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drawings/drawing6.xml" ContentType="application/vnd.openxmlformats-officedocument.drawing+xml"/>
  <Override PartName="/xl/comments4.xml" ContentType="application/vnd.openxmlformats-officedocument.spreadsheetml.comments+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codeName="ThisWorkbook" defaultThemeVersion="124226"/>
  <mc:AlternateContent xmlns:mc="http://schemas.openxmlformats.org/markup-compatibility/2006">
    <mc:Choice Requires="x15">
      <x15ac:absPath xmlns:x15ac="http://schemas.microsoft.com/office/spreadsheetml/2010/11/ac" url="\\10.216.160.201\control interno\2024\19.04 INF.  DE GESTIÓN\17. Programa de Transparencia y Etica Publica\"/>
    </mc:Choice>
  </mc:AlternateContent>
  <xr:revisionPtr revIDLastSave="0" documentId="8_{3038D425-A694-4039-A587-EF2758DA25A5}" xr6:coauthVersionLast="47" xr6:coauthVersionMax="47" xr10:uidLastSave="{00000000-0000-0000-0000-000000000000}"/>
  <bookViews>
    <workbookView xWindow="-120" yWindow="-120" windowWidth="29040" windowHeight="15840" tabRatio="882" activeTab="2" xr2:uid="{00000000-000D-0000-FFFF-FFFF00000000}"/>
  </bookViews>
  <sheets>
    <sheet name="PORTADA" sheetId="26" r:id="rId1"/>
    <sheet name="Instructivo" sheetId="20" r:id="rId2"/>
    <sheet name="Mapa Corrupcion" sheetId="21" r:id="rId3"/>
    <sheet name="TD" sheetId="32" state="hidden" r:id="rId4"/>
    <sheet name="Hoja4" sheetId="30" state="hidden" r:id="rId5"/>
    <sheet name="Tabla Valoración controles" sheetId="15" state="hidden" r:id="rId6"/>
    <sheet name="Impacto Ri Inhe" sheetId="23" r:id="rId7"/>
    <sheet name="AUTO_LA_FT" sheetId="27" r:id="rId8"/>
    <sheet name="CONTROL DE CAMBIOS" sheetId="24" r:id="rId9"/>
    <sheet name="Hoja3" sheetId="28" state="hidden" r:id="rId10"/>
    <sheet name="CONTROLES" sheetId="25" state="hidden" r:id="rId11"/>
    <sheet name="FORMULAS" sheetId="22" r:id="rId12"/>
    <sheet name="Opciones Tratamiento" sheetId="16" state="hidden" r:id="rId13"/>
    <sheet name="Hoja1" sheetId="11" state="hidden" r:id="rId14"/>
  </sheets>
  <externalReferences>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s>
  <definedNames>
    <definedName name="_xlnm._FilterDatabase" localSheetId="4" hidden="1">Hoja4!$A$1:$Z$50</definedName>
    <definedName name="_xlnm._FilterDatabase" localSheetId="2" hidden="1">'Mapa Corrupcion'!$A$7:$HE$248</definedName>
    <definedName name="Procedimiento">[1]BD!$A$86:$P$86</definedName>
  </definedNames>
  <calcPr calcId="191029"/>
  <pivotCaches>
    <pivotCache cacheId="0" r:id="rId35"/>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7" i="32" l="1"/>
  <c r="F8" i="32"/>
  <c r="F9" i="32"/>
  <c r="F10" i="32"/>
  <c r="F11" i="32"/>
  <c r="F12" i="32"/>
  <c r="F13" i="32"/>
  <c r="F14" i="32"/>
  <c r="F15" i="32"/>
  <c r="F16" i="32"/>
  <c r="F17" i="32"/>
  <c r="F18" i="32"/>
  <c r="F19" i="32"/>
  <c r="F20" i="32"/>
  <c r="F21" i="32"/>
  <c r="F22" i="32"/>
  <c r="F23" i="32"/>
  <c r="F24" i="32"/>
  <c r="F25" i="32"/>
  <c r="F26" i="32"/>
  <c r="F27" i="32"/>
  <c r="F28" i="32"/>
  <c r="F29" i="32"/>
  <c r="F30" i="32"/>
  <c r="F6" i="32"/>
  <c r="GF269" i="21" l="1"/>
  <c r="GG269" i="21"/>
  <c r="GH269" i="21"/>
  <c r="GI269" i="21"/>
  <c r="GJ269" i="21"/>
  <c r="GK269" i="21"/>
  <c r="GL269" i="21"/>
  <c r="GM269" i="21"/>
  <c r="GN269" i="21"/>
  <c r="GO269" i="21"/>
  <c r="GP269" i="21"/>
  <c r="GQ269" i="21"/>
  <c r="GR269" i="21"/>
  <c r="GS269" i="21"/>
  <c r="GT269" i="21"/>
  <c r="GU269" i="21"/>
  <c r="GV269" i="21"/>
  <c r="GW269" i="21"/>
  <c r="GX269" i="21"/>
  <c r="GY269" i="21"/>
  <c r="GZ269" i="21"/>
  <c r="HA269" i="21"/>
  <c r="HB269" i="21"/>
  <c r="HC269" i="21"/>
  <c r="HD269" i="21"/>
  <c r="HE269" i="21"/>
  <c r="HF269" i="21"/>
  <c r="GE269" i="21"/>
  <c r="GD269" i="21"/>
  <c r="CT123" i="21" l="1"/>
  <c r="BS123" i="21"/>
  <c r="CT117" i="21"/>
  <c r="CK117" i="21"/>
  <c r="CB117" i="21"/>
  <c r="BS117" i="21"/>
  <c r="CT112" i="21"/>
  <c r="CK112" i="21"/>
  <c r="CB112" i="21"/>
  <c r="BS112" i="21"/>
  <c r="CT111" i="21"/>
  <c r="CK111" i="21"/>
  <c r="CB111" i="21"/>
  <c r="BS111" i="21"/>
  <c r="D15" i="21" l="1"/>
  <c r="D21" i="21"/>
  <c r="D27" i="21"/>
  <c r="D33" i="21"/>
  <c r="D39" i="21"/>
  <c r="D45" i="21"/>
  <c r="D51" i="21"/>
  <c r="D57" i="21"/>
  <c r="D63" i="21"/>
  <c r="D69" i="21"/>
  <c r="D75" i="21"/>
  <c r="D81" i="21"/>
  <c r="D87" i="21"/>
  <c r="D93" i="21"/>
  <c r="D99" i="21"/>
  <c r="D105" i="21"/>
  <c r="D111" i="21"/>
  <c r="D117" i="21"/>
  <c r="D123" i="21"/>
  <c r="D129" i="21"/>
  <c r="D135" i="21"/>
  <c r="D141" i="21"/>
  <c r="D147" i="21"/>
  <c r="D153" i="21"/>
  <c r="D159" i="21"/>
  <c r="D165" i="21"/>
  <c r="D171" i="21"/>
  <c r="D177" i="21"/>
  <c r="D9" i="21"/>
  <c r="C15" i="21"/>
  <c r="C21" i="21"/>
  <c r="C27" i="21"/>
  <c r="C33" i="21"/>
  <c r="C39" i="21"/>
  <c r="C45" i="21"/>
  <c r="C51" i="21"/>
  <c r="C57" i="21"/>
  <c r="C63" i="21"/>
  <c r="C69" i="21"/>
  <c r="C75" i="21"/>
  <c r="C81" i="21"/>
  <c r="C87" i="21"/>
  <c r="C93" i="21"/>
  <c r="C99" i="21"/>
  <c r="C105" i="21"/>
  <c r="C111" i="21"/>
  <c r="C117" i="21"/>
  <c r="C123" i="21"/>
  <c r="C129" i="21"/>
  <c r="C135" i="21"/>
  <c r="C141" i="21"/>
  <c r="C147" i="21"/>
  <c r="C153" i="21"/>
  <c r="C159" i="21"/>
  <c r="C165" i="21"/>
  <c r="C171" i="21"/>
  <c r="C177" i="21"/>
  <c r="C183" i="21"/>
  <c r="C189" i="21"/>
  <c r="C195" i="21"/>
  <c r="C201" i="21"/>
  <c r="C207" i="21"/>
  <c r="C213" i="21"/>
  <c r="C219" i="21"/>
  <c r="C225" i="21"/>
  <c r="C231" i="21"/>
  <c r="C237" i="21"/>
  <c r="C243" i="21"/>
  <c r="C9" i="21"/>
  <c r="AY152" i="21"/>
  <c r="R15" i="21"/>
  <c r="R21" i="21"/>
  <c r="R27" i="21"/>
  <c r="R33" i="21"/>
  <c r="R39" i="21"/>
  <c r="R45" i="21"/>
  <c r="R51" i="21"/>
  <c r="R57" i="21"/>
  <c r="R63" i="21"/>
  <c r="R69" i="21"/>
  <c r="R75" i="21"/>
  <c r="R81" i="21"/>
  <c r="R87" i="21"/>
  <c r="R93" i="21"/>
  <c r="R99" i="21"/>
  <c r="R105" i="21"/>
  <c r="R111" i="21"/>
  <c r="R117" i="21"/>
  <c r="R123" i="21"/>
  <c r="R129" i="21"/>
  <c r="R135" i="21"/>
  <c r="R141" i="21"/>
  <c r="R147" i="21"/>
  <c r="R153" i="21"/>
  <c r="BB153" i="21" s="1"/>
  <c r="R159" i="21"/>
  <c r="BB159" i="21" s="1"/>
  <c r="R165" i="21"/>
  <c r="BB165" i="21" s="1"/>
  <c r="R171" i="21"/>
  <c r="BB171" i="21" s="1"/>
  <c r="R177" i="21"/>
  <c r="R183" i="21"/>
  <c r="R189" i="21"/>
  <c r="R195" i="21"/>
  <c r="R201" i="21"/>
  <c r="R207" i="21"/>
  <c r="R213" i="21"/>
  <c r="R219" i="21"/>
  <c r="R225" i="21"/>
  <c r="R231" i="21"/>
  <c r="R237" i="21"/>
  <c r="R243" i="21"/>
  <c r="R9" i="21"/>
  <c r="AW176" i="21"/>
  <c r="AU176" i="21"/>
  <c r="AS176" i="21"/>
  <c r="AQ176" i="21"/>
  <c r="AO176" i="21"/>
  <c r="AM176" i="21"/>
  <c r="AK176" i="21"/>
  <c r="AH176" i="21"/>
  <c r="AF176" i="21"/>
  <c r="AD176" i="21"/>
  <c r="AB176" i="21"/>
  <c r="Z176" i="21"/>
  <c r="AW175" i="21"/>
  <c r="AU175" i="21"/>
  <c r="AS175" i="21"/>
  <c r="AQ175" i="21"/>
  <c r="AO175" i="21"/>
  <c r="AM175" i="21"/>
  <c r="AK175" i="21"/>
  <c r="AH175" i="21"/>
  <c r="AF175" i="21"/>
  <c r="AD175" i="21"/>
  <c r="AB175" i="21"/>
  <c r="Z175" i="21"/>
  <c r="AW174" i="21"/>
  <c r="AU174" i="21"/>
  <c r="AS174" i="21"/>
  <c r="AQ174" i="21"/>
  <c r="AO174" i="21"/>
  <c r="AM174" i="21"/>
  <c r="AK174" i="21"/>
  <c r="AH174" i="21"/>
  <c r="AF174" i="21"/>
  <c r="AD174" i="21"/>
  <c r="AB174" i="21"/>
  <c r="Z174" i="21"/>
  <c r="AW173" i="21"/>
  <c r="AU173" i="21"/>
  <c r="AS173" i="21"/>
  <c r="AQ173" i="21"/>
  <c r="AO173" i="21"/>
  <c r="AM173" i="21"/>
  <c r="AK173" i="21"/>
  <c r="AH173" i="21"/>
  <c r="AF173" i="21"/>
  <c r="AD173" i="21"/>
  <c r="AB173" i="21"/>
  <c r="Z173" i="21"/>
  <c r="AW172" i="21"/>
  <c r="AU172" i="21"/>
  <c r="AS172" i="21"/>
  <c r="AQ172" i="21"/>
  <c r="AO172" i="21"/>
  <c r="AM172" i="21"/>
  <c r="AK172" i="21"/>
  <c r="AH172" i="21"/>
  <c r="AF172" i="21"/>
  <c r="AD172" i="21"/>
  <c r="AB172" i="21"/>
  <c r="Z172" i="21"/>
  <c r="BA171" i="21"/>
  <c r="AW171" i="21"/>
  <c r="AU171" i="21"/>
  <c r="AS171" i="21"/>
  <c r="AQ171" i="21"/>
  <c r="AO171" i="21"/>
  <c r="AM171" i="21"/>
  <c r="AK171" i="21"/>
  <c r="AH171" i="21"/>
  <c r="AF171" i="21"/>
  <c r="AD171" i="21"/>
  <c r="AB171" i="21"/>
  <c r="Z171" i="21"/>
  <c r="P171" i="21"/>
  <c r="Q171" i="21" s="1"/>
  <c r="AW170" i="21"/>
  <c r="AU170" i="21"/>
  <c r="AS170" i="21"/>
  <c r="AQ170" i="21"/>
  <c r="AO170" i="21"/>
  <c r="AM170" i="21"/>
  <c r="AK170" i="21"/>
  <c r="AH170" i="21"/>
  <c r="AF170" i="21"/>
  <c r="AD170" i="21"/>
  <c r="AB170" i="21"/>
  <c r="Z170" i="21"/>
  <c r="AW169" i="21"/>
  <c r="AU169" i="21"/>
  <c r="AS169" i="21"/>
  <c r="AQ169" i="21"/>
  <c r="AO169" i="21"/>
  <c r="AM169" i="21"/>
  <c r="AK169" i="21"/>
  <c r="AH169" i="21"/>
  <c r="AF169" i="21"/>
  <c r="AD169" i="21"/>
  <c r="AB169" i="21"/>
  <c r="Z169" i="21"/>
  <c r="AW168" i="21"/>
  <c r="AU168" i="21"/>
  <c r="AS168" i="21"/>
  <c r="AQ168" i="21"/>
  <c r="AO168" i="21"/>
  <c r="AM168" i="21"/>
  <c r="AK168" i="21"/>
  <c r="AH168" i="21"/>
  <c r="AF168" i="21"/>
  <c r="AD168" i="21"/>
  <c r="AB168" i="21"/>
  <c r="Z168" i="21"/>
  <c r="AW167" i="21"/>
  <c r="AU167" i="21"/>
  <c r="AS167" i="21"/>
  <c r="AQ167" i="21"/>
  <c r="AO167" i="21"/>
  <c r="AM167" i="21"/>
  <c r="AK167" i="21"/>
  <c r="AH167" i="21"/>
  <c r="AF167" i="21"/>
  <c r="AD167" i="21"/>
  <c r="AB167" i="21"/>
  <c r="Z167" i="21"/>
  <c r="AW166" i="21"/>
  <c r="AU166" i="21"/>
  <c r="AS166" i="21"/>
  <c r="AQ166" i="21"/>
  <c r="AO166" i="21"/>
  <c r="AM166" i="21"/>
  <c r="AK166" i="21"/>
  <c r="AH166" i="21"/>
  <c r="AF166" i="21"/>
  <c r="AD166" i="21"/>
  <c r="AB166" i="21"/>
  <c r="Z166" i="21"/>
  <c r="BA165" i="21"/>
  <c r="AW165" i="21"/>
  <c r="AU165" i="21"/>
  <c r="AS165" i="21"/>
  <c r="AQ165" i="21"/>
  <c r="AO165" i="21"/>
  <c r="AM165" i="21"/>
  <c r="AK165" i="21"/>
  <c r="AH165" i="21"/>
  <c r="AF165" i="21"/>
  <c r="AD165" i="21"/>
  <c r="AB165" i="21"/>
  <c r="Z165" i="21"/>
  <c r="P165" i="21"/>
  <c r="Q165" i="21" s="1"/>
  <c r="AW164" i="21"/>
  <c r="AU164" i="21"/>
  <c r="AS164" i="21"/>
  <c r="AQ164" i="21"/>
  <c r="AO164" i="21"/>
  <c r="AM164" i="21"/>
  <c r="AK164" i="21"/>
  <c r="AH164" i="21"/>
  <c r="AF164" i="21"/>
  <c r="AD164" i="21"/>
  <c r="AB164" i="21"/>
  <c r="Z164" i="21"/>
  <c r="AW163" i="21"/>
  <c r="AU163" i="21"/>
  <c r="AS163" i="21"/>
  <c r="AQ163" i="21"/>
  <c r="AO163" i="21"/>
  <c r="AM163" i="21"/>
  <c r="AK163" i="21"/>
  <c r="AH163" i="21"/>
  <c r="AF163" i="21"/>
  <c r="AD163" i="21"/>
  <c r="AB163" i="21"/>
  <c r="Z163" i="21"/>
  <c r="AW162" i="21"/>
  <c r="AU162" i="21"/>
  <c r="AS162" i="21"/>
  <c r="AQ162" i="21"/>
  <c r="AO162" i="21"/>
  <c r="AM162" i="21"/>
  <c r="AK162" i="21"/>
  <c r="AH162" i="21"/>
  <c r="AF162" i="21"/>
  <c r="AD162" i="21"/>
  <c r="AB162" i="21"/>
  <c r="Z162" i="21"/>
  <c r="AW161" i="21"/>
  <c r="AU161" i="21"/>
  <c r="AS161" i="21"/>
  <c r="AQ161" i="21"/>
  <c r="AO161" i="21"/>
  <c r="AM161" i="21"/>
  <c r="AK161" i="21"/>
  <c r="AH161" i="21"/>
  <c r="AF161" i="21"/>
  <c r="AD161" i="21"/>
  <c r="AB161" i="21"/>
  <c r="Z161" i="21"/>
  <c r="AW160" i="21"/>
  <c r="AU160" i="21"/>
  <c r="AS160" i="21"/>
  <c r="AQ160" i="21"/>
  <c r="AO160" i="21"/>
  <c r="AM160" i="21"/>
  <c r="AK160" i="21"/>
  <c r="AH160" i="21"/>
  <c r="AF160" i="21"/>
  <c r="AD160" i="21"/>
  <c r="AB160" i="21"/>
  <c r="Z160" i="21"/>
  <c r="BA159" i="21"/>
  <c r="AW159" i="21"/>
  <c r="AU159" i="21"/>
  <c r="AS159" i="21"/>
  <c r="AQ159" i="21"/>
  <c r="AO159" i="21"/>
  <c r="AM159" i="21"/>
  <c r="AK159" i="21"/>
  <c r="AH159" i="21"/>
  <c r="AF159" i="21"/>
  <c r="AD159" i="21"/>
  <c r="AB159" i="21"/>
  <c r="Z159" i="21"/>
  <c r="P159" i="21"/>
  <c r="Q159" i="21" s="1"/>
  <c r="AW158" i="21"/>
  <c r="AU158" i="21"/>
  <c r="AS158" i="21"/>
  <c r="AQ158" i="21"/>
  <c r="AO158" i="21"/>
  <c r="AM158" i="21"/>
  <c r="AK158" i="21"/>
  <c r="AH158" i="21"/>
  <c r="AF158" i="21"/>
  <c r="AD158" i="21"/>
  <c r="AB158" i="21"/>
  <c r="Z158" i="21"/>
  <c r="AW157" i="21"/>
  <c r="AU157" i="21"/>
  <c r="AS157" i="21"/>
  <c r="AQ157" i="21"/>
  <c r="AO157" i="21"/>
  <c r="AM157" i="21"/>
  <c r="AK157" i="21"/>
  <c r="AH157" i="21"/>
  <c r="AF157" i="21"/>
  <c r="AD157" i="21"/>
  <c r="AB157" i="21"/>
  <c r="Z157" i="21"/>
  <c r="AW156" i="21"/>
  <c r="AU156" i="21"/>
  <c r="AS156" i="21"/>
  <c r="AQ156" i="21"/>
  <c r="AO156" i="21"/>
  <c r="AM156" i="21"/>
  <c r="AK156" i="21"/>
  <c r="AH156" i="21"/>
  <c r="AF156" i="21"/>
  <c r="AD156" i="21"/>
  <c r="AB156" i="21"/>
  <c r="Z156" i="21"/>
  <c r="AW155" i="21"/>
  <c r="AU155" i="21"/>
  <c r="AS155" i="21"/>
  <c r="AQ155" i="21"/>
  <c r="AO155" i="21"/>
  <c r="AM155" i="21"/>
  <c r="AK155" i="21"/>
  <c r="AH155" i="21"/>
  <c r="AF155" i="21"/>
  <c r="AD155" i="21"/>
  <c r="AB155" i="21"/>
  <c r="Z155" i="21"/>
  <c r="AW154" i="21"/>
  <c r="AU154" i="21"/>
  <c r="AS154" i="21"/>
  <c r="AQ154" i="21"/>
  <c r="AO154" i="21"/>
  <c r="AM154" i="21"/>
  <c r="AK154" i="21"/>
  <c r="AH154" i="21"/>
  <c r="AF154" i="21"/>
  <c r="AD154" i="21"/>
  <c r="AB154" i="21"/>
  <c r="Z154" i="21"/>
  <c r="BA153" i="21"/>
  <c r="AW153" i="21"/>
  <c r="AU153" i="21"/>
  <c r="AS153" i="21"/>
  <c r="AQ153" i="21"/>
  <c r="AO153" i="21"/>
  <c r="AM153" i="21"/>
  <c r="AK153" i="21"/>
  <c r="AH153" i="21"/>
  <c r="AF153" i="21"/>
  <c r="AD153" i="21"/>
  <c r="AB153" i="21"/>
  <c r="Z153" i="21"/>
  <c r="P153" i="21"/>
  <c r="Q153" i="21" s="1"/>
  <c r="AI165" i="21" l="1"/>
  <c r="AI166" i="21"/>
  <c r="AI156" i="21"/>
  <c r="AI155" i="21"/>
  <c r="AX172" i="21"/>
  <c r="AY172" i="21" s="1"/>
  <c r="AX174" i="21"/>
  <c r="AY174" i="21" s="1"/>
  <c r="AX175" i="21"/>
  <c r="AY175" i="21" s="1"/>
  <c r="AX176" i="21"/>
  <c r="AY176" i="21" s="1"/>
  <c r="AX160" i="21"/>
  <c r="AY160" i="21" s="1"/>
  <c r="AX161" i="21"/>
  <c r="AY161" i="21" s="1"/>
  <c r="AX162" i="21"/>
  <c r="AY162" i="21" s="1"/>
  <c r="AX163" i="21"/>
  <c r="AY163" i="21" s="1"/>
  <c r="AI171" i="21"/>
  <c r="AI157" i="21"/>
  <c r="AI158" i="21"/>
  <c r="AI164" i="21"/>
  <c r="AI167" i="21"/>
  <c r="AI168" i="21"/>
  <c r="AI169" i="21"/>
  <c r="AI170" i="21"/>
  <c r="AI153" i="21"/>
  <c r="AI154" i="21"/>
  <c r="AI160" i="21"/>
  <c r="AX164" i="21"/>
  <c r="AY164" i="21" s="1"/>
  <c r="AX173" i="21"/>
  <c r="AY173" i="21" s="1"/>
  <c r="AI172" i="21"/>
  <c r="AI173" i="21"/>
  <c r="AI174" i="21"/>
  <c r="AI175" i="21"/>
  <c r="AI176" i="21"/>
  <c r="AX166" i="21"/>
  <c r="AY166" i="21" s="1"/>
  <c r="AX167" i="21"/>
  <c r="AY167" i="21" s="1"/>
  <c r="AX168" i="21"/>
  <c r="AY168" i="21" s="1"/>
  <c r="AX169" i="21"/>
  <c r="AY169" i="21" s="1"/>
  <c r="AX170" i="21"/>
  <c r="AY170" i="21" s="1"/>
  <c r="BC171" i="21"/>
  <c r="BD171" i="21" s="1"/>
  <c r="AX153" i="21"/>
  <c r="AY153" i="21" s="1"/>
  <c r="AX154" i="21"/>
  <c r="AY154" i="21" s="1"/>
  <c r="AX155" i="21"/>
  <c r="AY155" i="21" s="1"/>
  <c r="AX156" i="21"/>
  <c r="AY156" i="21" s="1"/>
  <c r="AI159" i="21"/>
  <c r="AX157" i="21"/>
  <c r="AY157" i="21" s="1"/>
  <c r="AX165" i="21"/>
  <c r="AY165" i="21" s="1"/>
  <c r="BC165" i="21"/>
  <c r="BD165" i="21" s="1"/>
  <c r="AX158" i="21"/>
  <c r="AY158" i="21" s="1"/>
  <c r="AI161" i="21"/>
  <c r="AI162" i="21"/>
  <c r="AI163" i="21"/>
  <c r="BC159" i="21"/>
  <c r="BD159" i="21" s="1"/>
  <c r="BC153" i="21"/>
  <c r="BD153" i="21" s="1"/>
  <c r="AX171" i="21"/>
  <c r="AY171" i="21" s="1"/>
  <c r="AX159" i="21"/>
  <c r="AY159" i="21" s="1"/>
  <c r="S171" i="21"/>
  <c r="T171" i="21" s="1"/>
  <c r="S165" i="21"/>
  <c r="T165" i="21" s="1"/>
  <c r="S159" i="21"/>
  <c r="T159" i="21" s="1"/>
  <c r="S153" i="21"/>
  <c r="T153" i="21" s="1"/>
  <c r="AW151" i="21" l="1"/>
  <c r="AU151" i="21"/>
  <c r="AS151" i="21"/>
  <c r="AQ151" i="21"/>
  <c r="AO151" i="21"/>
  <c r="AM151" i="21"/>
  <c r="AK151" i="21"/>
  <c r="AH151" i="21"/>
  <c r="AF151" i="21"/>
  <c r="AD151" i="21"/>
  <c r="AB151" i="21"/>
  <c r="Z151" i="21"/>
  <c r="AW150" i="21"/>
  <c r="AU150" i="21"/>
  <c r="AS150" i="21"/>
  <c r="AQ150" i="21"/>
  <c r="AO150" i="21"/>
  <c r="AM150" i="21"/>
  <c r="AK150" i="21"/>
  <c r="AH150" i="21"/>
  <c r="AF150" i="21"/>
  <c r="AD150" i="21"/>
  <c r="AB150" i="21"/>
  <c r="Z150" i="21"/>
  <c r="AW149" i="21"/>
  <c r="AU149" i="21"/>
  <c r="AS149" i="21"/>
  <c r="AQ149" i="21"/>
  <c r="AO149" i="21"/>
  <c r="AM149" i="21"/>
  <c r="AK149" i="21"/>
  <c r="AH149" i="21"/>
  <c r="AF149" i="21"/>
  <c r="AD149" i="21"/>
  <c r="AB149" i="21"/>
  <c r="Z149" i="21"/>
  <c r="AW148" i="21"/>
  <c r="AX148" i="21" s="1"/>
  <c r="AY148" i="21" s="1"/>
  <c r="BA147" i="21"/>
  <c r="AW147" i="21"/>
  <c r="AU147" i="21"/>
  <c r="AS147" i="21"/>
  <c r="AQ147" i="21"/>
  <c r="AO147" i="21"/>
  <c r="AM147" i="21"/>
  <c r="AK147" i="21"/>
  <c r="AH147" i="21"/>
  <c r="AF147" i="21"/>
  <c r="AD147" i="21"/>
  <c r="AB147" i="21"/>
  <c r="Z147" i="21"/>
  <c r="P147" i="21"/>
  <c r="Q147" i="21" s="1"/>
  <c r="S147" i="21" s="1"/>
  <c r="AI150" i="21" l="1"/>
  <c r="AI151" i="21"/>
  <c r="AX147" i="21"/>
  <c r="AY147" i="21" s="1"/>
  <c r="AI149" i="21"/>
  <c r="AX149" i="21"/>
  <c r="AY149" i="21" s="1"/>
  <c r="AX150" i="21"/>
  <c r="AY150" i="21" s="1"/>
  <c r="AX151" i="21"/>
  <c r="AY151" i="21" s="1"/>
  <c r="AI147" i="21"/>
  <c r="T147" i="21"/>
  <c r="BB147" i="21"/>
  <c r="BC147" i="21" s="1"/>
  <c r="BD147" i="21" s="1"/>
  <c r="Z99" i="21" l="1"/>
  <c r="Z93" i="21"/>
  <c r="Z87" i="21"/>
  <c r="Z81" i="21"/>
  <c r="Z75" i="21"/>
  <c r="Z69" i="21"/>
  <c r="X7" i="23" l="1"/>
  <c r="Y7" i="23" s="1"/>
  <c r="AW146" i="21"/>
  <c r="AU146" i="21"/>
  <c r="AS146" i="21"/>
  <c r="AQ146" i="21"/>
  <c r="AO146" i="21"/>
  <c r="AM146" i="21"/>
  <c r="AK146" i="21"/>
  <c r="AH146" i="21"/>
  <c r="AF146" i="21"/>
  <c r="AD146" i="21"/>
  <c r="AB146" i="21"/>
  <c r="Z146" i="21"/>
  <c r="AW145" i="21"/>
  <c r="AU145" i="21"/>
  <c r="AS145" i="21"/>
  <c r="AQ145" i="21"/>
  <c r="AO145" i="21"/>
  <c r="AM145" i="21"/>
  <c r="AK145" i="21"/>
  <c r="AH145" i="21"/>
  <c r="AF145" i="21"/>
  <c r="AD145" i="21"/>
  <c r="AB145" i="21"/>
  <c r="Z145" i="21"/>
  <c r="AW144" i="21"/>
  <c r="AU144" i="21"/>
  <c r="AS144" i="21"/>
  <c r="AQ144" i="21"/>
  <c r="AO144" i="21"/>
  <c r="AM144" i="21"/>
  <c r="AK144" i="21"/>
  <c r="AH144" i="21"/>
  <c r="AF144" i="21"/>
  <c r="AD144" i="21"/>
  <c r="AB144" i="21"/>
  <c r="Z144" i="21"/>
  <c r="AW143" i="21"/>
  <c r="AU143" i="21"/>
  <c r="AS143" i="21"/>
  <c r="AQ143" i="21"/>
  <c r="AO143" i="21"/>
  <c r="AM143" i="21"/>
  <c r="AK143" i="21"/>
  <c r="AH143" i="21"/>
  <c r="AF143" i="21"/>
  <c r="AD143" i="21"/>
  <c r="AB143" i="21"/>
  <c r="Z143" i="21"/>
  <c r="AW142" i="21"/>
  <c r="AU142" i="21"/>
  <c r="AS142" i="21"/>
  <c r="AQ142" i="21"/>
  <c r="AO142" i="21"/>
  <c r="AM142" i="21"/>
  <c r="AK142" i="21"/>
  <c r="AH142" i="21"/>
  <c r="AF142" i="21"/>
  <c r="AD142" i="21"/>
  <c r="AB142" i="21"/>
  <c r="Z142" i="21"/>
  <c r="BA141" i="21"/>
  <c r="AW141" i="21"/>
  <c r="AU141" i="21"/>
  <c r="AS141" i="21"/>
  <c r="AQ141" i="21"/>
  <c r="AO141" i="21"/>
  <c r="AM141" i="21"/>
  <c r="AK141" i="21"/>
  <c r="AH141" i="21"/>
  <c r="AF141" i="21"/>
  <c r="AD141" i="21"/>
  <c r="AB141" i="21"/>
  <c r="Z141" i="21"/>
  <c r="BB141" i="21"/>
  <c r="P141" i="21"/>
  <c r="Q141" i="21" s="1"/>
  <c r="BC141" i="21" l="1"/>
  <c r="BD141" i="21" s="1"/>
  <c r="AI145" i="21"/>
  <c r="AI141" i="21"/>
  <c r="AI142" i="21"/>
  <c r="AI143" i="21"/>
  <c r="AI144" i="21"/>
  <c r="AI146" i="21"/>
  <c r="AX141" i="21"/>
  <c r="AY141" i="21" s="1"/>
  <c r="AX142" i="21"/>
  <c r="AY142" i="21" s="1"/>
  <c r="AX143" i="21"/>
  <c r="AY143" i="21" s="1"/>
  <c r="AX144" i="21"/>
  <c r="AY144" i="21" s="1"/>
  <c r="AX145" i="21"/>
  <c r="AY145" i="21" s="1"/>
  <c r="AX146" i="21"/>
  <c r="AY146" i="21" s="1"/>
  <c r="S141" i="21"/>
  <c r="T141" i="21" s="1"/>
  <c r="AW140" i="21" l="1"/>
  <c r="AU140" i="21"/>
  <c r="AS140" i="21"/>
  <c r="AQ140" i="21"/>
  <c r="AO140" i="21"/>
  <c r="AM140" i="21"/>
  <c r="AK140" i="21"/>
  <c r="AH140" i="21"/>
  <c r="AF140" i="21"/>
  <c r="AD140" i="21"/>
  <c r="AB140" i="21"/>
  <c r="Z140" i="21"/>
  <c r="AW139" i="21"/>
  <c r="AU139" i="21"/>
  <c r="AS139" i="21"/>
  <c r="AQ139" i="21"/>
  <c r="AO139" i="21"/>
  <c r="AM139" i="21"/>
  <c r="AK139" i="21"/>
  <c r="AH139" i="21"/>
  <c r="AF139" i="21"/>
  <c r="AD139" i="21"/>
  <c r="AB139" i="21"/>
  <c r="Z139" i="21"/>
  <c r="AW138" i="21"/>
  <c r="AU138" i="21"/>
  <c r="AS138" i="21"/>
  <c r="AQ138" i="21"/>
  <c r="AO138" i="21"/>
  <c r="AM138" i="21"/>
  <c r="AK138" i="21"/>
  <c r="AH138" i="21"/>
  <c r="AF138" i="21"/>
  <c r="AD138" i="21"/>
  <c r="AB138" i="21"/>
  <c r="Z138" i="21"/>
  <c r="AW137" i="21"/>
  <c r="AU137" i="21"/>
  <c r="AS137" i="21"/>
  <c r="AQ137" i="21"/>
  <c r="AO137" i="21"/>
  <c r="AM137" i="21"/>
  <c r="AK137" i="21"/>
  <c r="AH137" i="21"/>
  <c r="AF137" i="21"/>
  <c r="AD137" i="21"/>
  <c r="AB137" i="21"/>
  <c r="Z137" i="21"/>
  <c r="AW136" i="21"/>
  <c r="AU136" i="21"/>
  <c r="AS136" i="21"/>
  <c r="AQ136" i="21"/>
  <c r="AO136" i="21"/>
  <c r="AM136" i="21"/>
  <c r="AK136" i="21"/>
  <c r="AH136" i="21"/>
  <c r="AF136" i="21"/>
  <c r="AD136" i="21"/>
  <c r="AB136" i="21"/>
  <c r="Z136" i="21"/>
  <c r="BA135" i="21"/>
  <c r="AW135" i="21"/>
  <c r="AU135" i="21"/>
  <c r="AS135" i="21"/>
  <c r="AQ135" i="21"/>
  <c r="AO135" i="21"/>
  <c r="AM135" i="21"/>
  <c r="AK135" i="21"/>
  <c r="AH135" i="21"/>
  <c r="AF135" i="21"/>
  <c r="AD135" i="21"/>
  <c r="AB135" i="21"/>
  <c r="Z135" i="21"/>
  <c r="BB135" i="21"/>
  <c r="P135" i="21"/>
  <c r="Q135" i="21" s="1"/>
  <c r="AI136" i="21" l="1"/>
  <c r="AI140" i="21"/>
  <c r="AI138" i="21"/>
  <c r="AX136" i="21"/>
  <c r="AY136" i="21" s="1"/>
  <c r="AX137" i="21"/>
  <c r="AY137" i="21" s="1"/>
  <c r="AX138" i="21"/>
  <c r="AY138" i="21" s="1"/>
  <c r="AX139" i="21"/>
  <c r="AY139" i="21" s="1"/>
  <c r="AX140" i="21"/>
  <c r="AY140" i="21" s="1"/>
  <c r="AI137" i="21"/>
  <c r="AI139" i="21"/>
  <c r="AI135" i="21"/>
  <c r="BC135" i="21"/>
  <c r="BD135" i="21" s="1"/>
  <c r="AX135" i="21"/>
  <c r="AY135" i="21" s="1"/>
  <c r="S135" i="21"/>
  <c r="T135" i="21" s="1"/>
  <c r="AW134" i="21" l="1"/>
  <c r="AU134" i="21"/>
  <c r="AS134" i="21"/>
  <c r="AQ134" i="21"/>
  <c r="AO134" i="21"/>
  <c r="AM134" i="21"/>
  <c r="AK134" i="21"/>
  <c r="AH134" i="21"/>
  <c r="AF134" i="21"/>
  <c r="AD134" i="21"/>
  <c r="AB134" i="21"/>
  <c r="Z134" i="21"/>
  <c r="AW133" i="21"/>
  <c r="AU133" i="21"/>
  <c r="AS133" i="21"/>
  <c r="AQ133" i="21"/>
  <c r="AO133" i="21"/>
  <c r="AM133" i="21"/>
  <c r="AK133" i="21"/>
  <c r="AH133" i="21"/>
  <c r="AF133" i="21"/>
  <c r="AD133" i="21"/>
  <c r="AB133" i="21"/>
  <c r="Z133" i="21"/>
  <c r="AW132" i="21"/>
  <c r="AU132" i="21"/>
  <c r="AS132" i="21"/>
  <c r="AQ132" i="21"/>
  <c r="AO132" i="21"/>
  <c r="AM132" i="21"/>
  <c r="AK132" i="21"/>
  <c r="AH132" i="21"/>
  <c r="AF132" i="21"/>
  <c r="AD132" i="21"/>
  <c r="AB132" i="21"/>
  <c r="Z132" i="21"/>
  <c r="AW131" i="21"/>
  <c r="AU131" i="21"/>
  <c r="AS131" i="21"/>
  <c r="AQ131" i="21"/>
  <c r="AO131" i="21"/>
  <c r="AM131" i="21"/>
  <c r="AK131" i="21"/>
  <c r="AH131" i="21"/>
  <c r="AF131" i="21"/>
  <c r="AD131" i="21"/>
  <c r="AB131" i="21"/>
  <c r="Z131" i="21"/>
  <c r="AW130" i="21"/>
  <c r="AU130" i="21"/>
  <c r="AS130" i="21"/>
  <c r="AQ130" i="21"/>
  <c r="AO130" i="21"/>
  <c r="AM130" i="21"/>
  <c r="AK130" i="21"/>
  <c r="AH130" i="21"/>
  <c r="AF130" i="21"/>
  <c r="AD130" i="21"/>
  <c r="AB130" i="21"/>
  <c r="Z130" i="21"/>
  <c r="BA129" i="21"/>
  <c r="AW129" i="21"/>
  <c r="AU129" i="21"/>
  <c r="AS129" i="21"/>
  <c r="AQ129" i="21"/>
  <c r="AO129" i="21"/>
  <c r="AM129" i="21"/>
  <c r="AK129" i="21"/>
  <c r="AH129" i="21"/>
  <c r="AF129" i="21"/>
  <c r="AD129" i="21"/>
  <c r="AB129" i="21"/>
  <c r="Z129" i="21"/>
  <c r="BB129" i="21"/>
  <c r="P129" i="21"/>
  <c r="Q129" i="21" s="1"/>
  <c r="S129" i="21" s="1"/>
  <c r="T129" i="21" s="1"/>
  <c r="AI131" i="21" l="1"/>
  <c r="AI132" i="21"/>
  <c r="AI134" i="21"/>
  <c r="AI130" i="21"/>
  <c r="AI133" i="21"/>
  <c r="AI129" i="21"/>
  <c r="AX130" i="21"/>
  <c r="AY130" i="21" s="1"/>
  <c r="BC129" i="21"/>
  <c r="BD129" i="21" s="1"/>
  <c r="AX131" i="21"/>
  <c r="AY131" i="21" s="1"/>
  <c r="AX132" i="21"/>
  <c r="AY132" i="21" s="1"/>
  <c r="AX133" i="21"/>
  <c r="AY133" i="21" s="1"/>
  <c r="AX134" i="21"/>
  <c r="AY134" i="21" s="1"/>
  <c r="AX129" i="21"/>
  <c r="AY129" i="21" s="1"/>
  <c r="AW128" i="21"/>
  <c r="AU128" i="21"/>
  <c r="AS128" i="21"/>
  <c r="AQ128" i="21"/>
  <c r="AO128" i="21"/>
  <c r="AM128" i="21"/>
  <c r="AK128" i="21"/>
  <c r="AH128" i="21"/>
  <c r="AF128" i="21"/>
  <c r="AD128" i="21"/>
  <c r="AB128" i="21"/>
  <c r="Z128" i="21"/>
  <c r="AW127" i="21"/>
  <c r="AU127" i="21"/>
  <c r="AS127" i="21"/>
  <c r="AQ127" i="21"/>
  <c r="AO127" i="21"/>
  <c r="AM127" i="21"/>
  <c r="AK127" i="21"/>
  <c r="AH127" i="21"/>
  <c r="AF127" i="21"/>
  <c r="AD127" i="21"/>
  <c r="AB127" i="21"/>
  <c r="Z127" i="21"/>
  <c r="AW126" i="21"/>
  <c r="AU126" i="21"/>
  <c r="AS126" i="21"/>
  <c r="AQ126" i="21"/>
  <c r="AO126" i="21"/>
  <c r="AM126" i="21"/>
  <c r="AK126" i="21"/>
  <c r="AH126" i="21"/>
  <c r="AF126" i="21"/>
  <c r="AD126" i="21"/>
  <c r="AB126" i="21"/>
  <c r="Z126" i="21"/>
  <c r="AW125" i="21"/>
  <c r="AU125" i="21"/>
  <c r="AS125" i="21"/>
  <c r="AQ125" i="21"/>
  <c r="AO125" i="21"/>
  <c r="AM125" i="21"/>
  <c r="AK125" i="21"/>
  <c r="AH125" i="21"/>
  <c r="AF125" i="21"/>
  <c r="AD125" i="21"/>
  <c r="AB125" i="21"/>
  <c r="Z125" i="21"/>
  <c r="AW124" i="21"/>
  <c r="AU124" i="21"/>
  <c r="AS124" i="21"/>
  <c r="AQ124" i="21"/>
  <c r="AO124" i="21"/>
  <c r="AM124" i="21"/>
  <c r="AK124" i="21"/>
  <c r="AH124" i="21"/>
  <c r="AF124" i="21"/>
  <c r="AD124" i="21"/>
  <c r="AB124" i="21"/>
  <c r="Z124" i="21"/>
  <c r="BB123" i="21"/>
  <c r="BA123" i="21"/>
  <c r="AW123" i="21"/>
  <c r="AU123" i="21"/>
  <c r="AS123" i="21"/>
  <c r="AQ123" i="21"/>
  <c r="AO123" i="21"/>
  <c r="AM123" i="21"/>
  <c r="AK123" i="21"/>
  <c r="AH123" i="21"/>
  <c r="AF123" i="21"/>
  <c r="AD123" i="21"/>
  <c r="AB123" i="21"/>
  <c r="Z123" i="21"/>
  <c r="AW122" i="21"/>
  <c r="AU122" i="21"/>
  <c r="AS122" i="21"/>
  <c r="AQ122" i="21"/>
  <c r="AO122" i="21"/>
  <c r="AM122" i="21"/>
  <c r="AK122" i="21"/>
  <c r="AH122" i="21"/>
  <c r="AF122" i="21"/>
  <c r="AD122" i="21"/>
  <c r="AB122" i="21"/>
  <c r="Z122" i="21"/>
  <c r="AW121" i="21"/>
  <c r="AU121" i="21"/>
  <c r="AS121" i="21"/>
  <c r="AQ121" i="21"/>
  <c r="AO121" i="21"/>
  <c r="AM121" i="21"/>
  <c r="AK121" i="21"/>
  <c r="AH121" i="21"/>
  <c r="AF121" i="21"/>
  <c r="AD121" i="21"/>
  <c r="AB121" i="21"/>
  <c r="Z121" i="21"/>
  <c r="AW120" i="21"/>
  <c r="AU120" i="21"/>
  <c r="AS120" i="21"/>
  <c r="AQ120" i="21"/>
  <c r="AO120" i="21"/>
  <c r="AM120" i="21"/>
  <c r="AK120" i="21"/>
  <c r="AH120" i="21"/>
  <c r="AF120" i="21"/>
  <c r="AD120" i="21"/>
  <c r="AB120" i="21"/>
  <c r="Z120" i="21"/>
  <c r="AW119" i="21"/>
  <c r="AU119" i="21"/>
  <c r="AS119" i="21"/>
  <c r="AQ119" i="21"/>
  <c r="AO119" i="21"/>
  <c r="AM119" i="21"/>
  <c r="AK119" i="21"/>
  <c r="AH119" i="21"/>
  <c r="AF119" i="21"/>
  <c r="AD119" i="21"/>
  <c r="AB119" i="21"/>
  <c r="Z119" i="21"/>
  <c r="AW118" i="21"/>
  <c r="AU118" i="21"/>
  <c r="AS118" i="21"/>
  <c r="AQ118" i="21"/>
  <c r="AO118" i="21"/>
  <c r="AM118" i="21"/>
  <c r="AK118" i="21"/>
  <c r="AH118" i="21"/>
  <c r="AF118" i="21"/>
  <c r="AD118" i="21"/>
  <c r="AB118" i="21"/>
  <c r="Z118" i="21"/>
  <c r="BB117" i="21"/>
  <c r="BA117" i="21"/>
  <c r="AW117" i="21"/>
  <c r="AU117" i="21"/>
  <c r="AS117" i="21"/>
  <c r="AQ117" i="21"/>
  <c r="AO117" i="21"/>
  <c r="AM117" i="21"/>
  <c r="AK117" i="21"/>
  <c r="AH117" i="21"/>
  <c r="AF117" i="21"/>
  <c r="AD117" i="21"/>
  <c r="AB117" i="21"/>
  <c r="Z117" i="21"/>
  <c r="AW116" i="21"/>
  <c r="AU116" i="21"/>
  <c r="AS116" i="21"/>
  <c r="AQ116" i="21"/>
  <c r="AO116" i="21"/>
  <c r="AM116" i="21"/>
  <c r="AK116" i="21"/>
  <c r="AH116" i="21"/>
  <c r="AF116" i="21"/>
  <c r="AD116" i="21"/>
  <c r="AB116" i="21"/>
  <c r="Z116" i="21"/>
  <c r="AW115" i="21"/>
  <c r="AU115" i="21"/>
  <c r="AS115" i="21"/>
  <c r="AQ115" i="21"/>
  <c r="AO115" i="21"/>
  <c r="AM115" i="21"/>
  <c r="AK115" i="21"/>
  <c r="AH115" i="21"/>
  <c r="AF115" i="21"/>
  <c r="AD115" i="21"/>
  <c r="AB115" i="21"/>
  <c r="Z115" i="21"/>
  <c r="AW114" i="21"/>
  <c r="AU114" i="21"/>
  <c r="AS114" i="21"/>
  <c r="AQ114" i="21"/>
  <c r="AO114" i="21"/>
  <c r="AM114" i="21"/>
  <c r="AK114" i="21"/>
  <c r="AH114" i="21"/>
  <c r="AF114" i="21"/>
  <c r="AD114" i="21"/>
  <c r="AB114" i="21"/>
  <c r="Z114" i="21"/>
  <c r="AW113" i="21"/>
  <c r="AU113" i="21"/>
  <c r="AS113" i="21"/>
  <c r="AQ113" i="21"/>
  <c r="AO113" i="21"/>
  <c r="AM113" i="21"/>
  <c r="AK113" i="21"/>
  <c r="AH113" i="21"/>
  <c r="AF113" i="21"/>
  <c r="AD113" i="21"/>
  <c r="AB113" i="21"/>
  <c r="Z113" i="21"/>
  <c r="AW112" i="21"/>
  <c r="AU112" i="21"/>
  <c r="AS112" i="21"/>
  <c r="AQ112" i="21"/>
  <c r="AO112" i="21"/>
  <c r="AM112" i="21"/>
  <c r="AK112" i="21"/>
  <c r="AH112" i="21"/>
  <c r="AF112" i="21"/>
  <c r="AD112" i="21"/>
  <c r="AB112" i="21"/>
  <c r="Z112" i="21"/>
  <c r="BB111" i="21"/>
  <c r="BA111" i="21"/>
  <c r="AW111" i="21"/>
  <c r="AU111" i="21"/>
  <c r="AS111" i="21"/>
  <c r="AQ111" i="21"/>
  <c r="AO111" i="21"/>
  <c r="AM111" i="21"/>
  <c r="AK111" i="21"/>
  <c r="AH111" i="21"/>
  <c r="AF111" i="21"/>
  <c r="AD111" i="21"/>
  <c r="AB111" i="21"/>
  <c r="Z111" i="21"/>
  <c r="P123" i="21"/>
  <c r="Q123" i="21" s="1"/>
  <c r="P117" i="21"/>
  <c r="Q117" i="21" s="1"/>
  <c r="P111" i="21"/>
  <c r="Q111" i="21" s="1"/>
  <c r="BC111" i="21" l="1"/>
  <c r="BD111" i="21" s="1"/>
  <c r="AI114" i="21"/>
  <c r="AI118" i="21"/>
  <c r="AI119" i="21"/>
  <c r="AI120" i="21"/>
  <c r="AI121" i="21"/>
  <c r="AI122" i="21"/>
  <c r="AI123" i="21"/>
  <c r="AI124" i="21"/>
  <c r="AI125" i="21"/>
  <c r="AI126" i="21"/>
  <c r="AI128" i="21"/>
  <c r="AI111" i="21"/>
  <c r="AI127" i="21"/>
  <c r="BC123" i="21"/>
  <c r="BD123" i="21" s="1"/>
  <c r="AI112" i="21"/>
  <c r="AI113" i="21"/>
  <c r="AI115" i="21"/>
  <c r="AI117" i="21"/>
  <c r="AI116" i="21"/>
  <c r="BC117" i="21"/>
  <c r="BD117" i="21" s="1"/>
  <c r="AX113" i="21"/>
  <c r="AY113" i="21" s="1"/>
  <c r="AX118" i="21"/>
  <c r="AY118" i="21" s="1"/>
  <c r="AX122" i="21"/>
  <c r="AY122" i="21" s="1"/>
  <c r="AX112" i="21"/>
  <c r="AY112" i="21" s="1"/>
  <c r="AX115" i="21"/>
  <c r="AY115" i="21" s="1"/>
  <c r="AX116" i="21"/>
  <c r="AY116" i="21" s="1"/>
  <c r="AX117" i="21"/>
  <c r="AY117" i="21" s="1"/>
  <c r="AX119" i="21"/>
  <c r="AY119" i="21" s="1"/>
  <c r="AX121" i="21"/>
  <c r="AY121" i="21" s="1"/>
  <c r="AX114" i="21"/>
  <c r="AY114" i="21" s="1"/>
  <c r="AX120" i="21"/>
  <c r="AY120" i="21" s="1"/>
  <c r="AX123" i="21"/>
  <c r="AY123" i="21" s="1"/>
  <c r="AX124" i="21"/>
  <c r="AY124" i="21" s="1"/>
  <c r="AX125" i="21"/>
  <c r="AY125" i="21" s="1"/>
  <c r="AX126" i="21"/>
  <c r="AY126" i="21" s="1"/>
  <c r="AX127" i="21"/>
  <c r="AY127" i="21" s="1"/>
  <c r="AX128" i="21"/>
  <c r="AY128" i="21" s="1"/>
  <c r="AX111" i="21"/>
  <c r="AY111" i="21" s="1"/>
  <c r="AW110" i="21"/>
  <c r="AU110" i="21"/>
  <c r="AS110" i="21"/>
  <c r="AQ110" i="21"/>
  <c r="AO110" i="21"/>
  <c r="AM110" i="21"/>
  <c r="AK110" i="21"/>
  <c r="AH110" i="21"/>
  <c r="AF110" i="21"/>
  <c r="AD110" i="21"/>
  <c r="AB110" i="21"/>
  <c r="Z110" i="21"/>
  <c r="AW109" i="21"/>
  <c r="AU109" i="21"/>
  <c r="AS109" i="21"/>
  <c r="AQ109" i="21"/>
  <c r="AO109" i="21"/>
  <c r="AM109" i="21"/>
  <c r="AK109" i="21"/>
  <c r="AH109" i="21"/>
  <c r="AF109" i="21"/>
  <c r="AD109" i="21"/>
  <c r="AB109" i="21"/>
  <c r="Z109" i="21"/>
  <c r="AW108" i="21"/>
  <c r="AU108" i="21"/>
  <c r="AS108" i="21"/>
  <c r="AQ108" i="21"/>
  <c r="AO108" i="21"/>
  <c r="AM108" i="21"/>
  <c r="AK108" i="21"/>
  <c r="AH108" i="21"/>
  <c r="AF108" i="21"/>
  <c r="AD108" i="21"/>
  <c r="AB108" i="21"/>
  <c r="Z108" i="21"/>
  <c r="AW107" i="21"/>
  <c r="AU107" i="21"/>
  <c r="AS107" i="21"/>
  <c r="AQ107" i="21"/>
  <c r="AO107" i="21"/>
  <c r="AM107" i="21"/>
  <c r="AK107" i="21"/>
  <c r="AH107" i="21"/>
  <c r="AF107" i="21"/>
  <c r="AD107" i="21"/>
  <c r="AB107" i="21"/>
  <c r="Z107" i="21"/>
  <c r="AW106" i="21"/>
  <c r="AU106" i="21"/>
  <c r="AS106" i="21"/>
  <c r="AQ106" i="21"/>
  <c r="AO106" i="21"/>
  <c r="AM106" i="21"/>
  <c r="AK106" i="21"/>
  <c r="AH106" i="21"/>
  <c r="AF106" i="21"/>
  <c r="AD106" i="21"/>
  <c r="AB106" i="21"/>
  <c r="Z106" i="21"/>
  <c r="BB105" i="21"/>
  <c r="BA105" i="21"/>
  <c r="AW105" i="21"/>
  <c r="AU105" i="21"/>
  <c r="AS105" i="21"/>
  <c r="AQ105" i="21"/>
  <c r="AO105" i="21"/>
  <c r="AM105" i="21"/>
  <c r="AK105" i="21"/>
  <c r="AH105" i="21"/>
  <c r="AF105" i="21"/>
  <c r="AD105" i="21"/>
  <c r="AB105" i="21"/>
  <c r="Z105" i="21"/>
  <c r="P105" i="21"/>
  <c r="Q105" i="21" s="1"/>
  <c r="AI105" i="21" l="1"/>
  <c r="BC105" i="21"/>
  <c r="BD105" i="21" s="1"/>
  <c r="AI107" i="21"/>
  <c r="AI109" i="21"/>
  <c r="AI106" i="21"/>
  <c r="AI108" i="21"/>
  <c r="AI110" i="21"/>
  <c r="AX106" i="21"/>
  <c r="AY106" i="21" s="1"/>
  <c r="AX107" i="21"/>
  <c r="AY107" i="21" s="1"/>
  <c r="AX108" i="21"/>
  <c r="AY108" i="21" s="1"/>
  <c r="AX109" i="21"/>
  <c r="AY109" i="21" s="1"/>
  <c r="AX110" i="21"/>
  <c r="AY110" i="21" s="1"/>
  <c r="AX105" i="21"/>
  <c r="AY105" i="21" s="1"/>
  <c r="AU63" i="21"/>
  <c r="AS63" i="21"/>
  <c r="AQ63" i="21"/>
  <c r="AO63" i="21"/>
  <c r="AM63" i="21"/>
  <c r="AK63" i="21"/>
  <c r="AH63" i="21"/>
  <c r="AF63" i="21"/>
  <c r="AD63" i="21"/>
  <c r="AB63" i="21"/>
  <c r="Z63" i="21"/>
  <c r="P104" i="21"/>
  <c r="Q104" i="21" s="1"/>
  <c r="P103" i="21"/>
  <c r="Q103" i="21" s="1"/>
  <c r="P102" i="21"/>
  <c r="Q102" i="21" s="1"/>
  <c r="P101" i="21"/>
  <c r="Q101" i="21" s="1"/>
  <c r="P100" i="21"/>
  <c r="Q100" i="21" s="1"/>
  <c r="P99" i="21"/>
  <c r="Q99" i="21" s="1"/>
  <c r="P93" i="21"/>
  <c r="Q93" i="21" s="1"/>
  <c r="P92" i="21"/>
  <c r="Q92" i="21" s="1"/>
  <c r="P91" i="21"/>
  <c r="Q91" i="21" s="1"/>
  <c r="P90" i="21"/>
  <c r="Q90" i="21" s="1"/>
  <c r="P89" i="21"/>
  <c r="Q89" i="21" s="1"/>
  <c r="P88" i="21"/>
  <c r="Q88" i="21" s="1"/>
  <c r="P87" i="21"/>
  <c r="Q87" i="21" s="1"/>
  <c r="P86" i="21"/>
  <c r="Q86" i="21" s="1"/>
  <c r="P85" i="21"/>
  <c r="Q85" i="21" s="1"/>
  <c r="P84" i="21"/>
  <c r="Q84" i="21" s="1"/>
  <c r="P83" i="21"/>
  <c r="Q83" i="21" s="1"/>
  <c r="P82" i="21"/>
  <c r="Q82" i="21" s="1"/>
  <c r="P81" i="21"/>
  <c r="Q81" i="21" s="1"/>
  <c r="P80" i="21"/>
  <c r="Q80" i="21" s="1"/>
  <c r="P79" i="21"/>
  <c r="Q79" i="21" s="1"/>
  <c r="P78" i="21"/>
  <c r="Q78" i="21" s="1"/>
  <c r="P77" i="21"/>
  <c r="Q77" i="21" s="1"/>
  <c r="P76" i="21"/>
  <c r="Q76" i="21" s="1"/>
  <c r="P75" i="21"/>
  <c r="Q75" i="21" s="1"/>
  <c r="P74" i="21"/>
  <c r="Q74" i="21" s="1"/>
  <c r="P73" i="21"/>
  <c r="Q73" i="21" s="1"/>
  <c r="P72" i="21"/>
  <c r="Q72" i="21" s="1"/>
  <c r="P71" i="21"/>
  <c r="Q71" i="21" s="1"/>
  <c r="P70" i="21"/>
  <c r="Q70" i="21" s="1"/>
  <c r="P69" i="21"/>
  <c r="Q69" i="21" s="1"/>
  <c r="P68" i="21"/>
  <c r="Q68" i="21" s="1"/>
  <c r="P67" i="21"/>
  <c r="Q67" i="21" s="1"/>
  <c r="P66" i="21"/>
  <c r="Q66" i="21" s="1"/>
  <c r="P65" i="21"/>
  <c r="Q65" i="21" s="1"/>
  <c r="P64" i="21"/>
  <c r="Q64" i="21" s="1"/>
  <c r="P63" i="21"/>
  <c r="Q63" i="21" s="1"/>
  <c r="AI63" i="21" l="1"/>
  <c r="AW224" i="21"/>
  <c r="AU224" i="21"/>
  <c r="AS224" i="21"/>
  <c r="AQ224" i="21"/>
  <c r="AO224" i="21"/>
  <c r="AM224" i="21"/>
  <c r="AK224" i="21"/>
  <c r="AH224" i="21"/>
  <c r="AF224" i="21"/>
  <c r="AD224" i="21"/>
  <c r="AB224" i="21"/>
  <c r="Z224" i="21"/>
  <c r="AW223" i="21"/>
  <c r="AU223" i="21"/>
  <c r="AS223" i="21"/>
  <c r="AQ223" i="21"/>
  <c r="AO223" i="21"/>
  <c r="AM223" i="21"/>
  <c r="AK223" i="21"/>
  <c r="AH223" i="21"/>
  <c r="AF223" i="21"/>
  <c r="AD223" i="21"/>
  <c r="AB223" i="21"/>
  <c r="Z223" i="21"/>
  <c r="AW222" i="21"/>
  <c r="AU222" i="21"/>
  <c r="AS222" i="21"/>
  <c r="AQ222" i="21"/>
  <c r="AO222" i="21"/>
  <c r="AM222" i="21"/>
  <c r="AK222" i="21"/>
  <c r="AH222" i="21"/>
  <c r="AF222" i="21"/>
  <c r="AD222" i="21"/>
  <c r="AB222" i="21"/>
  <c r="Z222" i="21"/>
  <c r="AW221" i="21"/>
  <c r="AU221" i="21"/>
  <c r="AS221" i="21"/>
  <c r="AQ221" i="21"/>
  <c r="AO221" i="21"/>
  <c r="AM221" i="21"/>
  <c r="AK221" i="21"/>
  <c r="AH221" i="21"/>
  <c r="AF221" i="21"/>
  <c r="AD221" i="21"/>
  <c r="AB221" i="21"/>
  <c r="Z221" i="21"/>
  <c r="AW220" i="21"/>
  <c r="AU220" i="21"/>
  <c r="AS220" i="21"/>
  <c r="AQ220" i="21"/>
  <c r="AO220" i="21"/>
  <c r="AM220" i="21"/>
  <c r="AK220" i="21"/>
  <c r="AH220" i="21"/>
  <c r="AF220" i="21"/>
  <c r="AD220" i="21"/>
  <c r="AB220" i="21"/>
  <c r="Z220" i="21"/>
  <c r="BA219" i="21"/>
  <c r="AW219" i="21"/>
  <c r="AU219" i="21"/>
  <c r="AS219" i="21"/>
  <c r="AQ219" i="21"/>
  <c r="AO219" i="21"/>
  <c r="AM219" i="21"/>
  <c r="AK219" i="21"/>
  <c r="AH219" i="21"/>
  <c r="AF219" i="21"/>
  <c r="AD219" i="21"/>
  <c r="AB219" i="21"/>
  <c r="Z219" i="21"/>
  <c r="BB219" i="21"/>
  <c r="P219" i="21"/>
  <c r="Q219" i="21" s="1"/>
  <c r="D219" i="21"/>
  <c r="AW218" i="21"/>
  <c r="AU218" i="21"/>
  <c r="AS218" i="21"/>
  <c r="AQ218" i="21"/>
  <c r="AO218" i="21"/>
  <c r="AM218" i="21"/>
  <c r="AK218" i="21"/>
  <c r="AH218" i="21"/>
  <c r="AF218" i="21"/>
  <c r="AD218" i="21"/>
  <c r="AB218" i="21"/>
  <c r="Z218" i="21"/>
  <c r="AW217" i="21"/>
  <c r="AU217" i="21"/>
  <c r="AS217" i="21"/>
  <c r="AQ217" i="21"/>
  <c r="AO217" i="21"/>
  <c r="AM217" i="21"/>
  <c r="AK217" i="21"/>
  <c r="AH217" i="21"/>
  <c r="AF217" i="21"/>
  <c r="AD217" i="21"/>
  <c r="AB217" i="21"/>
  <c r="Z217" i="21"/>
  <c r="AW216" i="21"/>
  <c r="AU216" i="21"/>
  <c r="AS216" i="21"/>
  <c r="AQ216" i="21"/>
  <c r="AO216" i="21"/>
  <c r="AM216" i="21"/>
  <c r="AK216" i="21"/>
  <c r="AH216" i="21"/>
  <c r="AF216" i="21"/>
  <c r="AD216" i="21"/>
  <c r="AB216" i="21"/>
  <c r="Z216" i="21"/>
  <c r="AW215" i="21"/>
  <c r="AU215" i="21"/>
  <c r="AS215" i="21"/>
  <c r="AQ215" i="21"/>
  <c r="AO215" i="21"/>
  <c r="AM215" i="21"/>
  <c r="AK215" i="21"/>
  <c r="AH215" i="21"/>
  <c r="AF215" i="21"/>
  <c r="AD215" i="21"/>
  <c r="AB215" i="21"/>
  <c r="Z215" i="21"/>
  <c r="AW214" i="21"/>
  <c r="AU214" i="21"/>
  <c r="AS214" i="21"/>
  <c r="AQ214" i="21"/>
  <c r="AO214" i="21"/>
  <c r="AM214" i="21"/>
  <c r="AK214" i="21"/>
  <c r="AH214" i="21"/>
  <c r="AF214" i="21"/>
  <c r="AD214" i="21"/>
  <c r="AB214" i="21"/>
  <c r="Z214" i="21"/>
  <c r="BA213" i="21"/>
  <c r="AW213" i="21"/>
  <c r="AU213" i="21"/>
  <c r="AS213" i="21"/>
  <c r="AQ213" i="21"/>
  <c r="AO213" i="21"/>
  <c r="AM213" i="21"/>
  <c r="AK213" i="21"/>
  <c r="AH213" i="21"/>
  <c r="AF213" i="21"/>
  <c r="AD213" i="21"/>
  <c r="AB213" i="21"/>
  <c r="Z213" i="21"/>
  <c r="BB213" i="21"/>
  <c r="P213" i="21"/>
  <c r="Q213" i="21" s="1"/>
  <c r="D213" i="21"/>
  <c r="AW236" i="21"/>
  <c r="AU236" i="21"/>
  <c r="AS236" i="21"/>
  <c r="AQ236" i="21"/>
  <c r="AO236" i="21"/>
  <c r="AM236" i="21"/>
  <c r="AK236" i="21"/>
  <c r="AH236" i="21"/>
  <c r="AF236" i="21"/>
  <c r="AD236" i="21"/>
  <c r="AB236" i="21"/>
  <c r="Z236" i="21"/>
  <c r="AW235" i="21"/>
  <c r="AU235" i="21"/>
  <c r="AS235" i="21"/>
  <c r="AQ235" i="21"/>
  <c r="AO235" i="21"/>
  <c r="AM235" i="21"/>
  <c r="AK235" i="21"/>
  <c r="AH235" i="21"/>
  <c r="AF235" i="21"/>
  <c r="AD235" i="21"/>
  <c r="AB235" i="21"/>
  <c r="Z235" i="21"/>
  <c r="AW234" i="21"/>
  <c r="AU234" i="21"/>
  <c r="AS234" i="21"/>
  <c r="AQ234" i="21"/>
  <c r="AO234" i="21"/>
  <c r="AM234" i="21"/>
  <c r="AK234" i="21"/>
  <c r="AH234" i="21"/>
  <c r="AF234" i="21"/>
  <c r="AD234" i="21"/>
  <c r="AB234" i="21"/>
  <c r="Z234" i="21"/>
  <c r="AW233" i="21"/>
  <c r="AU233" i="21"/>
  <c r="AS233" i="21"/>
  <c r="AQ233" i="21"/>
  <c r="AO233" i="21"/>
  <c r="AM233" i="21"/>
  <c r="AK233" i="21"/>
  <c r="AH233" i="21"/>
  <c r="AF233" i="21"/>
  <c r="AD233" i="21"/>
  <c r="AB233" i="21"/>
  <c r="Z233" i="21"/>
  <c r="AW232" i="21"/>
  <c r="AU232" i="21"/>
  <c r="AS232" i="21"/>
  <c r="AQ232" i="21"/>
  <c r="AO232" i="21"/>
  <c r="AM232" i="21"/>
  <c r="AK232" i="21"/>
  <c r="AH232" i="21"/>
  <c r="AF232" i="21"/>
  <c r="AD232" i="21"/>
  <c r="AB232" i="21"/>
  <c r="Z232" i="21"/>
  <c r="BA231" i="21"/>
  <c r="AW231" i="21"/>
  <c r="AU231" i="21"/>
  <c r="AS231" i="21"/>
  <c r="AQ231" i="21"/>
  <c r="AO231" i="21"/>
  <c r="AM231" i="21"/>
  <c r="AK231" i="21"/>
  <c r="AH231" i="21"/>
  <c r="AF231" i="21"/>
  <c r="AD231" i="21"/>
  <c r="AB231" i="21"/>
  <c r="Z231" i="21"/>
  <c r="BB231" i="21"/>
  <c r="P231" i="21"/>
  <c r="Q231" i="21" s="1"/>
  <c r="D231" i="21"/>
  <c r="AW230" i="21"/>
  <c r="AU230" i="21"/>
  <c r="AS230" i="21"/>
  <c r="AQ230" i="21"/>
  <c r="AO230" i="21"/>
  <c r="AM230" i="21"/>
  <c r="AK230" i="21"/>
  <c r="AH230" i="21"/>
  <c r="AF230" i="21"/>
  <c r="AD230" i="21"/>
  <c r="AB230" i="21"/>
  <c r="Z230" i="21"/>
  <c r="AW229" i="21"/>
  <c r="AU229" i="21"/>
  <c r="AS229" i="21"/>
  <c r="AQ229" i="21"/>
  <c r="AO229" i="21"/>
  <c r="AM229" i="21"/>
  <c r="AK229" i="21"/>
  <c r="AH229" i="21"/>
  <c r="AF229" i="21"/>
  <c r="AD229" i="21"/>
  <c r="AB229" i="21"/>
  <c r="Z229" i="21"/>
  <c r="AW228" i="21"/>
  <c r="AU228" i="21"/>
  <c r="AS228" i="21"/>
  <c r="AQ228" i="21"/>
  <c r="AO228" i="21"/>
  <c r="AM228" i="21"/>
  <c r="AK228" i="21"/>
  <c r="AH228" i="21"/>
  <c r="AF228" i="21"/>
  <c r="AD228" i="21"/>
  <c r="AB228" i="21"/>
  <c r="Z228" i="21"/>
  <c r="AW227" i="21"/>
  <c r="AU227" i="21"/>
  <c r="AS227" i="21"/>
  <c r="AQ227" i="21"/>
  <c r="AO227" i="21"/>
  <c r="AM227" i="21"/>
  <c r="AK227" i="21"/>
  <c r="AH227" i="21"/>
  <c r="AF227" i="21"/>
  <c r="AD227" i="21"/>
  <c r="AB227" i="21"/>
  <c r="Z227" i="21"/>
  <c r="AW226" i="21"/>
  <c r="AU226" i="21"/>
  <c r="AS226" i="21"/>
  <c r="AQ226" i="21"/>
  <c r="AO226" i="21"/>
  <c r="AM226" i="21"/>
  <c r="AK226" i="21"/>
  <c r="AH226" i="21"/>
  <c r="AF226" i="21"/>
  <c r="AD226" i="21"/>
  <c r="AB226" i="21"/>
  <c r="Z226" i="21"/>
  <c r="BA225" i="21"/>
  <c r="AW225" i="21"/>
  <c r="AU225" i="21"/>
  <c r="AS225" i="21"/>
  <c r="AQ225" i="21"/>
  <c r="AO225" i="21"/>
  <c r="AM225" i="21"/>
  <c r="AK225" i="21"/>
  <c r="AH225" i="21"/>
  <c r="AF225" i="21"/>
  <c r="AD225" i="21"/>
  <c r="AB225" i="21"/>
  <c r="Z225" i="21"/>
  <c r="BB225" i="21"/>
  <c r="P225" i="21"/>
  <c r="Q225" i="21" s="1"/>
  <c r="D225" i="21"/>
  <c r="AW62" i="21"/>
  <c r="AU62" i="21"/>
  <c r="AS62" i="21"/>
  <c r="AQ62" i="21"/>
  <c r="AO62" i="21"/>
  <c r="AM62" i="21"/>
  <c r="AK62" i="21"/>
  <c r="AH62" i="21"/>
  <c r="AF62" i="21"/>
  <c r="AD62" i="21"/>
  <c r="AB62" i="21"/>
  <c r="Z62" i="21"/>
  <c r="AW61" i="21"/>
  <c r="AU61" i="21"/>
  <c r="AS61" i="21"/>
  <c r="AQ61" i="21"/>
  <c r="AO61" i="21"/>
  <c r="AM61" i="21"/>
  <c r="AK61" i="21"/>
  <c r="AH61" i="21"/>
  <c r="AF61" i="21"/>
  <c r="AD61" i="21"/>
  <c r="AB61" i="21"/>
  <c r="Z61" i="21"/>
  <c r="AW60" i="21"/>
  <c r="AU60" i="21"/>
  <c r="AS60" i="21"/>
  <c r="AQ60" i="21"/>
  <c r="AO60" i="21"/>
  <c r="AM60" i="21"/>
  <c r="AK60" i="21"/>
  <c r="AH60" i="21"/>
  <c r="AF60" i="21"/>
  <c r="AD60" i="21"/>
  <c r="AB60" i="21"/>
  <c r="Z60" i="21"/>
  <c r="AW59" i="21"/>
  <c r="AU59" i="21"/>
  <c r="AS59" i="21"/>
  <c r="AQ59" i="21"/>
  <c r="AO59" i="21"/>
  <c r="AM59" i="21"/>
  <c r="AK59" i="21"/>
  <c r="AH59" i="21"/>
  <c r="AF59" i="21"/>
  <c r="AD59" i="21"/>
  <c r="AB59" i="21"/>
  <c r="Z59" i="21"/>
  <c r="AW58" i="21"/>
  <c r="AU58" i="21"/>
  <c r="AS58" i="21"/>
  <c r="AQ58" i="21"/>
  <c r="AO58" i="21"/>
  <c r="AM58" i="21"/>
  <c r="AK58" i="21"/>
  <c r="AH58" i="21"/>
  <c r="AF58" i="21"/>
  <c r="AD58" i="21"/>
  <c r="AB58" i="21"/>
  <c r="Z58" i="21"/>
  <c r="BA57" i="21"/>
  <c r="AW57" i="21"/>
  <c r="AU57" i="21"/>
  <c r="AS57" i="21"/>
  <c r="AQ57" i="21"/>
  <c r="AO57" i="21"/>
  <c r="AM57" i="21"/>
  <c r="AK57" i="21"/>
  <c r="AH57" i="21"/>
  <c r="AF57" i="21"/>
  <c r="AD57" i="21"/>
  <c r="AB57" i="21"/>
  <c r="Z57" i="21"/>
  <c r="AW56" i="21"/>
  <c r="AU56" i="21"/>
  <c r="AS56" i="21"/>
  <c r="AQ56" i="21"/>
  <c r="AO56" i="21"/>
  <c r="AM56" i="21"/>
  <c r="AK56" i="21"/>
  <c r="AH56" i="21"/>
  <c r="AF56" i="21"/>
  <c r="AD56" i="21"/>
  <c r="AB56" i="21"/>
  <c r="Z56" i="21"/>
  <c r="AW55" i="21"/>
  <c r="AU55" i="21"/>
  <c r="AS55" i="21"/>
  <c r="AQ55" i="21"/>
  <c r="AO55" i="21"/>
  <c r="AM55" i="21"/>
  <c r="AK55" i="21"/>
  <c r="AH55" i="21"/>
  <c r="AF55" i="21"/>
  <c r="AD55" i="21"/>
  <c r="AB55" i="21"/>
  <c r="Z55" i="21"/>
  <c r="AW54" i="21"/>
  <c r="AU54" i="21"/>
  <c r="AS54" i="21"/>
  <c r="AQ54" i="21"/>
  <c r="AO54" i="21"/>
  <c r="AM54" i="21"/>
  <c r="AK54" i="21"/>
  <c r="AH54" i="21"/>
  <c r="AF54" i="21"/>
  <c r="AD54" i="21"/>
  <c r="AB54" i="21"/>
  <c r="Z54" i="21"/>
  <c r="AW53" i="21"/>
  <c r="AU53" i="21"/>
  <c r="AS53" i="21"/>
  <c r="AQ53" i="21"/>
  <c r="AO53" i="21"/>
  <c r="AM53" i="21"/>
  <c r="AK53" i="21"/>
  <c r="AH53" i="21"/>
  <c r="AF53" i="21"/>
  <c r="AD53" i="21"/>
  <c r="AB53" i="21"/>
  <c r="Z53" i="21"/>
  <c r="AW52" i="21"/>
  <c r="AU52" i="21"/>
  <c r="AS52" i="21"/>
  <c r="AQ52" i="21"/>
  <c r="AO52" i="21"/>
  <c r="AM52" i="21"/>
  <c r="AK52" i="21"/>
  <c r="AH52" i="21"/>
  <c r="AF52" i="21"/>
  <c r="AD52" i="21"/>
  <c r="AB52" i="21"/>
  <c r="Z52" i="21"/>
  <c r="BA51" i="21"/>
  <c r="AW51" i="21"/>
  <c r="AU51" i="21"/>
  <c r="AS51" i="21"/>
  <c r="AQ51" i="21"/>
  <c r="AO51" i="21"/>
  <c r="AM51" i="21"/>
  <c r="AK51" i="21"/>
  <c r="AH51" i="21"/>
  <c r="AF51" i="21"/>
  <c r="AD51" i="21"/>
  <c r="AB51" i="21"/>
  <c r="Z51" i="21"/>
  <c r="AW50" i="21"/>
  <c r="AU50" i="21"/>
  <c r="AS50" i="21"/>
  <c r="AQ50" i="21"/>
  <c r="AO50" i="21"/>
  <c r="AM50" i="21"/>
  <c r="AK50" i="21"/>
  <c r="AH50" i="21"/>
  <c r="AF50" i="21"/>
  <c r="AD50" i="21"/>
  <c r="AB50" i="21"/>
  <c r="Z50" i="21"/>
  <c r="AW49" i="21"/>
  <c r="AU49" i="21"/>
  <c r="AS49" i="21"/>
  <c r="AQ49" i="21"/>
  <c r="AO49" i="21"/>
  <c r="AM49" i="21"/>
  <c r="AK49" i="21"/>
  <c r="AH49" i="21"/>
  <c r="AF49" i="21"/>
  <c r="AD49" i="21"/>
  <c r="AB49" i="21"/>
  <c r="Z49" i="21"/>
  <c r="AW48" i="21"/>
  <c r="AU48" i="21"/>
  <c r="AS48" i="21"/>
  <c r="AQ48" i="21"/>
  <c r="AO48" i="21"/>
  <c r="AM48" i="21"/>
  <c r="AK48" i="21"/>
  <c r="AH48" i="21"/>
  <c r="AF48" i="21"/>
  <c r="AD48" i="21"/>
  <c r="AB48" i="21"/>
  <c r="Z48" i="21"/>
  <c r="AW47" i="21"/>
  <c r="AU47" i="21"/>
  <c r="AS47" i="21"/>
  <c r="AQ47" i="21"/>
  <c r="AO47" i="21"/>
  <c r="AM47" i="21"/>
  <c r="AK47" i="21"/>
  <c r="AH47" i="21"/>
  <c r="AF47" i="21"/>
  <c r="AD47" i="21"/>
  <c r="AB47" i="21"/>
  <c r="Z47" i="21"/>
  <c r="AW46" i="21"/>
  <c r="AU46" i="21"/>
  <c r="AS46" i="21"/>
  <c r="AQ46" i="21"/>
  <c r="AO46" i="21"/>
  <c r="AM46" i="21"/>
  <c r="AK46" i="21"/>
  <c r="AH46" i="21"/>
  <c r="AF46" i="21"/>
  <c r="AD46" i="21"/>
  <c r="AB46" i="21"/>
  <c r="Z46" i="21"/>
  <c r="BA45" i="21"/>
  <c r="AW45" i="21"/>
  <c r="AU45" i="21"/>
  <c r="AS45" i="21"/>
  <c r="AQ45" i="21"/>
  <c r="AO45" i="21"/>
  <c r="AM45" i="21"/>
  <c r="AK45" i="21"/>
  <c r="AH45" i="21"/>
  <c r="AF45" i="21"/>
  <c r="AD45" i="21"/>
  <c r="AB45" i="21"/>
  <c r="Z45" i="21"/>
  <c r="AW44" i="21"/>
  <c r="AU44" i="21"/>
  <c r="AS44" i="21"/>
  <c r="AQ44" i="21"/>
  <c r="AO44" i="21"/>
  <c r="AM44" i="21"/>
  <c r="AK44" i="21"/>
  <c r="AH44" i="21"/>
  <c r="AF44" i="21"/>
  <c r="AD44" i="21"/>
  <c r="AB44" i="21"/>
  <c r="Z44" i="21"/>
  <c r="AW43" i="21"/>
  <c r="AU43" i="21"/>
  <c r="AS43" i="21"/>
  <c r="AQ43" i="21"/>
  <c r="AO43" i="21"/>
  <c r="AM43" i="21"/>
  <c r="AK43" i="21"/>
  <c r="AH43" i="21"/>
  <c r="AF43" i="21"/>
  <c r="AD43" i="21"/>
  <c r="AB43" i="21"/>
  <c r="Z43" i="21"/>
  <c r="AW42" i="21"/>
  <c r="AU42" i="21"/>
  <c r="AS42" i="21"/>
  <c r="AQ42" i="21"/>
  <c r="AO42" i="21"/>
  <c r="AM42" i="21"/>
  <c r="AK42" i="21"/>
  <c r="AH42" i="21"/>
  <c r="AF42" i="21"/>
  <c r="AD42" i="21"/>
  <c r="AB42" i="21"/>
  <c r="Z42" i="21"/>
  <c r="AW41" i="21"/>
  <c r="AU41" i="21"/>
  <c r="AS41" i="21"/>
  <c r="AQ41" i="21"/>
  <c r="AO41" i="21"/>
  <c r="AM41" i="21"/>
  <c r="AK41" i="21"/>
  <c r="AH41" i="21"/>
  <c r="AF41" i="21"/>
  <c r="AD41" i="21"/>
  <c r="AB41" i="21"/>
  <c r="Z41" i="21"/>
  <c r="AW40" i="21"/>
  <c r="AU40" i="21"/>
  <c r="AS40" i="21"/>
  <c r="AQ40" i="21"/>
  <c r="AO40" i="21"/>
  <c r="AM40" i="21"/>
  <c r="AK40" i="21"/>
  <c r="AH40" i="21"/>
  <c r="AF40" i="21"/>
  <c r="AD40" i="21"/>
  <c r="AB40" i="21"/>
  <c r="Z40" i="21"/>
  <c r="BA39" i="21"/>
  <c r="AW39" i="21"/>
  <c r="AU39" i="21"/>
  <c r="AS39" i="21"/>
  <c r="AQ39" i="21"/>
  <c r="AO39" i="21"/>
  <c r="AM39" i="21"/>
  <c r="AK39" i="21"/>
  <c r="AH39" i="21"/>
  <c r="AF39" i="21"/>
  <c r="AD39" i="21"/>
  <c r="AB39" i="21"/>
  <c r="Z39" i="21"/>
  <c r="BB57" i="21"/>
  <c r="P57" i="21"/>
  <c r="Q57" i="21" s="1"/>
  <c r="BB51" i="21"/>
  <c r="P51" i="21"/>
  <c r="Q51" i="21" s="1"/>
  <c r="BB45" i="21"/>
  <c r="P45" i="21"/>
  <c r="Q45" i="21" s="1"/>
  <c r="BB39" i="21"/>
  <c r="P39" i="21"/>
  <c r="Q39" i="21" s="1"/>
  <c r="BC213" i="21" l="1"/>
  <c r="BD213" i="21" s="1"/>
  <c r="AI214" i="21"/>
  <c r="AI220" i="21"/>
  <c r="AI221" i="21"/>
  <c r="AI222" i="21"/>
  <c r="AI224" i="21"/>
  <c r="AI40" i="21"/>
  <c r="AI41" i="21"/>
  <c r="AI42" i="21"/>
  <c r="AI217" i="21"/>
  <c r="AI218" i="21"/>
  <c r="BC51" i="21"/>
  <c r="BD51" i="21" s="1"/>
  <c r="AI215" i="21"/>
  <c r="AI213" i="21"/>
  <c r="AI223" i="21"/>
  <c r="AI230" i="21"/>
  <c r="AI229" i="21"/>
  <c r="AI232" i="21"/>
  <c r="AI233" i="21"/>
  <c r="AI236" i="21"/>
  <c r="BC219" i="21"/>
  <c r="BD219" i="21" s="1"/>
  <c r="AI216" i="21"/>
  <c r="AI219" i="21"/>
  <c r="BC39" i="21"/>
  <c r="BD39" i="21" s="1"/>
  <c r="AX215" i="21"/>
  <c r="AY215" i="21" s="1"/>
  <c r="AX216" i="21"/>
  <c r="AY216" i="21" s="1"/>
  <c r="S219" i="21"/>
  <c r="T219" i="21" s="1"/>
  <c r="S213" i="21"/>
  <c r="T213" i="21" s="1"/>
  <c r="AX230" i="21"/>
  <c r="AY230" i="21" s="1"/>
  <c r="AX229" i="21"/>
  <c r="AY229" i="21" s="1"/>
  <c r="AX214" i="21"/>
  <c r="AY214" i="21" s="1"/>
  <c r="AX217" i="21"/>
  <c r="AY217" i="21" s="1"/>
  <c r="AX218" i="21"/>
  <c r="AY218" i="21" s="1"/>
  <c r="AX219" i="21"/>
  <c r="AY219" i="21" s="1"/>
  <c r="AX220" i="21"/>
  <c r="AY220" i="21" s="1"/>
  <c r="AX221" i="21"/>
  <c r="AY221" i="21" s="1"/>
  <c r="AX222" i="21"/>
  <c r="AY222" i="21" s="1"/>
  <c r="AX223" i="21"/>
  <c r="AY223" i="21" s="1"/>
  <c r="AX224" i="21"/>
  <c r="AY224" i="21" s="1"/>
  <c r="AX213" i="21"/>
  <c r="AY213" i="21" s="1"/>
  <c r="BC45" i="21"/>
  <c r="BD45" i="21" s="1"/>
  <c r="AI48" i="21"/>
  <c r="AI46" i="21"/>
  <c r="AI225" i="21"/>
  <c r="BC57" i="21"/>
  <c r="BD57" i="21" s="1"/>
  <c r="AI227" i="21"/>
  <c r="S231" i="21"/>
  <c r="T231" i="21" s="1"/>
  <c r="BC225" i="21"/>
  <c r="BD225" i="21" s="1"/>
  <c r="AX56" i="21"/>
  <c r="AY56" i="21" s="1"/>
  <c r="AI226" i="21"/>
  <c r="AI43" i="21"/>
  <c r="AI50" i="21"/>
  <c r="AI51" i="21"/>
  <c r="AI57" i="21"/>
  <c r="AX227" i="21"/>
  <c r="AY227" i="21" s="1"/>
  <c r="AI234" i="21"/>
  <c r="AX52" i="21"/>
  <c r="AY52" i="21" s="1"/>
  <c r="AI235" i="21"/>
  <c r="AX231" i="21"/>
  <c r="AY231" i="21" s="1"/>
  <c r="AX233" i="21"/>
  <c r="AY233" i="21" s="1"/>
  <c r="AX234" i="21"/>
  <c r="AY234" i="21" s="1"/>
  <c r="AX235" i="21"/>
  <c r="AY235" i="21" s="1"/>
  <c r="AX236" i="21"/>
  <c r="AY236" i="21" s="1"/>
  <c r="AI228" i="21"/>
  <c r="AX232" i="21"/>
  <c r="AY232" i="21" s="1"/>
  <c r="AX225" i="21"/>
  <c r="AY225" i="21" s="1"/>
  <c r="AX226" i="21"/>
  <c r="AY226" i="21" s="1"/>
  <c r="BC231" i="21"/>
  <c r="BD231" i="21" s="1"/>
  <c r="AX49" i="21"/>
  <c r="AY49" i="21" s="1"/>
  <c r="AI61" i="21"/>
  <c r="S225" i="21"/>
  <c r="T225" i="21" s="1"/>
  <c r="AX228" i="21"/>
  <c r="AY228" i="21" s="1"/>
  <c r="AI231" i="21"/>
  <c r="AI39" i="21"/>
  <c r="AX47" i="21"/>
  <c r="AY47" i="21" s="1"/>
  <c r="AX50" i="21"/>
  <c r="AY50" i="21" s="1"/>
  <c r="AI58" i="21"/>
  <c r="AI59" i="21"/>
  <c r="AI60" i="21"/>
  <c r="AI62" i="21"/>
  <c r="AI45" i="21"/>
  <c r="AX51" i="21"/>
  <c r="AY51" i="21" s="1"/>
  <c r="AX53" i="21"/>
  <c r="AY53" i="21" s="1"/>
  <c r="AI44" i="21"/>
  <c r="AX54" i="21"/>
  <c r="AY54" i="21" s="1"/>
  <c r="AX55" i="21"/>
  <c r="AY55" i="21" s="1"/>
  <c r="AX57" i="21"/>
  <c r="AY57" i="21" s="1"/>
  <c r="AX48" i="21"/>
  <c r="AY48" i="21" s="1"/>
  <c r="AI47" i="21"/>
  <c r="S51" i="21"/>
  <c r="AI49" i="21"/>
  <c r="AX58" i="21"/>
  <c r="AY58" i="21" s="1"/>
  <c r="AX59" i="21"/>
  <c r="AY59" i="21" s="1"/>
  <c r="AX60" i="21"/>
  <c r="AY60" i="21" s="1"/>
  <c r="AX61" i="21"/>
  <c r="AY61" i="21" s="1"/>
  <c r="AX62" i="21"/>
  <c r="AY62" i="21" s="1"/>
  <c r="AX40" i="21"/>
  <c r="AY40" i="21" s="1"/>
  <c r="AX41" i="21"/>
  <c r="AY41" i="21" s="1"/>
  <c r="AX43" i="21"/>
  <c r="AY43" i="21" s="1"/>
  <c r="AX44" i="21"/>
  <c r="AY44" i="21" s="1"/>
  <c r="AX45" i="21"/>
  <c r="AY45" i="21" s="1"/>
  <c r="AX39" i="21"/>
  <c r="AY39" i="21" s="1"/>
  <c r="AX42" i="21"/>
  <c r="AY42" i="21" s="1"/>
  <c r="AI52" i="21"/>
  <c r="S39" i="21"/>
  <c r="AX46" i="21"/>
  <c r="AY46" i="21" s="1"/>
  <c r="AI53" i="21"/>
  <c r="AI54" i="21"/>
  <c r="AI55" i="21"/>
  <c r="AI56" i="21"/>
  <c r="S45" i="21"/>
  <c r="S57" i="21"/>
  <c r="AW38" i="21" l="1"/>
  <c r="AU38" i="21"/>
  <c r="AS38" i="21"/>
  <c r="AQ38" i="21"/>
  <c r="AO38" i="21"/>
  <c r="AM38" i="21"/>
  <c r="AK38" i="21"/>
  <c r="AH38" i="21"/>
  <c r="AF38" i="21"/>
  <c r="AD38" i="21"/>
  <c r="AB38" i="21"/>
  <c r="Z38" i="21"/>
  <c r="AW37" i="21"/>
  <c r="AU37" i="21"/>
  <c r="AS37" i="21"/>
  <c r="AQ37" i="21"/>
  <c r="AO37" i="21"/>
  <c r="AM37" i="21"/>
  <c r="AK37" i="21"/>
  <c r="AH37" i="21"/>
  <c r="AF37" i="21"/>
  <c r="AD37" i="21"/>
  <c r="AB37" i="21"/>
  <c r="Z37" i="21"/>
  <c r="AW36" i="21"/>
  <c r="AU36" i="21"/>
  <c r="AS36" i="21"/>
  <c r="AQ36" i="21"/>
  <c r="AO36" i="21"/>
  <c r="AM36" i="21"/>
  <c r="AK36" i="21"/>
  <c r="AH36" i="21"/>
  <c r="AF36" i="21"/>
  <c r="AD36" i="21"/>
  <c r="AB36" i="21"/>
  <c r="Z36" i="21"/>
  <c r="AW35" i="21"/>
  <c r="AU35" i="21"/>
  <c r="AS35" i="21"/>
  <c r="AQ35" i="21"/>
  <c r="AO35" i="21"/>
  <c r="AM35" i="21"/>
  <c r="AK35" i="21"/>
  <c r="AH35" i="21"/>
  <c r="AF35" i="21"/>
  <c r="AD35" i="21"/>
  <c r="AB35" i="21"/>
  <c r="Z35" i="21"/>
  <c r="AW34" i="21"/>
  <c r="AU34" i="21"/>
  <c r="AS34" i="21"/>
  <c r="AQ34" i="21"/>
  <c r="AO34" i="21"/>
  <c r="AM34" i="21"/>
  <c r="AK34" i="21"/>
  <c r="AH34" i="21"/>
  <c r="AF34" i="21"/>
  <c r="AD34" i="21"/>
  <c r="AB34" i="21"/>
  <c r="Z34" i="21"/>
  <c r="BA33" i="21"/>
  <c r="AW33" i="21"/>
  <c r="AU33" i="21"/>
  <c r="AS33" i="21"/>
  <c r="AQ33" i="21"/>
  <c r="AO33" i="21"/>
  <c r="AM33" i="21"/>
  <c r="AK33" i="21"/>
  <c r="AH33" i="21"/>
  <c r="AF33" i="21"/>
  <c r="AD33" i="21"/>
  <c r="AB33" i="21"/>
  <c r="Z33" i="21"/>
  <c r="AW32" i="21"/>
  <c r="AU32" i="21"/>
  <c r="AS32" i="21"/>
  <c r="AQ32" i="21"/>
  <c r="AO32" i="21"/>
  <c r="AM32" i="21"/>
  <c r="AK32" i="21"/>
  <c r="AH32" i="21"/>
  <c r="AF32" i="21"/>
  <c r="AD32" i="21"/>
  <c r="AB32" i="21"/>
  <c r="Z32" i="21"/>
  <c r="AW31" i="21"/>
  <c r="AU31" i="21"/>
  <c r="AS31" i="21"/>
  <c r="AQ31" i="21"/>
  <c r="AO31" i="21"/>
  <c r="AM31" i="21"/>
  <c r="AK31" i="21"/>
  <c r="AH31" i="21"/>
  <c r="AF31" i="21"/>
  <c r="AD31" i="21"/>
  <c r="AB31" i="21"/>
  <c r="Z31" i="21"/>
  <c r="AW30" i="21"/>
  <c r="AU30" i="21"/>
  <c r="AS30" i="21"/>
  <c r="AQ30" i="21"/>
  <c r="AO30" i="21"/>
  <c r="AM30" i="21"/>
  <c r="AK30" i="21"/>
  <c r="AH30" i="21"/>
  <c r="AF30" i="21"/>
  <c r="AD30" i="21"/>
  <c r="AB30" i="21"/>
  <c r="Z30" i="21"/>
  <c r="AW29" i="21"/>
  <c r="AU29" i="21"/>
  <c r="AS29" i="21"/>
  <c r="AQ29" i="21"/>
  <c r="AO29" i="21"/>
  <c r="AM29" i="21"/>
  <c r="AK29" i="21"/>
  <c r="AH29" i="21"/>
  <c r="AF29" i="21"/>
  <c r="AD29" i="21"/>
  <c r="AB29" i="21"/>
  <c r="Z29" i="21"/>
  <c r="AW28" i="21"/>
  <c r="AU28" i="21"/>
  <c r="AS28" i="21"/>
  <c r="AQ28" i="21"/>
  <c r="AO28" i="21"/>
  <c r="AM28" i="21"/>
  <c r="AK28" i="21"/>
  <c r="AH28" i="21"/>
  <c r="AF28" i="21"/>
  <c r="AD28" i="21"/>
  <c r="AB28" i="21"/>
  <c r="Z28" i="21"/>
  <c r="BA27" i="21"/>
  <c r="AW27" i="21"/>
  <c r="AU27" i="21"/>
  <c r="AS27" i="21"/>
  <c r="AQ27" i="21"/>
  <c r="AO27" i="21"/>
  <c r="AM27" i="21"/>
  <c r="AK27" i="21"/>
  <c r="AH27" i="21"/>
  <c r="AF27" i="21"/>
  <c r="AD27" i="21"/>
  <c r="AB27" i="21"/>
  <c r="Z27" i="21"/>
  <c r="BB33" i="21"/>
  <c r="P33" i="21"/>
  <c r="Q33" i="21" s="1"/>
  <c r="BB27" i="21"/>
  <c r="P27" i="21"/>
  <c r="Q27" i="21" s="1"/>
  <c r="BC33" i="21" l="1"/>
  <c r="BD33" i="21" s="1"/>
  <c r="BC27" i="21"/>
  <c r="BD27" i="21" s="1"/>
  <c r="AX32" i="21"/>
  <c r="AY32" i="21" s="1"/>
  <c r="AI27" i="21"/>
  <c r="AI34" i="21"/>
  <c r="AI35" i="21"/>
  <c r="AI36" i="21"/>
  <c r="AI37" i="21"/>
  <c r="AI38" i="21"/>
  <c r="AX28" i="21"/>
  <c r="AY28" i="21" s="1"/>
  <c r="AX33" i="21"/>
  <c r="AY33" i="21" s="1"/>
  <c r="AX34" i="21"/>
  <c r="AY34" i="21" s="1"/>
  <c r="AX35" i="21"/>
  <c r="AY35" i="21" s="1"/>
  <c r="AX36" i="21"/>
  <c r="AY36" i="21" s="1"/>
  <c r="AX37" i="21"/>
  <c r="AY37" i="21" s="1"/>
  <c r="AX38" i="21"/>
  <c r="AY38" i="21" s="1"/>
  <c r="AI28" i="21"/>
  <c r="AI30" i="21"/>
  <c r="AI31" i="21"/>
  <c r="AI33" i="21"/>
  <c r="AI29" i="21"/>
  <c r="AI32" i="21"/>
  <c r="AX27" i="21"/>
  <c r="AY27" i="21" s="1"/>
  <c r="AX29" i="21"/>
  <c r="AY29" i="21" s="1"/>
  <c r="AX30" i="21"/>
  <c r="AY30" i="21" s="1"/>
  <c r="AX31" i="21"/>
  <c r="AY31" i="21" s="1"/>
  <c r="BA21" i="21"/>
  <c r="BA15" i="21"/>
  <c r="BA9" i="21"/>
  <c r="AW26" i="21"/>
  <c r="AU26" i="21"/>
  <c r="AS26" i="21"/>
  <c r="AQ26" i="21"/>
  <c r="AO26" i="21"/>
  <c r="AM26" i="21"/>
  <c r="AK26" i="21"/>
  <c r="AH26" i="21"/>
  <c r="AF26" i="21"/>
  <c r="AD26" i="21"/>
  <c r="AB26" i="21"/>
  <c r="Z26" i="21"/>
  <c r="AW25" i="21"/>
  <c r="AU25" i="21"/>
  <c r="AS25" i="21"/>
  <c r="AQ25" i="21"/>
  <c r="AO25" i="21"/>
  <c r="AM25" i="21"/>
  <c r="AK25" i="21"/>
  <c r="AH25" i="21"/>
  <c r="AF25" i="21"/>
  <c r="AD25" i="21"/>
  <c r="AB25" i="21"/>
  <c r="Z25" i="21"/>
  <c r="AW24" i="21"/>
  <c r="AU24" i="21"/>
  <c r="AS24" i="21"/>
  <c r="AQ24" i="21"/>
  <c r="AO24" i="21"/>
  <c r="AM24" i="21"/>
  <c r="AK24" i="21"/>
  <c r="AH24" i="21"/>
  <c r="AF24" i="21"/>
  <c r="AD24" i="21"/>
  <c r="AB24" i="21"/>
  <c r="Z24" i="21"/>
  <c r="AW23" i="21"/>
  <c r="AU23" i="21"/>
  <c r="AS23" i="21"/>
  <c r="AQ23" i="21"/>
  <c r="AO23" i="21"/>
  <c r="AM23" i="21"/>
  <c r="AK23" i="21"/>
  <c r="AH23" i="21"/>
  <c r="AF23" i="21"/>
  <c r="AD23" i="21"/>
  <c r="AB23" i="21"/>
  <c r="Z23" i="21"/>
  <c r="AW22" i="21"/>
  <c r="AX22" i="21" s="1"/>
  <c r="AY22" i="21" s="1"/>
  <c r="AW21" i="21"/>
  <c r="AU21" i="21"/>
  <c r="AS21" i="21"/>
  <c r="AQ21" i="21"/>
  <c r="AO21" i="21"/>
  <c r="AM21" i="21"/>
  <c r="AK21" i="21"/>
  <c r="AH21" i="21"/>
  <c r="AF21" i="21"/>
  <c r="AD21" i="21"/>
  <c r="AB21" i="21"/>
  <c r="Z21" i="21"/>
  <c r="AW20" i="21"/>
  <c r="AU20" i="21"/>
  <c r="AS20" i="21"/>
  <c r="AQ20" i="21"/>
  <c r="AO20" i="21"/>
  <c r="AM20" i="21"/>
  <c r="AK20" i="21"/>
  <c r="AH20" i="21"/>
  <c r="AF20" i="21"/>
  <c r="AD20" i="21"/>
  <c r="AB20" i="21"/>
  <c r="Z20" i="21"/>
  <c r="AW19" i="21"/>
  <c r="AU19" i="21"/>
  <c r="AS19" i="21"/>
  <c r="AQ19" i="21"/>
  <c r="AO19" i="21"/>
  <c r="AM19" i="21"/>
  <c r="AK19" i="21"/>
  <c r="AH19" i="21"/>
  <c r="AF19" i="21"/>
  <c r="AD19" i="21"/>
  <c r="AB19" i="21"/>
  <c r="Z19" i="21"/>
  <c r="AW18" i="21"/>
  <c r="AU18" i="21"/>
  <c r="AS18" i="21"/>
  <c r="AQ18" i="21"/>
  <c r="AO18" i="21"/>
  <c r="AM18" i="21"/>
  <c r="AK18" i="21"/>
  <c r="AH18" i="21"/>
  <c r="AF18" i="21"/>
  <c r="AD18" i="21"/>
  <c r="AB18" i="21"/>
  <c r="Z18" i="21"/>
  <c r="AW17" i="21"/>
  <c r="AX17" i="21" s="1"/>
  <c r="AY17" i="21" s="1"/>
  <c r="AW16" i="21"/>
  <c r="AX16" i="21" s="1"/>
  <c r="AY16" i="21" s="1"/>
  <c r="AW15" i="21"/>
  <c r="AU15" i="21"/>
  <c r="AS15" i="21"/>
  <c r="AQ15" i="21"/>
  <c r="AO15" i="21"/>
  <c r="AM15" i="21"/>
  <c r="AK15" i="21"/>
  <c r="AH15" i="21"/>
  <c r="AF15" i="21"/>
  <c r="AD15" i="21"/>
  <c r="AB15" i="21"/>
  <c r="Z15" i="21"/>
  <c r="AW14" i="21"/>
  <c r="AU14" i="21"/>
  <c r="AS14" i="21"/>
  <c r="AQ14" i="21"/>
  <c r="AO14" i="21"/>
  <c r="AM14" i="21"/>
  <c r="AK14" i="21"/>
  <c r="AH14" i="21"/>
  <c r="AF14" i="21"/>
  <c r="AD14" i="21"/>
  <c r="AB14" i="21"/>
  <c r="Z14" i="21"/>
  <c r="AW13" i="21"/>
  <c r="AU13" i="21"/>
  <c r="AS13" i="21"/>
  <c r="AQ13" i="21"/>
  <c r="AO13" i="21"/>
  <c r="AM13" i="21"/>
  <c r="AK13" i="21"/>
  <c r="AH13" i="21"/>
  <c r="AF13" i="21"/>
  <c r="AD13" i="21"/>
  <c r="AB13" i="21"/>
  <c r="Z13" i="21"/>
  <c r="AW12" i="21"/>
  <c r="AU12" i="21"/>
  <c r="AS12" i="21"/>
  <c r="AQ12" i="21"/>
  <c r="AO12" i="21"/>
  <c r="AM12" i="21"/>
  <c r="AK12" i="21"/>
  <c r="AH12" i="21"/>
  <c r="AF12" i="21"/>
  <c r="AD12" i="21"/>
  <c r="AB12" i="21"/>
  <c r="Z12" i="21"/>
  <c r="AW11" i="21"/>
  <c r="AU11" i="21"/>
  <c r="AS11" i="21"/>
  <c r="AQ11" i="21"/>
  <c r="AO11" i="21"/>
  <c r="AM11" i="21"/>
  <c r="AK11" i="21"/>
  <c r="AH11" i="21"/>
  <c r="AF11" i="21"/>
  <c r="AD11" i="21"/>
  <c r="AB11" i="21"/>
  <c r="Z11" i="21"/>
  <c r="AW10" i="21"/>
  <c r="AU10" i="21"/>
  <c r="AS10" i="21"/>
  <c r="AQ10" i="21"/>
  <c r="AO10" i="21"/>
  <c r="AM10" i="21"/>
  <c r="AK10" i="21"/>
  <c r="AH10" i="21"/>
  <c r="AF10" i="21"/>
  <c r="AD10" i="21"/>
  <c r="AB10" i="21"/>
  <c r="Z10" i="21"/>
  <c r="AW9" i="21"/>
  <c r="AU9" i="21"/>
  <c r="AS9" i="21"/>
  <c r="AQ9" i="21"/>
  <c r="AO9" i="21"/>
  <c r="AM9" i="21"/>
  <c r="AK9" i="21"/>
  <c r="AH9" i="21"/>
  <c r="AF9" i="21"/>
  <c r="AD9" i="21"/>
  <c r="AB9" i="21"/>
  <c r="Z9" i="21"/>
  <c r="BB21" i="21"/>
  <c r="P21" i="21"/>
  <c r="Q21" i="21" s="1"/>
  <c r="BB15" i="21"/>
  <c r="P15" i="21"/>
  <c r="Q15" i="21" s="1"/>
  <c r="BB9" i="21"/>
  <c r="BC9" i="21" s="1"/>
  <c r="BD9" i="21" s="1"/>
  <c r="P9" i="21"/>
  <c r="Q9" i="21" s="1"/>
  <c r="AI9" i="21" l="1"/>
  <c r="AI10" i="21"/>
  <c r="AI12" i="21"/>
  <c r="AI18" i="21"/>
  <c r="AI19" i="21"/>
  <c r="AI20" i="21"/>
  <c r="AI21" i="21"/>
  <c r="AI23" i="21"/>
  <c r="AI24" i="21"/>
  <c r="AI26" i="21"/>
  <c r="AI25" i="21"/>
  <c r="BC15" i="21"/>
  <c r="BD15" i="21" s="1"/>
  <c r="BC21" i="21"/>
  <c r="BD21" i="21" s="1"/>
  <c r="AI11" i="21"/>
  <c r="AI13" i="21"/>
  <c r="AI14" i="21"/>
  <c r="AI15" i="21"/>
  <c r="AX10" i="21"/>
  <c r="AY10" i="21" s="1"/>
  <c r="AX12" i="21"/>
  <c r="AY12" i="21" s="1"/>
  <c r="AX14" i="21"/>
  <c r="AY14" i="21" s="1"/>
  <c r="AX15" i="21"/>
  <c r="AY15" i="21" s="1"/>
  <c r="AX11" i="21"/>
  <c r="AY11" i="21" s="1"/>
  <c r="AX13" i="21"/>
  <c r="AY13" i="21" s="1"/>
  <c r="AX9" i="21"/>
  <c r="AY9" i="21" s="1"/>
  <c r="AX18" i="21"/>
  <c r="AY18" i="21" s="1"/>
  <c r="AX19" i="21"/>
  <c r="AY19" i="21" s="1"/>
  <c r="AX20" i="21"/>
  <c r="AY20" i="21" s="1"/>
  <c r="AX21" i="21"/>
  <c r="AY21" i="21" s="1"/>
  <c r="AX23" i="21"/>
  <c r="AY23" i="21" s="1"/>
  <c r="AX24" i="21"/>
  <c r="AY24" i="21" s="1"/>
  <c r="AX25" i="21"/>
  <c r="AY25" i="21" s="1"/>
  <c r="AX26" i="21"/>
  <c r="AY26" i="21" s="1"/>
  <c r="D42" i="28"/>
  <c r="C42" i="28"/>
  <c r="M41" i="28"/>
  <c r="Q41" i="28" s="1"/>
  <c r="T41" i="28" s="1"/>
  <c r="D41" i="28"/>
  <c r="C41" i="28"/>
  <c r="M40" i="28"/>
  <c r="Q40" i="28" s="1"/>
  <c r="T40" i="28" s="1"/>
  <c r="D40" i="28"/>
  <c r="C40" i="28"/>
  <c r="M39" i="28"/>
  <c r="O39" i="28" s="1"/>
  <c r="R39" i="28" s="1"/>
  <c r="D39" i="28"/>
  <c r="C39" i="28"/>
  <c r="M38" i="28"/>
  <c r="Q38" i="28" s="1"/>
  <c r="T38" i="28" s="1"/>
  <c r="D38" i="28"/>
  <c r="C38" i="28"/>
  <c r="P37" i="28"/>
  <c r="S37" i="28" s="1"/>
  <c r="O37" i="28"/>
  <c r="R37" i="28" s="1"/>
  <c r="M37" i="28"/>
  <c r="N37" i="28" s="1"/>
  <c r="D37" i="28"/>
  <c r="C37" i="28"/>
  <c r="M36" i="28"/>
  <c r="N36" i="28" s="1"/>
  <c r="D36" i="28"/>
  <c r="C36" i="28"/>
  <c r="M35" i="28"/>
  <c r="Q35" i="28" s="1"/>
  <c r="T35" i="28" s="1"/>
  <c r="D35" i="28"/>
  <c r="C35" i="28"/>
  <c r="M34" i="28"/>
  <c r="Q34" i="28" s="1"/>
  <c r="T34" i="28" s="1"/>
  <c r="D34" i="28"/>
  <c r="C34" i="28"/>
  <c r="N33" i="28"/>
  <c r="M33" i="28"/>
  <c r="O33" i="28" s="1"/>
  <c r="R33" i="28" s="1"/>
  <c r="D33" i="28"/>
  <c r="C33" i="28"/>
  <c r="P32" i="28"/>
  <c r="S32" i="28" s="1"/>
  <c r="M32" i="28"/>
  <c r="N32" i="28" s="1"/>
  <c r="D32" i="28"/>
  <c r="C32" i="28"/>
  <c r="M31" i="28"/>
  <c r="N31" i="28" s="1"/>
  <c r="D31" i="28"/>
  <c r="C31" i="28"/>
  <c r="M30" i="28"/>
  <c r="N30" i="28" s="1"/>
  <c r="D30" i="28"/>
  <c r="C30" i="28"/>
  <c r="M29" i="28"/>
  <c r="Q29" i="28" s="1"/>
  <c r="T29" i="28" s="1"/>
  <c r="D29" i="28"/>
  <c r="C29" i="28"/>
  <c r="M28" i="28"/>
  <c r="Q28" i="28" s="1"/>
  <c r="T28" i="28" s="1"/>
  <c r="D28" i="28"/>
  <c r="C28" i="28"/>
  <c r="M27" i="28"/>
  <c r="O27" i="28" s="1"/>
  <c r="R27" i="28" s="1"/>
  <c r="D27" i="28"/>
  <c r="C27" i="28"/>
  <c r="O26" i="28"/>
  <c r="R26" i="28" s="1"/>
  <c r="M26" i="28"/>
  <c r="Q26" i="28" s="1"/>
  <c r="T26" i="28" s="1"/>
  <c r="D26" i="28"/>
  <c r="C26" i="28"/>
  <c r="Q25" i="28"/>
  <c r="T25" i="28" s="1"/>
  <c r="O25" i="28"/>
  <c r="R25" i="28" s="1"/>
  <c r="M25" i="28"/>
  <c r="N25" i="28" s="1"/>
  <c r="D25" i="28"/>
  <c r="C25" i="28"/>
  <c r="M24" i="28"/>
  <c r="N24" i="28" s="1"/>
  <c r="D24" i="28"/>
  <c r="C24" i="28"/>
  <c r="M23" i="28"/>
  <c r="Q23" i="28" s="1"/>
  <c r="T23" i="28" s="1"/>
  <c r="D23" i="28"/>
  <c r="C23" i="28"/>
  <c r="M22" i="28"/>
  <c r="Q22" i="28" s="1"/>
  <c r="T22" i="28" s="1"/>
  <c r="D22" i="28"/>
  <c r="C22" i="28"/>
  <c r="M21" i="28"/>
  <c r="Q21" i="28" s="1"/>
  <c r="T21" i="28" s="1"/>
  <c r="D21" i="28"/>
  <c r="C21" i="28"/>
  <c r="M20" i="28"/>
  <c r="P20" i="28" s="1"/>
  <c r="S20" i="28" s="1"/>
  <c r="D20" i="28"/>
  <c r="C20" i="28"/>
  <c r="P19" i="28"/>
  <c r="S19" i="28" s="1"/>
  <c r="M19" i="28"/>
  <c r="N19" i="28" s="1"/>
  <c r="D19" i="28"/>
  <c r="C19" i="28"/>
  <c r="M18" i="28"/>
  <c r="N18" i="28" s="1"/>
  <c r="D18" i="28"/>
  <c r="C18" i="28"/>
  <c r="M17" i="28"/>
  <c r="Q17" i="28" s="1"/>
  <c r="T17" i="28" s="1"/>
  <c r="D17" i="28"/>
  <c r="C17" i="28"/>
  <c r="M16" i="28"/>
  <c r="Q16" i="28" s="1"/>
  <c r="T16" i="28" s="1"/>
  <c r="D16" i="28"/>
  <c r="C16" i="28"/>
  <c r="M15" i="28"/>
  <c r="Q15" i="28" s="1"/>
  <c r="T15" i="28" s="1"/>
  <c r="D15" i="28"/>
  <c r="C15" i="28"/>
  <c r="Q14" i="28"/>
  <c r="T14" i="28" s="1"/>
  <c r="N14" i="28"/>
  <c r="M14" i="28"/>
  <c r="P14" i="28" s="1"/>
  <c r="S14" i="28" s="1"/>
  <c r="D14" i="28"/>
  <c r="C14" i="28"/>
  <c r="M13" i="28"/>
  <c r="N13" i="28" s="1"/>
  <c r="D13" i="28"/>
  <c r="C13" i="28"/>
  <c r="M12" i="28"/>
  <c r="Q12" i="28" s="1"/>
  <c r="T12" i="28" s="1"/>
  <c r="D12" i="28"/>
  <c r="C12" i="28"/>
  <c r="M11" i="28"/>
  <c r="Q11" i="28" s="1"/>
  <c r="T11" i="28" s="1"/>
  <c r="D11" i="28"/>
  <c r="C11" i="28"/>
  <c r="M10" i="28"/>
  <c r="Q10" i="28" s="1"/>
  <c r="T10" i="28" s="1"/>
  <c r="D10" i="28"/>
  <c r="C10" i="28"/>
  <c r="P9" i="28"/>
  <c r="S9" i="28" s="1"/>
  <c r="M9" i="28"/>
  <c r="Q9" i="28" s="1"/>
  <c r="T9" i="28" s="1"/>
  <c r="D9" i="28"/>
  <c r="C9" i="28"/>
  <c r="M8" i="28"/>
  <c r="P8" i="28" s="1"/>
  <c r="S8" i="28" s="1"/>
  <c r="D8" i="28"/>
  <c r="C8" i="28"/>
  <c r="M7" i="28"/>
  <c r="N7" i="28" s="1"/>
  <c r="D7" i="28"/>
  <c r="C7" i="28"/>
  <c r="M6" i="28"/>
  <c r="N6" i="28" s="1"/>
  <c r="D6" i="28"/>
  <c r="C6" i="28"/>
  <c r="D42" i="27"/>
  <c r="C42" i="27"/>
  <c r="M41" i="27"/>
  <c r="Q41" i="27" s="1"/>
  <c r="T41" i="27" s="1"/>
  <c r="D41" i="27"/>
  <c r="C41" i="27"/>
  <c r="M40" i="27"/>
  <c r="Q40" i="27" s="1"/>
  <c r="T40" i="27" s="1"/>
  <c r="D40" i="27"/>
  <c r="C40" i="27"/>
  <c r="M39" i="27"/>
  <c r="Q39" i="27" s="1"/>
  <c r="T39" i="27" s="1"/>
  <c r="D39" i="27"/>
  <c r="C39" i="27"/>
  <c r="M38" i="27"/>
  <c r="P38" i="27" s="1"/>
  <c r="S38" i="27" s="1"/>
  <c r="D38" i="27"/>
  <c r="C38" i="27"/>
  <c r="M37" i="27"/>
  <c r="Q37" i="27" s="1"/>
  <c r="T37" i="27" s="1"/>
  <c r="D37" i="27"/>
  <c r="C37" i="27"/>
  <c r="M36" i="27"/>
  <c r="N36" i="27" s="1"/>
  <c r="D36" i="27"/>
  <c r="C36" i="27"/>
  <c r="M35" i="27"/>
  <c r="Q35" i="27" s="1"/>
  <c r="T35" i="27" s="1"/>
  <c r="D35" i="27"/>
  <c r="C35" i="27"/>
  <c r="M34" i="27"/>
  <c r="Q34" i="27" s="1"/>
  <c r="T34" i="27" s="1"/>
  <c r="D34" i="27"/>
  <c r="C34" i="27"/>
  <c r="M33" i="27"/>
  <c r="Q33" i="27" s="1"/>
  <c r="T33" i="27" s="1"/>
  <c r="D33" i="27"/>
  <c r="C33" i="27"/>
  <c r="M32" i="27"/>
  <c r="P32" i="27" s="1"/>
  <c r="S32" i="27" s="1"/>
  <c r="D32" i="27"/>
  <c r="C32" i="27"/>
  <c r="M31" i="27"/>
  <c r="Q31" i="27" s="1"/>
  <c r="T31" i="27" s="1"/>
  <c r="D31" i="27"/>
  <c r="C31" i="27"/>
  <c r="M30" i="27"/>
  <c r="N30" i="27" s="1"/>
  <c r="D30" i="27"/>
  <c r="C30" i="27"/>
  <c r="M29" i="27"/>
  <c r="Q29" i="27" s="1"/>
  <c r="T29" i="27" s="1"/>
  <c r="D29" i="27"/>
  <c r="C29" i="27"/>
  <c r="M28" i="27"/>
  <c r="Q28" i="27" s="1"/>
  <c r="T28" i="27" s="1"/>
  <c r="D28" i="27"/>
  <c r="C28" i="27"/>
  <c r="M27" i="27"/>
  <c r="Q27" i="27" s="1"/>
  <c r="T27" i="27" s="1"/>
  <c r="D27" i="27"/>
  <c r="C27" i="27"/>
  <c r="M26" i="27"/>
  <c r="P26" i="27" s="1"/>
  <c r="S26" i="27" s="1"/>
  <c r="D26" i="27"/>
  <c r="C26" i="27"/>
  <c r="M25" i="27"/>
  <c r="Q25" i="27" s="1"/>
  <c r="T25" i="27" s="1"/>
  <c r="D25" i="27"/>
  <c r="C25" i="27"/>
  <c r="M24" i="27"/>
  <c r="N24" i="27" s="1"/>
  <c r="D24" i="27"/>
  <c r="C24" i="27"/>
  <c r="M23" i="27"/>
  <c r="Q23" i="27" s="1"/>
  <c r="T23" i="27" s="1"/>
  <c r="D23" i="27"/>
  <c r="C23" i="27"/>
  <c r="M22" i="27"/>
  <c r="Q22" i="27" s="1"/>
  <c r="T22" i="27" s="1"/>
  <c r="D22" i="27"/>
  <c r="C22" i="27"/>
  <c r="M21" i="27"/>
  <c r="Q21" i="27" s="1"/>
  <c r="T21" i="27" s="1"/>
  <c r="D21" i="27"/>
  <c r="C21" i="27"/>
  <c r="M20" i="27"/>
  <c r="P20" i="27" s="1"/>
  <c r="S20" i="27" s="1"/>
  <c r="D20" i="27"/>
  <c r="C20" i="27"/>
  <c r="M19" i="27"/>
  <c r="N19" i="27" s="1"/>
  <c r="D19" i="27"/>
  <c r="C19" i="27"/>
  <c r="M18" i="27"/>
  <c r="Q18" i="27" s="1"/>
  <c r="T18" i="27" s="1"/>
  <c r="D18" i="27"/>
  <c r="C18" i="27"/>
  <c r="M17" i="27"/>
  <c r="Q17" i="27" s="1"/>
  <c r="T17" i="27" s="1"/>
  <c r="D17" i="27"/>
  <c r="C17" i="27"/>
  <c r="M16" i="27"/>
  <c r="Q16" i="27" s="1"/>
  <c r="T16" i="27" s="1"/>
  <c r="D16" i="27"/>
  <c r="C16" i="27"/>
  <c r="M15" i="27"/>
  <c r="Q15" i="27" s="1"/>
  <c r="T15" i="27" s="1"/>
  <c r="D15" i="27"/>
  <c r="C15" i="27"/>
  <c r="M14" i="27"/>
  <c r="P14" i="27" s="1"/>
  <c r="S14" i="27" s="1"/>
  <c r="D14" i="27"/>
  <c r="C14" i="27"/>
  <c r="P13" i="27"/>
  <c r="S13" i="27" s="1"/>
  <c r="M13" i="27"/>
  <c r="O13" i="27" s="1"/>
  <c r="R13" i="27" s="1"/>
  <c r="D13" i="27"/>
  <c r="C13" i="27"/>
  <c r="M12" i="27"/>
  <c r="Q12" i="27" s="1"/>
  <c r="T12" i="27" s="1"/>
  <c r="D12" i="27"/>
  <c r="C12" i="27"/>
  <c r="M11" i="27"/>
  <c r="Q11" i="27" s="1"/>
  <c r="T11" i="27" s="1"/>
  <c r="D11" i="27"/>
  <c r="C11" i="27"/>
  <c r="M10" i="27"/>
  <c r="Q10" i="27" s="1"/>
  <c r="T10" i="27" s="1"/>
  <c r="D10" i="27"/>
  <c r="C10" i="27"/>
  <c r="M9" i="27"/>
  <c r="Q9" i="27" s="1"/>
  <c r="T9" i="27" s="1"/>
  <c r="D9" i="27"/>
  <c r="C9" i="27"/>
  <c r="M8" i="27"/>
  <c r="P8" i="27" s="1"/>
  <c r="S8" i="27" s="1"/>
  <c r="D8" i="27"/>
  <c r="C8" i="27"/>
  <c r="M7" i="27"/>
  <c r="P7" i="27" s="1"/>
  <c r="S7" i="27" s="1"/>
  <c r="D7" i="27"/>
  <c r="C7" i="27"/>
  <c r="M6" i="27"/>
  <c r="N6" i="27" s="1"/>
  <c r="D6" i="27"/>
  <c r="C6" i="27"/>
  <c r="O32" i="28" l="1"/>
  <c r="R32" i="28" s="1"/>
  <c r="N14" i="27"/>
  <c r="Q8" i="28"/>
  <c r="T8" i="28" s="1"/>
  <c r="Q32" i="28"/>
  <c r="T32" i="28" s="1"/>
  <c r="N7" i="27"/>
  <c r="Q26" i="27"/>
  <c r="T26" i="27" s="1"/>
  <c r="Q19" i="27"/>
  <c r="T19" i="27" s="1"/>
  <c r="N27" i="28"/>
  <c r="P33" i="28"/>
  <c r="S33" i="28" s="1"/>
  <c r="N35" i="27"/>
  <c r="P27" i="28"/>
  <c r="S27" i="28" s="1"/>
  <c r="Q33" i="28"/>
  <c r="T33" i="28" s="1"/>
  <c r="N20" i="28"/>
  <c r="Q27" i="28"/>
  <c r="T27" i="28" s="1"/>
  <c r="N39" i="28"/>
  <c r="N41" i="28"/>
  <c r="N9" i="28"/>
  <c r="Q20" i="28"/>
  <c r="T20" i="28" s="1"/>
  <c r="N26" i="28"/>
  <c r="P39" i="28"/>
  <c r="S39" i="28" s="1"/>
  <c r="N23" i="27"/>
  <c r="Q39" i="28"/>
  <c r="T39" i="28" s="1"/>
  <c r="N10" i="27"/>
  <c r="N17" i="27"/>
  <c r="N15" i="28"/>
  <c r="P26" i="28"/>
  <c r="S26" i="28" s="1"/>
  <c r="O31" i="28"/>
  <c r="R31" i="28" s="1"/>
  <c r="N38" i="28"/>
  <c r="O13" i="28"/>
  <c r="R13" i="28" s="1"/>
  <c r="P15" i="28"/>
  <c r="S15" i="28" s="1"/>
  <c r="P31" i="28"/>
  <c r="S31" i="28" s="1"/>
  <c r="O38" i="28"/>
  <c r="R38" i="28" s="1"/>
  <c r="P13" i="28"/>
  <c r="S13" i="28" s="1"/>
  <c r="P21" i="28"/>
  <c r="S21" i="28" s="1"/>
  <c r="P38" i="28"/>
  <c r="S38" i="28" s="1"/>
  <c r="N25" i="27"/>
  <c r="Q13" i="28"/>
  <c r="T13" i="28" s="1"/>
  <c r="O19" i="28"/>
  <c r="R19" i="28" s="1"/>
  <c r="N8" i="28"/>
  <c r="Q19" i="28"/>
  <c r="T19" i="28" s="1"/>
  <c r="P25" i="28"/>
  <c r="S25" i="28" s="1"/>
  <c r="O7" i="28"/>
  <c r="R7" i="28" s="1"/>
  <c r="P7" i="28"/>
  <c r="S7" i="28" s="1"/>
  <c r="Q7" i="28"/>
  <c r="T7" i="28" s="1"/>
  <c r="O6" i="28"/>
  <c r="R6" i="28" s="1"/>
  <c r="O12" i="28"/>
  <c r="R12" i="28" s="1"/>
  <c r="O18" i="28"/>
  <c r="R18" i="28" s="1"/>
  <c r="O24" i="28"/>
  <c r="R24" i="28" s="1"/>
  <c r="O30" i="28"/>
  <c r="R30" i="28" s="1"/>
  <c r="Q31" i="28"/>
  <c r="T31" i="28" s="1"/>
  <c r="O36" i="28"/>
  <c r="R36" i="28" s="1"/>
  <c r="Q37" i="28"/>
  <c r="T37" i="28" s="1"/>
  <c r="P6" i="28"/>
  <c r="S6" i="28" s="1"/>
  <c r="N11" i="28"/>
  <c r="P12" i="28"/>
  <c r="S12" i="28" s="1"/>
  <c r="N17" i="28"/>
  <c r="P18" i="28"/>
  <c r="S18" i="28" s="1"/>
  <c r="N23" i="28"/>
  <c r="P24" i="28"/>
  <c r="S24" i="28" s="1"/>
  <c r="N29" i="28"/>
  <c r="P30" i="28"/>
  <c r="S30" i="28" s="1"/>
  <c r="N35" i="28"/>
  <c r="P36" i="28"/>
  <c r="S36" i="28" s="1"/>
  <c r="N12" i="28"/>
  <c r="Q6" i="28"/>
  <c r="T6" i="28" s="1"/>
  <c r="O11" i="28"/>
  <c r="R11" i="28" s="1"/>
  <c r="O17" i="28"/>
  <c r="R17" i="28" s="1"/>
  <c r="Q18" i="28"/>
  <c r="T18" i="28" s="1"/>
  <c r="O23" i="28"/>
  <c r="R23" i="28" s="1"/>
  <c r="Q24" i="28"/>
  <c r="T24" i="28" s="1"/>
  <c r="O29" i="28"/>
  <c r="R29" i="28" s="1"/>
  <c r="Q30" i="28"/>
  <c r="T30" i="28" s="1"/>
  <c r="O35" i="28"/>
  <c r="R35" i="28" s="1"/>
  <c r="Q36" i="28"/>
  <c r="T36" i="28" s="1"/>
  <c r="O41" i="28"/>
  <c r="R41" i="28" s="1"/>
  <c r="N10" i="28"/>
  <c r="P11" i="28"/>
  <c r="S11" i="28" s="1"/>
  <c r="N16" i="28"/>
  <c r="P17" i="28"/>
  <c r="S17" i="28" s="1"/>
  <c r="N22" i="28"/>
  <c r="P23" i="28"/>
  <c r="S23" i="28" s="1"/>
  <c r="N28" i="28"/>
  <c r="P29" i="28"/>
  <c r="S29" i="28" s="1"/>
  <c r="N34" i="28"/>
  <c r="P35" i="28"/>
  <c r="S35" i="28" s="1"/>
  <c r="N40" i="28"/>
  <c r="P41" i="28"/>
  <c r="S41" i="28" s="1"/>
  <c r="O10" i="28"/>
  <c r="R10" i="28" s="1"/>
  <c r="O16" i="28"/>
  <c r="R16" i="28" s="1"/>
  <c r="O22" i="28"/>
  <c r="R22" i="28" s="1"/>
  <c r="O28" i="28"/>
  <c r="R28" i="28" s="1"/>
  <c r="O34" i="28"/>
  <c r="R34" i="28" s="1"/>
  <c r="O40" i="28"/>
  <c r="R40" i="28" s="1"/>
  <c r="P10" i="28"/>
  <c r="S10" i="28" s="1"/>
  <c r="P16" i="28"/>
  <c r="S16" i="28" s="1"/>
  <c r="N21" i="28"/>
  <c r="P22" i="28"/>
  <c r="S22" i="28" s="1"/>
  <c r="P28" i="28"/>
  <c r="S28" i="28" s="1"/>
  <c r="P34" i="28"/>
  <c r="S34" i="28" s="1"/>
  <c r="P40" i="28"/>
  <c r="S40" i="28" s="1"/>
  <c r="O9" i="28"/>
  <c r="R9" i="28" s="1"/>
  <c r="O15" i="28"/>
  <c r="R15" i="28" s="1"/>
  <c r="O21" i="28"/>
  <c r="R21" i="28" s="1"/>
  <c r="O8" i="28"/>
  <c r="R8" i="28" s="1"/>
  <c r="O14" i="28"/>
  <c r="R14" i="28" s="1"/>
  <c r="O20" i="28"/>
  <c r="R20" i="28" s="1"/>
  <c r="O19" i="27"/>
  <c r="R19" i="27" s="1"/>
  <c r="O25" i="27"/>
  <c r="R25" i="27" s="1"/>
  <c r="Q8" i="27"/>
  <c r="T8" i="27" s="1"/>
  <c r="P19" i="27"/>
  <c r="S19" i="27" s="1"/>
  <c r="P25" i="27"/>
  <c r="S25" i="27" s="1"/>
  <c r="N32" i="27"/>
  <c r="O7" i="27"/>
  <c r="R7" i="27" s="1"/>
  <c r="Q13" i="27"/>
  <c r="T13" i="27" s="1"/>
  <c r="N29" i="27"/>
  <c r="Q7" i="27"/>
  <c r="T7" i="27" s="1"/>
  <c r="N20" i="27"/>
  <c r="N31" i="27"/>
  <c r="N8" i="27"/>
  <c r="N11" i="27"/>
  <c r="N28" i="27"/>
  <c r="O31" i="27"/>
  <c r="R31" i="27" s="1"/>
  <c r="N37" i="27"/>
  <c r="P31" i="27"/>
  <c r="S31" i="27" s="1"/>
  <c r="O37" i="27"/>
  <c r="R37" i="27" s="1"/>
  <c r="N16" i="27"/>
  <c r="P37" i="27"/>
  <c r="S37" i="27" s="1"/>
  <c r="Q14" i="27"/>
  <c r="T14" i="27" s="1"/>
  <c r="Q20" i="27"/>
  <c r="T20" i="27" s="1"/>
  <c r="N26" i="27"/>
  <c r="N41" i="27"/>
  <c r="N13" i="27"/>
  <c r="Q32" i="27"/>
  <c r="T32" i="27" s="1"/>
  <c r="N38" i="27"/>
  <c r="Q38" i="27"/>
  <c r="T38" i="27" s="1"/>
  <c r="N18" i="27"/>
  <c r="O12" i="27"/>
  <c r="R12" i="27" s="1"/>
  <c r="O18" i="27"/>
  <c r="R18" i="27" s="1"/>
  <c r="O24" i="27"/>
  <c r="R24" i="27" s="1"/>
  <c r="O30" i="27"/>
  <c r="R30" i="27" s="1"/>
  <c r="O36" i="27"/>
  <c r="R36" i="27" s="1"/>
  <c r="P12" i="27"/>
  <c r="S12" i="27" s="1"/>
  <c r="P18" i="27"/>
  <c r="S18" i="27" s="1"/>
  <c r="P24" i="27"/>
  <c r="S24" i="27" s="1"/>
  <c r="P30" i="27"/>
  <c r="S30" i="27" s="1"/>
  <c r="P36" i="27"/>
  <c r="S36" i="27" s="1"/>
  <c r="N12" i="27"/>
  <c r="Q6" i="27"/>
  <c r="T6" i="27" s="1"/>
  <c r="O11" i="27"/>
  <c r="R11" i="27" s="1"/>
  <c r="O17" i="27"/>
  <c r="R17" i="27" s="1"/>
  <c r="O23" i="27"/>
  <c r="R23" i="27" s="1"/>
  <c r="Q24" i="27"/>
  <c r="T24" i="27" s="1"/>
  <c r="O29" i="27"/>
  <c r="R29" i="27" s="1"/>
  <c r="Q30" i="27"/>
  <c r="T30" i="27" s="1"/>
  <c r="O35" i="27"/>
  <c r="R35" i="27" s="1"/>
  <c r="Q36" i="27"/>
  <c r="T36" i="27" s="1"/>
  <c r="O41" i="27"/>
  <c r="R41" i="27" s="1"/>
  <c r="P11" i="27"/>
  <c r="S11" i="27" s="1"/>
  <c r="P17" i="27"/>
  <c r="S17" i="27" s="1"/>
  <c r="N22" i="27"/>
  <c r="P23" i="27"/>
  <c r="S23" i="27" s="1"/>
  <c r="P29" i="27"/>
  <c r="S29" i="27" s="1"/>
  <c r="N34" i="27"/>
  <c r="P35" i="27"/>
  <c r="S35" i="27" s="1"/>
  <c r="N40" i="27"/>
  <c r="P41" i="27"/>
  <c r="S41" i="27" s="1"/>
  <c r="P6" i="27"/>
  <c r="S6" i="27" s="1"/>
  <c r="O10" i="27"/>
  <c r="R10" i="27" s="1"/>
  <c r="O16" i="27"/>
  <c r="R16" i="27" s="1"/>
  <c r="O22" i="27"/>
  <c r="R22" i="27" s="1"/>
  <c r="O28" i="27"/>
  <c r="R28" i="27" s="1"/>
  <c r="O34" i="27"/>
  <c r="R34" i="27" s="1"/>
  <c r="O40" i="27"/>
  <c r="R40" i="27" s="1"/>
  <c r="N9" i="27"/>
  <c r="P10" i="27"/>
  <c r="S10" i="27" s="1"/>
  <c r="N15" i="27"/>
  <c r="P16" i="27"/>
  <c r="S16" i="27" s="1"/>
  <c r="N21" i="27"/>
  <c r="P22" i="27"/>
  <c r="S22" i="27" s="1"/>
  <c r="N27" i="27"/>
  <c r="P28" i="27"/>
  <c r="S28" i="27" s="1"/>
  <c r="N33" i="27"/>
  <c r="P34" i="27"/>
  <c r="S34" i="27" s="1"/>
  <c r="N39" i="27"/>
  <c r="P40" i="27"/>
  <c r="S40" i="27" s="1"/>
  <c r="O6" i="27"/>
  <c r="R6" i="27" s="1"/>
  <c r="O9" i="27"/>
  <c r="R9" i="27" s="1"/>
  <c r="O15" i="27"/>
  <c r="R15" i="27" s="1"/>
  <c r="O21" i="27"/>
  <c r="R21" i="27" s="1"/>
  <c r="O27" i="27"/>
  <c r="R27" i="27" s="1"/>
  <c r="O33" i="27"/>
  <c r="R33" i="27" s="1"/>
  <c r="O39" i="27"/>
  <c r="R39" i="27" s="1"/>
  <c r="P9" i="27"/>
  <c r="S9" i="27" s="1"/>
  <c r="P15" i="27"/>
  <c r="S15" i="27" s="1"/>
  <c r="P21" i="27"/>
  <c r="S21" i="27" s="1"/>
  <c r="P27" i="27"/>
  <c r="S27" i="27" s="1"/>
  <c r="P33" i="27"/>
  <c r="S33" i="27" s="1"/>
  <c r="P39" i="27"/>
  <c r="S39" i="27" s="1"/>
  <c r="O8" i="27"/>
  <c r="R8" i="27" s="1"/>
  <c r="O14" i="27"/>
  <c r="R14" i="27" s="1"/>
  <c r="O20" i="27"/>
  <c r="R20" i="27" s="1"/>
  <c r="O26" i="27"/>
  <c r="R26" i="27" s="1"/>
  <c r="O32" i="27"/>
  <c r="R32" i="27" s="1"/>
  <c r="O38" i="27"/>
  <c r="R38" i="27" s="1"/>
  <c r="AF94" i="21"/>
  <c r="AD94" i="21"/>
  <c r="AB94" i="21"/>
  <c r="AU94" i="21"/>
  <c r="AS94" i="21"/>
  <c r="AQ94" i="21"/>
  <c r="AO94" i="21"/>
  <c r="AM94" i="21"/>
  <c r="AU93" i="21"/>
  <c r="AS93" i="21"/>
  <c r="AQ93" i="21"/>
  <c r="AO93" i="21"/>
  <c r="AM93" i="21"/>
  <c r="AU99" i="21" l="1"/>
  <c r="AS99" i="21"/>
  <c r="AQ99" i="21"/>
  <c r="AO99" i="21"/>
  <c r="AM99" i="21"/>
  <c r="AK99" i="21"/>
  <c r="AU88" i="21"/>
  <c r="AS88" i="21"/>
  <c r="AQ88" i="21"/>
  <c r="AO88" i="21"/>
  <c r="AM88" i="21"/>
  <c r="AK88" i="21"/>
  <c r="AU87" i="21"/>
  <c r="AS87" i="21"/>
  <c r="AQ87" i="21"/>
  <c r="AO87" i="21"/>
  <c r="AM87" i="21"/>
  <c r="AK87" i="21"/>
  <c r="AU81" i="21"/>
  <c r="AS81" i="21"/>
  <c r="AQ81" i="21"/>
  <c r="AO81" i="21"/>
  <c r="AM81" i="21"/>
  <c r="AK81" i="21"/>
  <c r="AU75" i="21"/>
  <c r="AS75" i="21"/>
  <c r="AQ75" i="21"/>
  <c r="AO75" i="21"/>
  <c r="AM75" i="21"/>
  <c r="AK75" i="21"/>
  <c r="AU69" i="21"/>
  <c r="AS69" i="21"/>
  <c r="AQ69" i="21"/>
  <c r="AO69" i="21"/>
  <c r="AM69" i="21"/>
  <c r="AK69" i="21"/>
  <c r="AU66" i="21"/>
  <c r="AS66" i="21"/>
  <c r="AQ66" i="21"/>
  <c r="AO66" i="21"/>
  <c r="AM66" i="21"/>
  <c r="AK66" i="21"/>
  <c r="AU65" i="21"/>
  <c r="AS65" i="21"/>
  <c r="AQ65" i="21"/>
  <c r="AO65" i="21"/>
  <c r="AM65" i="21"/>
  <c r="AK65" i="21"/>
  <c r="AU64" i="21"/>
  <c r="AS64" i="21"/>
  <c r="AQ64" i="21"/>
  <c r="AO64" i="21"/>
  <c r="AM64" i="21"/>
  <c r="AK64" i="21"/>
  <c r="D67" i="25" l="1"/>
  <c r="AW248" i="21"/>
  <c r="AU248" i="21"/>
  <c r="AS248" i="21"/>
  <c r="AQ248" i="21"/>
  <c r="AO248" i="21"/>
  <c r="AM248" i="21"/>
  <c r="AK248" i="21"/>
  <c r="AW247" i="21"/>
  <c r="AU247" i="21"/>
  <c r="AS247" i="21"/>
  <c r="AQ247" i="21"/>
  <c r="AO247" i="21"/>
  <c r="AM247" i="21"/>
  <c r="AK247" i="21"/>
  <c r="AW246" i="21"/>
  <c r="AU246" i="21"/>
  <c r="AS246" i="21"/>
  <c r="AQ246" i="21"/>
  <c r="AO246" i="21"/>
  <c r="AM246" i="21"/>
  <c r="AK246" i="21"/>
  <c r="AW245" i="21"/>
  <c r="AU245" i="21"/>
  <c r="AS245" i="21"/>
  <c r="AQ245" i="21"/>
  <c r="AO245" i="21"/>
  <c r="AM245" i="21"/>
  <c r="AK245" i="21"/>
  <c r="AW244" i="21"/>
  <c r="AU244" i="21"/>
  <c r="AS244" i="21"/>
  <c r="AQ244" i="21"/>
  <c r="AO244" i="21"/>
  <c r="AM244" i="21"/>
  <c r="AK244" i="21"/>
  <c r="AW243" i="21"/>
  <c r="AU243" i="21"/>
  <c r="AS243" i="21"/>
  <c r="AQ243" i="21"/>
  <c r="AO243" i="21"/>
  <c r="AM243" i="21"/>
  <c r="AK243" i="21"/>
  <c r="AW242" i="21"/>
  <c r="AU242" i="21"/>
  <c r="AS242" i="21"/>
  <c r="AQ242" i="21"/>
  <c r="AO242" i="21"/>
  <c r="AM242" i="21"/>
  <c r="AK242" i="21"/>
  <c r="AW241" i="21"/>
  <c r="AU241" i="21"/>
  <c r="AS241" i="21"/>
  <c r="AQ241" i="21"/>
  <c r="AO241" i="21"/>
  <c r="AM241" i="21"/>
  <c r="AK241" i="21"/>
  <c r="AW240" i="21"/>
  <c r="AU240" i="21"/>
  <c r="AS240" i="21"/>
  <c r="AQ240" i="21"/>
  <c r="AO240" i="21"/>
  <c r="AM240" i="21"/>
  <c r="AK240" i="21"/>
  <c r="AW239" i="21"/>
  <c r="AU239" i="21"/>
  <c r="AS239" i="21"/>
  <c r="AQ239" i="21"/>
  <c r="AO239" i="21"/>
  <c r="AM239" i="21"/>
  <c r="AK239" i="21"/>
  <c r="AW238" i="21"/>
  <c r="AU238" i="21"/>
  <c r="AS238" i="21"/>
  <c r="AQ238" i="21"/>
  <c r="AO238" i="21"/>
  <c r="AM238" i="21"/>
  <c r="AK238" i="21"/>
  <c r="AW237" i="21"/>
  <c r="AU237" i="21"/>
  <c r="AS237" i="21"/>
  <c r="AQ237" i="21"/>
  <c r="AO237" i="21"/>
  <c r="AM237" i="21"/>
  <c r="AK237" i="21"/>
  <c r="AW212" i="21"/>
  <c r="AU212" i="21"/>
  <c r="AS212" i="21"/>
  <c r="AQ212" i="21"/>
  <c r="AO212" i="21"/>
  <c r="AM212" i="21"/>
  <c r="AK212" i="21"/>
  <c r="AW211" i="21"/>
  <c r="AU211" i="21"/>
  <c r="AS211" i="21"/>
  <c r="AQ211" i="21"/>
  <c r="AO211" i="21"/>
  <c r="AM211" i="21"/>
  <c r="AK211" i="21"/>
  <c r="AW210" i="21"/>
  <c r="AU210" i="21"/>
  <c r="AS210" i="21"/>
  <c r="AQ210" i="21"/>
  <c r="AO210" i="21"/>
  <c r="AM210" i="21"/>
  <c r="AK210" i="21"/>
  <c r="AW209" i="21"/>
  <c r="AU209" i="21"/>
  <c r="AS209" i="21"/>
  <c r="AQ209" i="21"/>
  <c r="AO209" i="21"/>
  <c r="AM209" i="21"/>
  <c r="AK209" i="21"/>
  <c r="AW208" i="21"/>
  <c r="AU208" i="21"/>
  <c r="AS208" i="21"/>
  <c r="AQ208" i="21"/>
  <c r="AO208" i="21"/>
  <c r="AM208" i="21"/>
  <c r="AK208" i="21"/>
  <c r="AW207" i="21"/>
  <c r="AU207" i="21"/>
  <c r="AS207" i="21"/>
  <c r="AQ207" i="21"/>
  <c r="AO207" i="21"/>
  <c r="AM207" i="21"/>
  <c r="AK207" i="21"/>
  <c r="AW206" i="21"/>
  <c r="AU206" i="21"/>
  <c r="AS206" i="21"/>
  <c r="AQ206" i="21"/>
  <c r="AO206" i="21"/>
  <c r="AM206" i="21"/>
  <c r="AK206" i="21"/>
  <c r="AW205" i="21"/>
  <c r="AU205" i="21"/>
  <c r="AS205" i="21"/>
  <c r="AQ205" i="21"/>
  <c r="AO205" i="21"/>
  <c r="AM205" i="21"/>
  <c r="AK205" i="21"/>
  <c r="AW204" i="21"/>
  <c r="AU204" i="21"/>
  <c r="AS204" i="21"/>
  <c r="AQ204" i="21"/>
  <c r="AO204" i="21"/>
  <c r="AM204" i="21"/>
  <c r="AK204" i="21"/>
  <c r="AW203" i="21"/>
  <c r="AU203" i="21"/>
  <c r="AS203" i="21"/>
  <c r="AQ203" i="21"/>
  <c r="AO203" i="21"/>
  <c r="AM203" i="21"/>
  <c r="AK203" i="21"/>
  <c r="AW202" i="21"/>
  <c r="AU202" i="21"/>
  <c r="AS202" i="21"/>
  <c r="AQ202" i="21"/>
  <c r="AO202" i="21"/>
  <c r="AM202" i="21"/>
  <c r="AK202" i="21"/>
  <c r="AW201" i="21"/>
  <c r="AU201" i="21"/>
  <c r="AS201" i="21"/>
  <c r="AQ201" i="21"/>
  <c r="AO201" i="21"/>
  <c r="AM201" i="21"/>
  <c r="AK201" i="21"/>
  <c r="AW200" i="21"/>
  <c r="AU200" i="21"/>
  <c r="AS200" i="21"/>
  <c r="AQ200" i="21"/>
  <c r="AO200" i="21"/>
  <c r="AM200" i="21"/>
  <c r="AK200" i="21"/>
  <c r="AW199" i="21"/>
  <c r="AU199" i="21"/>
  <c r="AS199" i="21"/>
  <c r="AQ199" i="21"/>
  <c r="AO199" i="21"/>
  <c r="AM199" i="21"/>
  <c r="AK199" i="21"/>
  <c r="AW198" i="21"/>
  <c r="AU198" i="21"/>
  <c r="AS198" i="21"/>
  <c r="AQ198" i="21"/>
  <c r="AO198" i="21"/>
  <c r="AM198" i="21"/>
  <c r="AK198" i="21"/>
  <c r="AW197" i="21"/>
  <c r="AU197" i="21"/>
  <c r="AS197" i="21"/>
  <c r="AQ197" i="21"/>
  <c r="AO197" i="21"/>
  <c r="AM197" i="21"/>
  <c r="AK197" i="21"/>
  <c r="AW196" i="21"/>
  <c r="AU196" i="21"/>
  <c r="AS196" i="21"/>
  <c r="AQ196" i="21"/>
  <c r="AO196" i="21"/>
  <c r="AM196" i="21"/>
  <c r="AK196" i="21"/>
  <c r="AW195" i="21"/>
  <c r="AU195" i="21"/>
  <c r="AS195" i="21"/>
  <c r="AQ195" i="21"/>
  <c r="AO195" i="21"/>
  <c r="AM195" i="21"/>
  <c r="AK195" i="21"/>
  <c r="AW194" i="21"/>
  <c r="AU194" i="21"/>
  <c r="AS194" i="21"/>
  <c r="AQ194" i="21"/>
  <c r="AO194" i="21"/>
  <c r="AM194" i="21"/>
  <c r="AK194" i="21"/>
  <c r="AW193" i="21"/>
  <c r="AU193" i="21"/>
  <c r="AS193" i="21"/>
  <c r="AQ193" i="21"/>
  <c r="AO193" i="21"/>
  <c r="AM193" i="21"/>
  <c r="AK193" i="21"/>
  <c r="AW192" i="21"/>
  <c r="AU192" i="21"/>
  <c r="AS192" i="21"/>
  <c r="AQ192" i="21"/>
  <c r="AO192" i="21"/>
  <c r="AM192" i="21"/>
  <c r="AK192" i="21"/>
  <c r="AW191" i="21"/>
  <c r="AU191" i="21"/>
  <c r="AS191" i="21"/>
  <c r="AQ191" i="21"/>
  <c r="AO191" i="21"/>
  <c r="AM191" i="21"/>
  <c r="AK191" i="21"/>
  <c r="AW190" i="21"/>
  <c r="AU190" i="21"/>
  <c r="AS190" i="21"/>
  <c r="AQ190" i="21"/>
  <c r="AO190" i="21"/>
  <c r="AM190" i="21"/>
  <c r="AK190" i="21"/>
  <c r="AW189" i="21"/>
  <c r="AU189" i="21"/>
  <c r="AS189" i="21"/>
  <c r="AQ189" i="21"/>
  <c r="AO189" i="21"/>
  <c r="AM189" i="21"/>
  <c r="AK189" i="21"/>
  <c r="AW188" i="21"/>
  <c r="AU188" i="21"/>
  <c r="AS188" i="21"/>
  <c r="AQ188" i="21"/>
  <c r="AO188" i="21"/>
  <c r="AM188" i="21"/>
  <c r="AK188" i="21"/>
  <c r="AW187" i="21"/>
  <c r="AU187" i="21"/>
  <c r="AS187" i="21"/>
  <c r="AQ187" i="21"/>
  <c r="AO187" i="21"/>
  <c r="AM187" i="21"/>
  <c r="AK187" i="21"/>
  <c r="AW186" i="21"/>
  <c r="AU186" i="21"/>
  <c r="AS186" i="21"/>
  <c r="AQ186" i="21"/>
  <c r="AO186" i="21"/>
  <c r="AM186" i="21"/>
  <c r="AK186" i="21"/>
  <c r="AW185" i="21"/>
  <c r="AU185" i="21"/>
  <c r="AS185" i="21"/>
  <c r="AQ185" i="21"/>
  <c r="AO185" i="21"/>
  <c r="AM185" i="21"/>
  <c r="AK185" i="21"/>
  <c r="AW184" i="21"/>
  <c r="AU184" i="21"/>
  <c r="AS184" i="21"/>
  <c r="AQ184" i="21"/>
  <c r="AO184" i="21"/>
  <c r="AM184" i="21"/>
  <c r="AK184" i="21"/>
  <c r="AW183" i="21"/>
  <c r="AU183" i="21"/>
  <c r="AS183" i="21"/>
  <c r="AQ183" i="21"/>
  <c r="AO183" i="21"/>
  <c r="AM183" i="21"/>
  <c r="AK183" i="21"/>
  <c r="AW182" i="21"/>
  <c r="AU182" i="21"/>
  <c r="AS182" i="21"/>
  <c r="AQ182" i="21"/>
  <c r="AO182" i="21"/>
  <c r="AM182" i="21"/>
  <c r="AK182" i="21"/>
  <c r="AW181" i="21"/>
  <c r="AU181" i="21"/>
  <c r="AS181" i="21"/>
  <c r="AQ181" i="21"/>
  <c r="AO181" i="21"/>
  <c r="AM181" i="21"/>
  <c r="AK181" i="21"/>
  <c r="AW180" i="21"/>
  <c r="AU180" i="21"/>
  <c r="AS180" i="21"/>
  <c r="AQ180" i="21"/>
  <c r="AO180" i="21"/>
  <c r="AM180" i="21"/>
  <c r="AK180" i="21"/>
  <c r="AW179" i="21"/>
  <c r="AU179" i="21"/>
  <c r="AS179" i="21"/>
  <c r="AQ179" i="21"/>
  <c r="AO179" i="21"/>
  <c r="AM179" i="21"/>
  <c r="AK179" i="21"/>
  <c r="AW178" i="21"/>
  <c r="AU178" i="21"/>
  <c r="AS178" i="21"/>
  <c r="AQ178" i="21"/>
  <c r="AO178" i="21"/>
  <c r="AM178" i="21"/>
  <c r="AK178" i="21"/>
  <c r="AW177" i="21"/>
  <c r="AU177" i="21"/>
  <c r="AS177" i="21"/>
  <c r="AQ177" i="21"/>
  <c r="AO177" i="21"/>
  <c r="AM177" i="21"/>
  <c r="AK177" i="21"/>
  <c r="AW104" i="21"/>
  <c r="AU104" i="21"/>
  <c r="AS104" i="21"/>
  <c r="AQ104" i="21"/>
  <c r="AO104" i="21"/>
  <c r="AM104" i="21"/>
  <c r="AK104" i="21"/>
  <c r="AW103" i="21"/>
  <c r="AU103" i="21"/>
  <c r="AS103" i="21"/>
  <c r="AQ103" i="21"/>
  <c r="AO103" i="21"/>
  <c r="AM103" i="21"/>
  <c r="AK103" i="21"/>
  <c r="AW102" i="21"/>
  <c r="AU102" i="21"/>
  <c r="AS102" i="21"/>
  <c r="AQ102" i="21"/>
  <c r="AO102" i="21"/>
  <c r="AM102" i="21"/>
  <c r="AK102" i="21"/>
  <c r="AW101" i="21"/>
  <c r="AU101" i="21"/>
  <c r="AS101" i="21"/>
  <c r="AQ101" i="21"/>
  <c r="AO101" i="21"/>
  <c r="AM101" i="21"/>
  <c r="AK101" i="21"/>
  <c r="AW100" i="21"/>
  <c r="AU100" i="21"/>
  <c r="AS100" i="21"/>
  <c r="AQ100" i="21"/>
  <c r="AO100" i="21"/>
  <c r="AM100" i="21"/>
  <c r="AK100" i="21"/>
  <c r="AW99" i="21"/>
  <c r="AW98" i="21"/>
  <c r="AU98" i="21"/>
  <c r="AS98" i="21"/>
  <c r="AQ98" i="21"/>
  <c r="AO98" i="21"/>
  <c r="AM98" i="21"/>
  <c r="AK98" i="21"/>
  <c r="AW97" i="21"/>
  <c r="AU97" i="21"/>
  <c r="AS97" i="21"/>
  <c r="AQ97" i="21"/>
  <c r="AO97" i="21"/>
  <c r="AM97" i="21"/>
  <c r="AK97" i="21"/>
  <c r="AW96" i="21"/>
  <c r="AU96" i="21"/>
  <c r="AS96" i="21"/>
  <c r="AQ96" i="21"/>
  <c r="AO96" i="21"/>
  <c r="AM96" i="21"/>
  <c r="AK96" i="21"/>
  <c r="AW95" i="21"/>
  <c r="AU95" i="21"/>
  <c r="AS95" i="21"/>
  <c r="AQ95" i="21"/>
  <c r="AO95" i="21"/>
  <c r="AM95" i="21"/>
  <c r="AK95" i="21"/>
  <c r="AW94" i="21"/>
  <c r="AK94" i="21"/>
  <c r="AW93" i="21"/>
  <c r="AK93" i="21"/>
  <c r="AW92" i="21"/>
  <c r="AU92" i="21"/>
  <c r="AS92" i="21"/>
  <c r="AQ92" i="21"/>
  <c r="AO92" i="21"/>
  <c r="AM92" i="21"/>
  <c r="AK92" i="21"/>
  <c r="AW91" i="21"/>
  <c r="AU91" i="21"/>
  <c r="AS91" i="21"/>
  <c r="AQ91" i="21"/>
  <c r="AO91" i="21"/>
  <c r="AM91" i="21"/>
  <c r="AK91" i="21"/>
  <c r="AW90" i="21"/>
  <c r="AU90" i="21"/>
  <c r="AS90" i="21"/>
  <c r="AQ90" i="21"/>
  <c r="AO90" i="21"/>
  <c r="AM90" i="21"/>
  <c r="AK90" i="21"/>
  <c r="AW89" i="21"/>
  <c r="AU89" i="21"/>
  <c r="AS89" i="21"/>
  <c r="AQ89" i="21"/>
  <c r="AO89" i="21"/>
  <c r="AM89" i="21"/>
  <c r="AK89" i="21"/>
  <c r="AW88" i="21"/>
  <c r="AW87" i="21"/>
  <c r="AW86" i="21"/>
  <c r="AU86" i="21"/>
  <c r="AS86" i="21"/>
  <c r="AQ86" i="21"/>
  <c r="AO86" i="21"/>
  <c r="AM86" i="21"/>
  <c r="AK86" i="21"/>
  <c r="AW85" i="21"/>
  <c r="AU85" i="21"/>
  <c r="AS85" i="21"/>
  <c r="AQ85" i="21"/>
  <c r="AO85" i="21"/>
  <c r="AM85" i="21"/>
  <c r="AK85" i="21"/>
  <c r="AW84" i="21"/>
  <c r="AU84" i="21"/>
  <c r="AS84" i="21"/>
  <c r="AQ84" i="21"/>
  <c r="AO84" i="21"/>
  <c r="AM84" i="21"/>
  <c r="AK84" i="21"/>
  <c r="AW83" i="21"/>
  <c r="AU83" i="21"/>
  <c r="AS83" i="21"/>
  <c r="AQ83" i="21"/>
  <c r="AO83" i="21"/>
  <c r="AM83" i="21"/>
  <c r="AK83" i="21"/>
  <c r="AW82" i="21"/>
  <c r="AU82" i="21"/>
  <c r="AS82" i="21"/>
  <c r="AQ82" i="21"/>
  <c r="AO82" i="21"/>
  <c r="AM82" i="21"/>
  <c r="AK82" i="21"/>
  <c r="AW81" i="21"/>
  <c r="AW80" i="21"/>
  <c r="AU80" i="21"/>
  <c r="AS80" i="21"/>
  <c r="AQ80" i="21"/>
  <c r="AO80" i="21"/>
  <c r="AM80" i="21"/>
  <c r="AK80" i="21"/>
  <c r="AW79" i="21"/>
  <c r="AU79" i="21"/>
  <c r="AS79" i="21"/>
  <c r="AQ79" i="21"/>
  <c r="AO79" i="21"/>
  <c r="AM79" i="21"/>
  <c r="AK79" i="21"/>
  <c r="AW78" i="21"/>
  <c r="AU78" i="21"/>
  <c r="AS78" i="21"/>
  <c r="AQ78" i="21"/>
  <c r="AO78" i="21"/>
  <c r="AM78" i="21"/>
  <c r="AK78" i="21"/>
  <c r="AW77" i="21"/>
  <c r="AU77" i="21"/>
  <c r="AS77" i="21"/>
  <c r="AQ77" i="21"/>
  <c r="AO77" i="21"/>
  <c r="AM77" i="21"/>
  <c r="AK77" i="21"/>
  <c r="AW76" i="21"/>
  <c r="AU76" i="21"/>
  <c r="AS76" i="21"/>
  <c r="AQ76" i="21"/>
  <c r="AO76" i="21"/>
  <c r="AM76" i="21"/>
  <c r="AK76" i="21"/>
  <c r="AW75" i="21"/>
  <c r="AW74" i="21"/>
  <c r="AU74" i="21"/>
  <c r="AS74" i="21"/>
  <c r="AQ74" i="21"/>
  <c r="AO74" i="21"/>
  <c r="AM74" i="21"/>
  <c r="AK74" i="21"/>
  <c r="AW73" i="21"/>
  <c r="AU73" i="21"/>
  <c r="AS73" i="21"/>
  <c r="AQ73" i="21"/>
  <c r="AO73" i="21"/>
  <c r="AM73" i="21"/>
  <c r="AK73" i="21"/>
  <c r="AW72" i="21"/>
  <c r="AU72" i="21"/>
  <c r="AS72" i="21"/>
  <c r="AQ72" i="21"/>
  <c r="AO72" i="21"/>
  <c r="AM72" i="21"/>
  <c r="AK72" i="21"/>
  <c r="AW71" i="21"/>
  <c r="AU71" i="21"/>
  <c r="AS71" i="21"/>
  <c r="AQ71" i="21"/>
  <c r="AO71" i="21"/>
  <c r="AM71" i="21"/>
  <c r="AK71" i="21"/>
  <c r="AW70" i="21"/>
  <c r="AU70" i="21"/>
  <c r="AS70" i="21"/>
  <c r="AQ70" i="21"/>
  <c r="AO70" i="21"/>
  <c r="AM70" i="21"/>
  <c r="AK70" i="21"/>
  <c r="AW69" i="21"/>
  <c r="AW68" i="21"/>
  <c r="AU68" i="21"/>
  <c r="AS68" i="21"/>
  <c r="AQ68" i="21"/>
  <c r="AO68" i="21"/>
  <c r="AM68" i="21"/>
  <c r="AK68" i="21"/>
  <c r="AW67" i="21"/>
  <c r="AU67" i="21"/>
  <c r="AS67" i="21"/>
  <c r="AQ67" i="21"/>
  <c r="AO67" i="21"/>
  <c r="AM67" i="21"/>
  <c r="AK67" i="21"/>
  <c r="AW66" i="21"/>
  <c r="AW65" i="21"/>
  <c r="AW64" i="21"/>
  <c r="AW63" i="21"/>
  <c r="AX66" i="21" l="1"/>
  <c r="AY66" i="21" s="1"/>
  <c r="AX78" i="21"/>
  <c r="AY78" i="21" s="1"/>
  <c r="AX82" i="21"/>
  <c r="AY82" i="21" s="1"/>
  <c r="AX186" i="21"/>
  <c r="AY186" i="21" s="1"/>
  <c r="AX248" i="21"/>
  <c r="AY248" i="21" s="1"/>
  <c r="AX67" i="21"/>
  <c r="AY67" i="21" s="1"/>
  <c r="AX69" i="21"/>
  <c r="AY69" i="21" s="1"/>
  <c r="AX239" i="21"/>
  <c r="AY239" i="21" s="1"/>
  <c r="AX68" i="21"/>
  <c r="AY68" i="21" s="1"/>
  <c r="AX206" i="21"/>
  <c r="AY206" i="21" s="1"/>
  <c r="AX247" i="21"/>
  <c r="AY247" i="21" s="1"/>
  <c r="AX197" i="21"/>
  <c r="AY197" i="21" s="1"/>
  <c r="AX202" i="21"/>
  <c r="AY202" i="21" s="1"/>
  <c r="AX65" i="21"/>
  <c r="AY65" i="21" s="1"/>
  <c r="AX74" i="21"/>
  <c r="AY74" i="21" s="1"/>
  <c r="AX90" i="21"/>
  <c r="AY90" i="21" s="1"/>
  <c r="AX98" i="21"/>
  <c r="AY98" i="21" s="1"/>
  <c r="AX188" i="21"/>
  <c r="AY188" i="21" s="1"/>
  <c r="AX64" i="21"/>
  <c r="AY64" i="21" s="1"/>
  <c r="AX178" i="21"/>
  <c r="AY178" i="21" s="1"/>
  <c r="AX195" i="21"/>
  <c r="AY195" i="21" s="1"/>
  <c r="AX96" i="21"/>
  <c r="AY96" i="21" s="1"/>
  <c r="AX194" i="21"/>
  <c r="AY194" i="21" s="1"/>
  <c r="AX210" i="21"/>
  <c r="AY210" i="21" s="1"/>
  <c r="AX63" i="21"/>
  <c r="AY63" i="21" s="1"/>
  <c r="AX87" i="21"/>
  <c r="AY87" i="21" s="1"/>
  <c r="AX242" i="21"/>
  <c r="AY242" i="21" s="1"/>
  <c r="AX75" i="21"/>
  <c r="AY75" i="21" s="1"/>
  <c r="AX77" i="21"/>
  <c r="AY77" i="21" s="1"/>
  <c r="AX104" i="21"/>
  <c r="AY104" i="21" s="1"/>
  <c r="AX177" i="21"/>
  <c r="AY177" i="21" s="1"/>
  <c r="AX196" i="21"/>
  <c r="AY196" i="21" s="1"/>
  <c r="AX203" i="21"/>
  <c r="AY203" i="21" s="1"/>
  <c r="AX205" i="21"/>
  <c r="AY205" i="21" s="1"/>
  <c r="AX238" i="21"/>
  <c r="AY238" i="21" s="1"/>
  <c r="AX76" i="21"/>
  <c r="AY76" i="21" s="1"/>
  <c r="AX83" i="21"/>
  <c r="AY83" i="21" s="1"/>
  <c r="AX85" i="21"/>
  <c r="AY85" i="21" s="1"/>
  <c r="AX94" i="21"/>
  <c r="AY94" i="21" s="1"/>
  <c r="AX95" i="21"/>
  <c r="AY95" i="21" s="1"/>
  <c r="AX103" i="21"/>
  <c r="AY103" i="21" s="1"/>
  <c r="AX185" i="21"/>
  <c r="AY185" i="21" s="1"/>
  <c r="AX204" i="21"/>
  <c r="AY204" i="21" s="1"/>
  <c r="AX211" i="21"/>
  <c r="AY211" i="21" s="1"/>
  <c r="AX237" i="21"/>
  <c r="AY237" i="21" s="1"/>
  <c r="AX184" i="21"/>
  <c r="AY184" i="21" s="1"/>
  <c r="AX193" i="21"/>
  <c r="AY193" i="21" s="1"/>
  <c r="AX212" i="21"/>
  <c r="AY212" i="21" s="1"/>
  <c r="AX243" i="21"/>
  <c r="AY243" i="21" s="1"/>
  <c r="AX245" i="21"/>
  <c r="AY245" i="21" s="1"/>
  <c r="AX73" i="21"/>
  <c r="AY73" i="21" s="1"/>
  <c r="AX86" i="21"/>
  <c r="AY86" i="21" s="1"/>
  <c r="AX92" i="21"/>
  <c r="AY92" i="21" s="1"/>
  <c r="AX99" i="21"/>
  <c r="AY99" i="21" s="1"/>
  <c r="AX101" i="21"/>
  <c r="AY101" i="21" s="1"/>
  <c r="AX192" i="21"/>
  <c r="AY192" i="21" s="1"/>
  <c r="AX201" i="21"/>
  <c r="AY201" i="21" s="1"/>
  <c r="AX244" i="21"/>
  <c r="AY244" i="21" s="1"/>
  <c r="AX246" i="21"/>
  <c r="AY246" i="21" s="1"/>
  <c r="AX72" i="21"/>
  <c r="AY72" i="21" s="1"/>
  <c r="AX81" i="21"/>
  <c r="AY81" i="21" s="1"/>
  <c r="AX100" i="21"/>
  <c r="AY100" i="21" s="1"/>
  <c r="AX182" i="21"/>
  <c r="AY182" i="21" s="1"/>
  <c r="AX200" i="21"/>
  <c r="AY200" i="21" s="1"/>
  <c r="AX209" i="21"/>
  <c r="AY209" i="21" s="1"/>
  <c r="AX84" i="21"/>
  <c r="AY84" i="21" s="1"/>
  <c r="AX91" i="21"/>
  <c r="AY91" i="21" s="1"/>
  <c r="AX71" i="21"/>
  <c r="AY71" i="21" s="1"/>
  <c r="AX80" i="21"/>
  <c r="AY80" i="21" s="1"/>
  <c r="AX89" i="21"/>
  <c r="AY89" i="21" s="1"/>
  <c r="AX179" i="21"/>
  <c r="AY179" i="21" s="1"/>
  <c r="AX181" i="21"/>
  <c r="AY181" i="21" s="1"/>
  <c r="AX183" i="21"/>
  <c r="AY183" i="21" s="1"/>
  <c r="AX190" i="21"/>
  <c r="AY190" i="21" s="1"/>
  <c r="AX191" i="21"/>
  <c r="AY191" i="21" s="1"/>
  <c r="AX199" i="21"/>
  <c r="AY199" i="21" s="1"/>
  <c r="AX208" i="21"/>
  <c r="AY208" i="21" s="1"/>
  <c r="AX241" i="21"/>
  <c r="AY241" i="21" s="1"/>
  <c r="AX93" i="21"/>
  <c r="AY93" i="21" s="1"/>
  <c r="AX102" i="21"/>
  <c r="AY102" i="21" s="1"/>
  <c r="AX70" i="21"/>
  <c r="AY70" i="21" s="1"/>
  <c r="AX79" i="21"/>
  <c r="AY79" i="21" s="1"/>
  <c r="AX88" i="21"/>
  <c r="AY88" i="21" s="1"/>
  <c r="AX97" i="21"/>
  <c r="AY97" i="21" s="1"/>
  <c r="AX180" i="21"/>
  <c r="AY180" i="21" s="1"/>
  <c r="AX187" i="21"/>
  <c r="AY187" i="21" s="1"/>
  <c r="AX189" i="21"/>
  <c r="AY189" i="21" s="1"/>
  <c r="AX198" i="21"/>
  <c r="AY198" i="21" s="1"/>
  <c r="AX207" i="21"/>
  <c r="AY207" i="21" s="1"/>
  <c r="AX240" i="21"/>
  <c r="AY240" i="21" s="1"/>
  <c r="BB63" i="21"/>
  <c r="BA63" i="21"/>
  <c r="Z64" i="21"/>
  <c r="AB64" i="21"/>
  <c r="AD64" i="21"/>
  <c r="AF64" i="21"/>
  <c r="AH64" i="21"/>
  <c r="Z65" i="21"/>
  <c r="AB65" i="21"/>
  <c r="AD65" i="21"/>
  <c r="AF65" i="21"/>
  <c r="AH65" i="21"/>
  <c r="Z66" i="21"/>
  <c r="AB66" i="21"/>
  <c r="AD66" i="21"/>
  <c r="AF66" i="21"/>
  <c r="AH66" i="21"/>
  <c r="Z67" i="21"/>
  <c r="AB67" i="21"/>
  <c r="AD67" i="21"/>
  <c r="AF67" i="21"/>
  <c r="AH67" i="21"/>
  <c r="Z68" i="21"/>
  <c r="AB68" i="21"/>
  <c r="AD68" i="21"/>
  <c r="AF68" i="21"/>
  <c r="AH68" i="21"/>
  <c r="AB69" i="21"/>
  <c r="AD69" i="21"/>
  <c r="AF69" i="21"/>
  <c r="AH69" i="21"/>
  <c r="BA69" i="21"/>
  <c r="Z70" i="21"/>
  <c r="AB70" i="21"/>
  <c r="AD70" i="21"/>
  <c r="AF70" i="21"/>
  <c r="AH70" i="21"/>
  <c r="Z71" i="21"/>
  <c r="AB71" i="21"/>
  <c r="AD71" i="21"/>
  <c r="AF71" i="21"/>
  <c r="AH71" i="21"/>
  <c r="Z72" i="21"/>
  <c r="AB72" i="21"/>
  <c r="AD72" i="21"/>
  <c r="AF72" i="21"/>
  <c r="AH72" i="21"/>
  <c r="Z73" i="21"/>
  <c r="AB73" i="21"/>
  <c r="AD73" i="21"/>
  <c r="AF73" i="21"/>
  <c r="AH73" i="21"/>
  <c r="Z74" i="21"/>
  <c r="AB74" i="21"/>
  <c r="AD74" i="21"/>
  <c r="AF74" i="21"/>
  <c r="AH74" i="21"/>
  <c r="BB75" i="21"/>
  <c r="AB75" i="21"/>
  <c r="AD75" i="21"/>
  <c r="AF75" i="21"/>
  <c r="AH75" i="21"/>
  <c r="BA75" i="21"/>
  <c r="Z76" i="21"/>
  <c r="AB76" i="21"/>
  <c r="AD76" i="21"/>
  <c r="AF76" i="21"/>
  <c r="AH76" i="21"/>
  <c r="Z77" i="21"/>
  <c r="AB77" i="21"/>
  <c r="AD77" i="21"/>
  <c r="AF77" i="21"/>
  <c r="AH77" i="21"/>
  <c r="Z78" i="21"/>
  <c r="AB78" i="21"/>
  <c r="AD78" i="21"/>
  <c r="AF78" i="21"/>
  <c r="AH78" i="21"/>
  <c r="Z79" i="21"/>
  <c r="AB79" i="21"/>
  <c r="AD79" i="21"/>
  <c r="AF79" i="21"/>
  <c r="AH79" i="21"/>
  <c r="Z80" i="21"/>
  <c r="AB80" i="21"/>
  <c r="AD80" i="21"/>
  <c r="AF80" i="21"/>
  <c r="AH80" i="21"/>
  <c r="BB81" i="21"/>
  <c r="AB81" i="21"/>
  <c r="AD81" i="21"/>
  <c r="AF81" i="21"/>
  <c r="AH81" i="21"/>
  <c r="BA81" i="21"/>
  <c r="Z82" i="21"/>
  <c r="AB82" i="21"/>
  <c r="AD82" i="21"/>
  <c r="AF82" i="21"/>
  <c r="AH82" i="21"/>
  <c r="Z83" i="21"/>
  <c r="AB83" i="21"/>
  <c r="AD83" i="21"/>
  <c r="AF83" i="21"/>
  <c r="AH83" i="21"/>
  <c r="Z84" i="21"/>
  <c r="AB84" i="21"/>
  <c r="AD84" i="21"/>
  <c r="AF84" i="21"/>
  <c r="AH84" i="21"/>
  <c r="Z85" i="21"/>
  <c r="AB85" i="21"/>
  <c r="AD85" i="21"/>
  <c r="AF85" i="21"/>
  <c r="AH85" i="21"/>
  <c r="Z86" i="21"/>
  <c r="AB86" i="21"/>
  <c r="AD86" i="21"/>
  <c r="AF86" i="21"/>
  <c r="AH86" i="21"/>
  <c r="BB87" i="21"/>
  <c r="AB87" i="21"/>
  <c r="AD87" i="21"/>
  <c r="AF87" i="21"/>
  <c r="AH87" i="21"/>
  <c r="BA87" i="21"/>
  <c r="Z88" i="21"/>
  <c r="AB88" i="21"/>
  <c r="AD88" i="21"/>
  <c r="AF88" i="21"/>
  <c r="AH88" i="21"/>
  <c r="Z89" i="21"/>
  <c r="AB89" i="21"/>
  <c r="AD89" i="21"/>
  <c r="AF89" i="21"/>
  <c r="AH89" i="21"/>
  <c r="Z90" i="21"/>
  <c r="AB90" i="21"/>
  <c r="AD90" i="21"/>
  <c r="AF90" i="21"/>
  <c r="AH90" i="21"/>
  <c r="Z91" i="21"/>
  <c r="AB91" i="21"/>
  <c r="AD91" i="21"/>
  <c r="AF91" i="21"/>
  <c r="AH91" i="21"/>
  <c r="Z92" i="21"/>
  <c r="AB92" i="21"/>
  <c r="AD92" i="21"/>
  <c r="AF92" i="21"/>
  <c r="AH92" i="21"/>
  <c r="BB93" i="21"/>
  <c r="AB93" i="21"/>
  <c r="AD93" i="21"/>
  <c r="AF93" i="21"/>
  <c r="AH93" i="21"/>
  <c r="BA93" i="21"/>
  <c r="Z94" i="21"/>
  <c r="AH94" i="21"/>
  <c r="Z95" i="21"/>
  <c r="AB95" i="21"/>
  <c r="AD95" i="21"/>
  <c r="AF95" i="21"/>
  <c r="AH95" i="21"/>
  <c r="Z96" i="21"/>
  <c r="AB96" i="21"/>
  <c r="AD96" i="21"/>
  <c r="AF96" i="21"/>
  <c r="AH96" i="21"/>
  <c r="Z97" i="21"/>
  <c r="AB97" i="21"/>
  <c r="AD97" i="21"/>
  <c r="AF97" i="21"/>
  <c r="AH97" i="21"/>
  <c r="Z98" i="21"/>
  <c r="AB98" i="21"/>
  <c r="AD98" i="21"/>
  <c r="AF98" i="21"/>
  <c r="AH98" i="21"/>
  <c r="BB99" i="21"/>
  <c r="AB99" i="21"/>
  <c r="AD99" i="21"/>
  <c r="AF99" i="21"/>
  <c r="AH99" i="21"/>
  <c r="BA99" i="21"/>
  <c r="Z100" i="21"/>
  <c r="AB100" i="21"/>
  <c r="AD100" i="21"/>
  <c r="AF100" i="21"/>
  <c r="AH100" i="21"/>
  <c r="Z101" i="21"/>
  <c r="AB101" i="21"/>
  <c r="AD101" i="21"/>
  <c r="AF101" i="21"/>
  <c r="AH101" i="21"/>
  <c r="Z102" i="21"/>
  <c r="AB102" i="21"/>
  <c r="AD102" i="21"/>
  <c r="AF102" i="21"/>
  <c r="AH102" i="21"/>
  <c r="Z103" i="21"/>
  <c r="AB103" i="21"/>
  <c r="AD103" i="21"/>
  <c r="AF103" i="21"/>
  <c r="AH103" i="21"/>
  <c r="Z104" i="21"/>
  <c r="AB104" i="21"/>
  <c r="AD104" i="21"/>
  <c r="AF104" i="21"/>
  <c r="AH104" i="21"/>
  <c r="BC75" i="21" l="1"/>
  <c r="AI73" i="21"/>
  <c r="AI92" i="21"/>
  <c r="AI104" i="21"/>
  <c r="AI78" i="21"/>
  <c r="AI90" i="21"/>
  <c r="AI76" i="21"/>
  <c r="AI67" i="21"/>
  <c r="AI102" i="21"/>
  <c r="AI95" i="21"/>
  <c r="BC99" i="21"/>
  <c r="S87" i="21"/>
  <c r="S33" i="21"/>
  <c r="S81" i="21"/>
  <c r="AI84" i="21"/>
  <c r="AI80" i="21"/>
  <c r="AI69" i="21"/>
  <c r="S27" i="21"/>
  <c r="S15" i="21"/>
  <c r="BC63" i="21"/>
  <c r="S123" i="21"/>
  <c r="S111" i="21"/>
  <c r="AI103" i="21"/>
  <c r="AI98" i="21"/>
  <c r="AI91" i="21"/>
  <c r="S75" i="21"/>
  <c r="AI64" i="21"/>
  <c r="AI72" i="21"/>
  <c r="S63" i="21"/>
  <c r="AI83" i="21"/>
  <c r="AI101" i="21"/>
  <c r="AI96" i="21"/>
  <c r="AI93" i="21"/>
  <c r="BC87" i="21"/>
  <c r="AI65" i="21"/>
  <c r="AI94" i="21"/>
  <c r="AI88" i="21"/>
  <c r="AI86" i="21"/>
  <c r="AI79" i="21"/>
  <c r="AI75" i="21"/>
  <c r="AI70" i="21"/>
  <c r="AI68" i="21"/>
  <c r="AI97" i="21"/>
  <c r="BC93" i="21"/>
  <c r="AI81" i="21"/>
  <c r="AI77" i="21"/>
  <c r="AI74" i="21"/>
  <c r="AI66" i="21"/>
  <c r="AI100" i="21"/>
  <c r="AI99" i="21"/>
  <c r="AI89" i="21"/>
  <c r="BC81" i="21"/>
  <c r="AI71" i="21"/>
  <c r="S117" i="21"/>
  <c r="S99" i="21"/>
  <c r="AI87" i="21"/>
  <c r="AI85" i="21"/>
  <c r="AI82" i="21"/>
  <c r="S21" i="21"/>
  <c r="S105" i="21"/>
  <c r="S69" i="21"/>
  <c r="S93" i="21"/>
  <c r="BB69" i="21"/>
  <c r="BC69" i="21" s="1"/>
  <c r="D13" i="23"/>
  <c r="I97" i="22" l="1"/>
  <c r="I96" i="22"/>
  <c r="I95" i="22"/>
  <c r="I94" i="22"/>
  <c r="I93" i="22"/>
  <c r="I92" i="22"/>
  <c r="I91" i="22"/>
  <c r="I90" i="22"/>
  <c r="I89" i="22"/>
  <c r="I88" i="22"/>
  <c r="I87" i="22"/>
  <c r="I86" i="22"/>
  <c r="I85" i="22"/>
  <c r="I84" i="22"/>
  <c r="I83" i="22"/>
  <c r="I82" i="22"/>
  <c r="I81" i="22"/>
  <c r="I80" i="22"/>
  <c r="I79" i="22"/>
  <c r="I78" i="22"/>
  <c r="K42" i="22"/>
  <c r="K41" i="22"/>
  <c r="K40" i="22"/>
  <c r="K39" i="22"/>
  <c r="K38" i="22"/>
  <c r="K37" i="22"/>
  <c r="P36" i="22"/>
  <c r="K36" i="22"/>
  <c r="P35" i="22"/>
  <c r="K35" i="22"/>
  <c r="P34" i="22"/>
  <c r="K34" i="22"/>
  <c r="P33" i="22"/>
  <c r="K33" i="22"/>
  <c r="P32" i="22"/>
  <c r="K32" i="22"/>
  <c r="P31" i="22"/>
  <c r="K31" i="22"/>
  <c r="P30" i="22"/>
  <c r="K30" i="22"/>
  <c r="P29" i="22"/>
  <c r="K29" i="22"/>
  <c r="P28" i="22"/>
  <c r="K28" i="22"/>
  <c r="P27" i="22"/>
  <c r="K27" i="22"/>
  <c r="P26" i="22"/>
  <c r="K26" i="22"/>
  <c r="P25" i="22"/>
  <c r="K25" i="22"/>
  <c r="P24" i="22"/>
  <c r="K24" i="22"/>
  <c r="P23" i="22"/>
  <c r="K23" i="22"/>
  <c r="P22" i="22"/>
  <c r="K22" i="22"/>
  <c r="P21" i="22"/>
  <c r="K21" i="22"/>
  <c r="P20" i="22"/>
  <c r="K20" i="22"/>
  <c r="P19" i="22"/>
  <c r="K19" i="22"/>
  <c r="P18" i="22"/>
  <c r="K18" i="22"/>
  <c r="P17" i="22"/>
  <c r="D42" i="23"/>
  <c r="C42" i="23"/>
  <c r="X41" i="23"/>
  <c r="AB41" i="23" s="1"/>
  <c r="AE41" i="23" s="1"/>
  <c r="D41" i="23"/>
  <c r="C41" i="23"/>
  <c r="X40" i="23"/>
  <c r="AB40" i="23" s="1"/>
  <c r="AE40" i="23" s="1"/>
  <c r="D40" i="23"/>
  <c r="C40" i="23"/>
  <c r="X39" i="23"/>
  <c r="AB39" i="23" s="1"/>
  <c r="AE39" i="23" s="1"/>
  <c r="D39" i="23"/>
  <c r="C39" i="23"/>
  <c r="X38" i="23"/>
  <c r="AB38" i="23" s="1"/>
  <c r="AE38" i="23" s="1"/>
  <c r="D38" i="23"/>
  <c r="C38" i="23"/>
  <c r="X37" i="23"/>
  <c r="AB37" i="23" s="1"/>
  <c r="AE37" i="23" s="1"/>
  <c r="D37" i="23"/>
  <c r="C37" i="23"/>
  <c r="AB36" i="23"/>
  <c r="AE36" i="23" s="1"/>
  <c r="X36" i="23"/>
  <c r="AA36" i="23" s="1"/>
  <c r="AD36" i="23" s="1"/>
  <c r="D36" i="23"/>
  <c r="C36" i="23"/>
  <c r="X35" i="23"/>
  <c r="AB35" i="23" s="1"/>
  <c r="AE35" i="23" s="1"/>
  <c r="D35" i="23"/>
  <c r="C35" i="23"/>
  <c r="X34" i="23"/>
  <c r="AB34" i="23" s="1"/>
  <c r="AE34" i="23" s="1"/>
  <c r="D34" i="23"/>
  <c r="C34" i="23"/>
  <c r="X33" i="23"/>
  <c r="AB33" i="23" s="1"/>
  <c r="AE33" i="23" s="1"/>
  <c r="D33" i="23"/>
  <c r="C33" i="23"/>
  <c r="X32" i="23"/>
  <c r="AB32" i="23" s="1"/>
  <c r="AE32" i="23" s="1"/>
  <c r="D32" i="23"/>
  <c r="C32" i="23"/>
  <c r="X31" i="23"/>
  <c r="AB31" i="23" s="1"/>
  <c r="AE31" i="23" s="1"/>
  <c r="D31" i="23"/>
  <c r="C31" i="23"/>
  <c r="X30" i="23"/>
  <c r="AA30" i="23" s="1"/>
  <c r="AD30" i="23" s="1"/>
  <c r="D30" i="23"/>
  <c r="C30" i="23"/>
  <c r="X29" i="23"/>
  <c r="AB29" i="23" s="1"/>
  <c r="AE29" i="23" s="1"/>
  <c r="D29" i="23"/>
  <c r="C29" i="23"/>
  <c r="X28" i="23"/>
  <c r="AB28" i="23" s="1"/>
  <c r="AE28" i="23" s="1"/>
  <c r="D28" i="23"/>
  <c r="C28" i="23"/>
  <c r="X27" i="23"/>
  <c r="AB27" i="23" s="1"/>
  <c r="AE27" i="23" s="1"/>
  <c r="D27" i="23"/>
  <c r="C27" i="23"/>
  <c r="X26" i="23"/>
  <c r="AB26" i="23" s="1"/>
  <c r="AE26" i="23" s="1"/>
  <c r="D26" i="23"/>
  <c r="C26" i="23"/>
  <c r="X25" i="23"/>
  <c r="Y25" i="23" s="1"/>
  <c r="D25" i="23"/>
  <c r="C25" i="23"/>
  <c r="X24" i="23"/>
  <c r="AA24" i="23" s="1"/>
  <c r="AD24" i="23" s="1"/>
  <c r="D24" i="23"/>
  <c r="C24" i="23"/>
  <c r="X23" i="23"/>
  <c r="AB23" i="23" s="1"/>
  <c r="AE23" i="23" s="1"/>
  <c r="D23" i="23"/>
  <c r="C23" i="23"/>
  <c r="X22" i="23"/>
  <c r="AB22" i="23" s="1"/>
  <c r="AE22" i="23" s="1"/>
  <c r="D22" i="23"/>
  <c r="C22" i="23"/>
  <c r="X21" i="23"/>
  <c r="AB21" i="23" s="1"/>
  <c r="AE21" i="23" s="1"/>
  <c r="D21" i="23"/>
  <c r="C21" i="23"/>
  <c r="X20" i="23"/>
  <c r="AB20" i="23" s="1"/>
  <c r="AE20" i="23" s="1"/>
  <c r="D20" i="23"/>
  <c r="C20" i="23"/>
  <c r="X19" i="23"/>
  <c r="Y19" i="23" s="1"/>
  <c r="D19" i="23"/>
  <c r="C19" i="23"/>
  <c r="X18" i="23"/>
  <c r="AA18" i="23" s="1"/>
  <c r="AD18" i="23" s="1"/>
  <c r="D18" i="23"/>
  <c r="C18" i="23"/>
  <c r="X17" i="23"/>
  <c r="AB17" i="23" s="1"/>
  <c r="AE17" i="23" s="1"/>
  <c r="D17" i="23"/>
  <c r="C17" i="23"/>
  <c r="X16" i="23"/>
  <c r="AB16" i="23" s="1"/>
  <c r="AE16" i="23" s="1"/>
  <c r="D16" i="23"/>
  <c r="C16" i="23"/>
  <c r="Y15" i="23"/>
  <c r="X15" i="23"/>
  <c r="AB15" i="23" s="1"/>
  <c r="AE15" i="23" s="1"/>
  <c r="D15" i="23"/>
  <c r="C15" i="23"/>
  <c r="X14" i="23"/>
  <c r="AB14" i="23" s="1"/>
  <c r="AE14" i="23" s="1"/>
  <c r="D14" i="23"/>
  <c r="C14" i="23"/>
  <c r="X13" i="23"/>
  <c r="Y13" i="23" s="1"/>
  <c r="C13" i="23"/>
  <c r="X12" i="23"/>
  <c r="AB12" i="23" s="1"/>
  <c r="AE12" i="23" s="1"/>
  <c r="D12" i="23"/>
  <c r="C12" i="23"/>
  <c r="X11" i="23"/>
  <c r="AA11" i="23" s="1"/>
  <c r="AD11" i="23" s="1"/>
  <c r="D11" i="23"/>
  <c r="C11" i="23"/>
  <c r="X10" i="23"/>
  <c r="Z10" i="23" s="1"/>
  <c r="AC10" i="23" s="1"/>
  <c r="D10" i="23"/>
  <c r="C10" i="23"/>
  <c r="X9" i="23"/>
  <c r="AA9" i="23" s="1"/>
  <c r="AD9" i="23" s="1"/>
  <c r="D9" i="23"/>
  <c r="C9" i="23"/>
  <c r="X8" i="23"/>
  <c r="AA8" i="23" s="1"/>
  <c r="AD8" i="23" s="1"/>
  <c r="D8" i="23"/>
  <c r="C8" i="23"/>
  <c r="D7" i="23"/>
  <c r="C7" i="23"/>
  <c r="X6" i="23"/>
  <c r="AB6" i="23" s="1"/>
  <c r="AE6" i="23" s="1"/>
  <c r="D6" i="23"/>
  <c r="C6" i="23"/>
  <c r="AH248" i="21"/>
  <c r="AF248" i="21"/>
  <c r="AD248" i="21"/>
  <c r="AB248" i="21"/>
  <c r="Z248" i="21"/>
  <c r="AH247" i="21"/>
  <c r="AF247" i="21"/>
  <c r="AD247" i="21"/>
  <c r="AB247" i="21"/>
  <c r="Z247" i="21"/>
  <c r="AH246" i="21"/>
  <c r="AF246" i="21"/>
  <c r="AD246" i="21"/>
  <c r="AB246" i="21"/>
  <c r="Z246" i="21"/>
  <c r="AH245" i="21"/>
  <c r="AF245" i="21"/>
  <c r="AD245" i="21"/>
  <c r="AB245" i="21"/>
  <c r="Z245" i="21"/>
  <c r="AH244" i="21"/>
  <c r="AF244" i="21"/>
  <c r="AD244" i="21"/>
  <c r="AB244" i="21"/>
  <c r="Z244" i="21"/>
  <c r="BA243" i="21"/>
  <c r="AH243" i="21"/>
  <c r="AF243" i="21"/>
  <c r="AD243" i="21"/>
  <c r="AB243" i="21"/>
  <c r="Z243" i="21"/>
  <c r="BB243" i="21"/>
  <c r="P243" i="21"/>
  <c r="Q243" i="21" s="1"/>
  <c r="D243" i="21"/>
  <c r="AH242" i="21"/>
  <c r="AF242" i="21"/>
  <c r="AD242" i="21"/>
  <c r="AB242" i="21"/>
  <c r="Z242" i="21"/>
  <c r="AH241" i="21"/>
  <c r="AF241" i="21"/>
  <c r="AD241" i="21"/>
  <c r="AB241" i="21"/>
  <c r="Z241" i="21"/>
  <c r="AH240" i="21"/>
  <c r="AF240" i="21"/>
  <c r="AD240" i="21"/>
  <c r="AB240" i="21"/>
  <c r="Z240" i="21"/>
  <c r="AH239" i="21"/>
  <c r="AF239" i="21"/>
  <c r="AD239" i="21"/>
  <c r="AB239" i="21"/>
  <c r="Z239" i="21"/>
  <c r="AH238" i="21"/>
  <c r="AF238" i="21"/>
  <c r="AD238" i="21"/>
  <c r="AB238" i="21"/>
  <c r="Z238" i="21"/>
  <c r="BA237" i="21"/>
  <c r="AH237" i="21"/>
  <c r="AF237" i="21"/>
  <c r="AD237" i="21"/>
  <c r="AB237" i="21"/>
  <c r="Z237" i="21"/>
  <c r="BB237" i="21"/>
  <c r="P237" i="21"/>
  <c r="Q237" i="21" s="1"/>
  <c r="D237" i="21"/>
  <c r="AH212" i="21"/>
  <c r="AF212" i="21"/>
  <c r="AD212" i="21"/>
  <c r="AB212" i="21"/>
  <c r="Z212" i="21"/>
  <c r="AH211" i="21"/>
  <c r="AF211" i="21"/>
  <c r="AD211" i="21"/>
  <c r="AB211" i="21"/>
  <c r="Z211" i="21"/>
  <c r="AH210" i="21"/>
  <c r="AF210" i="21"/>
  <c r="AD210" i="21"/>
  <c r="AB210" i="21"/>
  <c r="Z210" i="21"/>
  <c r="AH209" i="21"/>
  <c r="AF209" i="21"/>
  <c r="AD209" i="21"/>
  <c r="AB209" i="21"/>
  <c r="Z209" i="21"/>
  <c r="AH208" i="21"/>
  <c r="AF208" i="21"/>
  <c r="AD208" i="21"/>
  <c r="AB208" i="21"/>
  <c r="Z208" i="21"/>
  <c r="BA207" i="21"/>
  <c r="AH207" i="21"/>
  <c r="AF207" i="21"/>
  <c r="AD207" i="21"/>
  <c r="AB207" i="21"/>
  <c r="Z207" i="21"/>
  <c r="BB207" i="21"/>
  <c r="P207" i="21"/>
  <c r="Q207" i="21" s="1"/>
  <c r="D207" i="21"/>
  <c r="AH206" i="21"/>
  <c r="AF206" i="21"/>
  <c r="AD206" i="21"/>
  <c r="AB206" i="21"/>
  <c r="Z206" i="21"/>
  <c r="AH205" i="21"/>
  <c r="AF205" i="21"/>
  <c r="AD205" i="21"/>
  <c r="AB205" i="21"/>
  <c r="Z205" i="21"/>
  <c r="AH204" i="21"/>
  <c r="AF204" i="21"/>
  <c r="AD204" i="21"/>
  <c r="AB204" i="21"/>
  <c r="Z204" i="21"/>
  <c r="AH203" i="21"/>
  <c r="AF203" i="21"/>
  <c r="AD203" i="21"/>
  <c r="AB203" i="21"/>
  <c r="Z203" i="21"/>
  <c r="AH202" i="21"/>
  <c r="AF202" i="21"/>
  <c r="AD202" i="21"/>
  <c r="AB202" i="21"/>
  <c r="Z202" i="21"/>
  <c r="BA201" i="21"/>
  <c r="AH201" i="21"/>
  <c r="AF201" i="21"/>
  <c r="AD201" i="21"/>
  <c r="AB201" i="21"/>
  <c r="Z201" i="21"/>
  <c r="BB201" i="21"/>
  <c r="P201" i="21"/>
  <c r="Q201" i="21" s="1"/>
  <c r="D201" i="21"/>
  <c r="AH200" i="21"/>
  <c r="AF200" i="21"/>
  <c r="AD200" i="21"/>
  <c r="AB200" i="21"/>
  <c r="Z200" i="21"/>
  <c r="AH199" i="21"/>
  <c r="AF199" i="21"/>
  <c r="AD199" i="21"/>
  <c r="AB199" i="21"/>
  <c r="Z199" i="21"/>
  <c r="AH198" i="21"/>
  <c r="AF198" i="21"/>
  <c r="AD198" i="21"/>
  <c r="AB198" i="21"/>
  <c r="Z198" i="21"/>
  <c r="AH197" i="21"/>
  <c r="AF197" i="21"/>
  <c r="AD197" i="21"/>
  <c r="AB197" i="21"/>
  <c r="Z197" i="21"/>
  <c r="AH196" i="21"/>
  <c r="AF196" i="21"/>
  <c r="AD196" i="21"/>
  <c r="AB196" i="21"/>
  <c r="Z196" i="21"/>
  <c r="BA195" i="21"/>
  <c r="AH195" i="21"/>
  <c r="AF195" i="21"/>
  <c r="AD195" i="21"/>
  <c r="AB195" i="21"/>
  <c r="Z195" i="21"/>
  <c r="BB195" i="21"/>
  <c r="P195" i="21"/>
  <c r="Q195" i="21" s="1"/>
  <c r="D195" i="21"/>
  <c r="AH194" i="21"/>
  <c r="AF194" i="21"/>
  <c r="AD194" i="21"/>
  <c r="AB194" i="21"/>
  <c r="Z194" i="21"/>
  <c r="AH193" i="21"/>
  <c r="AF193" i="21"/>
  <c r="AD193" i="21"/>
  <c r="AB193" i="21"/>
  <c r="Z193" i="21"/>
  <c r="AH192" i="21"/>
  <c r="AF192" i="21"/>
  <c r="AD192" i="21"/>
  <c r="AB192" i="21"/>
  <c r="Z192" i="21"/>
  <c r="AH191" i="21"/>
  <c r="AF191" i="21"/>
  <c r="AD191" i="21"/>
  <c r="AB191" i="21"/>
  <c r="Z191" i="21"/>
  <c r="AH190" i="21"/>
  <c r="AF190" i="21"/>
  <c r="AD190" i="21"/>
  <c r="AB190" i="21"/>
  <c r="Z190" i="21"/>
  <c r="BA189" i="21"/>
  <c r="AH189" i="21"/>
  <c r="AF189" i="21"/>
  <c r="AD189" i="21"/>
  <c r="AB189" i="21"/>
  <c r="Z189" i="21"/>
  <c r="BB189" i="21"/>
  <c r="P189" i="21"/>
  <c r="Q189" i="21" s="1"/>
  <c r="D189" i="21"/>
  <c r="AH188" i="21"/>
  <c r="AF188" i="21"/>
  <c r="AD188" i="21"/>
  <c r="AB188" i="21"/>
  <c r="Z188" i="21"/>
  <c r="AH187" i="21"/>
  <c r="AF187" i="21"/>
  <c r="AD187" i="21"/>
  <c r="AB187" i="21"/>
  <c r="Z187" i="21"/>
  <c r="AH186" i="21"/>
  <c r="AF186" i="21"/>
  <c r="AD186" i="21"/>
  <c r="AB186" i="21"/>
  <c r="Z186" i="21"/>
  <c r="AH185" i="21"/>
  <c r="AF185" i="21"/>
  <c r="AD185" i="21"/>
  <c r="AB185" i="21"/>
  <c r="Z185" i="21"/>
  <c r="AH184" i="21"/>
  <c r="AF184" i="21"/>
  <c r="AD184" i="21"/>
  <c r="AB184" i="21"/>
  <c r="Z184" i="21"/>
  <c r="BA183" i="21"/>
  <c r="AH183" i="21"/>
  <c r="AF183" i="21"/>
  <c r="AD183" i="21"/>
  <c r="AB183" i="21"/>
  <c r="Z183" i="21"/>
  <c r="P183" i="21"/>
  <c r="Q183" i="21" s="1"/>
  <c r="S183" i="21" s="1"/>
  <c r="T183" i="21" s="1"/>
  <c r="D183" i="21"/>
  <c r="AH182" i="21"/>
  <c r="AF182" i="21"/>
  <c r="AD182" i="21"/>
  <c r="AB182" i="21"/>
  <c r="Z182" i="21"/>
  <c r="AH181" i="21"/>
  <c r="AF181" i="21"/>
  <c r="AD181" i="21"/>
  <c r="AB181" i="21"/>
  <c r="Z181" i="21"/>
  <c r="AH180" i="21"/>
  <c r="AF180" i="21"/>
  <c r="AD180" i="21"/>
  <c r="AB180" i="21"/>
  <c r="Z180" i="21"/>
  <c r="AH179" i="21"/>
  <c r="AF179" i="21"/>
  <c r="AD179" i="21"/>
  <c r="AB179" i="21"/>
  <c r="Z179" i="21"/>
  <c r="AH178" i="21"/>
  <c r="AF178" i="21"/>
  <c r="AD178" i="21"/>
  <c r="AB178" i="21"/>
  <c r="Z178" i="21"/>
  <c r="BA177" i="21"/>
  <c r="AH177" i="21"/>
  <c r="AF177" i="21"/>
  <c r="AD177" i="21"/>
  <c r="AB177" i="21"/>
  <c r="Z177" i="21"/>
  <c r="BB177" i="21"/>
  <c r="P177" i="21"/>
  <c r="Q177" i="21" s="1"/>
  <c r="S177" i="21" s="1"/>
  <c r="T177" i="21" s="1"/>
  <c r="Y38" i="23" l="1"/>
  <c r="Z36" i="23"/>
  <c r="AC36" i="23" s="1"/>
  <c r="AA10" i="23"/>
  <c r="AD10" i="23" s="1"/>
  <c r="AA38" i="23"/>
  <c r="AD38" i="23" s="1"/>
  <c r="T57" i="21"/>
  <c r="Y37" i="23"/>
  <c r="Y31" i="23"/>
  <c r="Z37" i="23"/>
  <c r="AC37" i="23" s="1"/>
  <c r="Z35" i="23"/>
  <c r="AC35" i="23" s="1"/>
  <c r="AA37" i="23"/>
  <c r="AD37" i="23" s="1"/>
  <c r="Y39" i="23"/>
  <c r="Z39" i="23"/>
  <c r="AC39" i="23" s="1"/>
  <c r="AA39" i="23"/>
  <c r="AD39" i="23" s="1"/>
  <c r="T87" i="21"/>
  <c r="Y36" i="23"/>
  <c r="Y32" i="23"/>
  <c r="AA32" i="23"/>
  <c r="AD32" i="23" s="1"/>
  <c r="Y33" i="23"/>
  <c r="Z33" i="23"/>
  <c r="AC33" i="23" s="1"/>
  <c r="AA33" i="23"/>
  <c r="AD33" i="23" s="1"/>
  <c r="Z30" i="23"/>
  <c r="AC30" i="23" s="1"/>
  <c r="AB30" i="23"/>
  <c r="AE30" i="23" s="1"/>
  <c r="Y30" i="23"/>
  <c r="Z31" i="23"/>
  <c r="AC31" i="23" s="1"/>
  <c r="AA31" i="23"/>
  <c r="AD31" i="23" s="1"/>
  <c r="Z29" i="23"/>
  <c r="AC29" i="23" s="1"/>
  <c r="Y11" i="23"/>
  <c r="AB9" i="23"/>
  <c r="AE9" i="23" s="1"/>
  <c r="Z13" i="23"/>
  <c r="AC13" i="23" s="1"/>
  <c r="AA13" i="23"/>
  <c r="AD13" i="23" s="1"/>
  <c r="Y20" i="23"/>
  <c r="AB13" i="23"/>
  <c r="AE13" i="23" s="1"/>
  <c r="Z11" i="23"/>
  <c r="AC11" i="23" s="1"/>
  <c r="Y21" i="23"/>
  <c r="Z24" i="23"/>
  <c r="AC24" i="23" s="1"/>
  <c r="Y9" i="23"/>
  <c r="Z21" i="23"/>
  <c r="AC21" i="23" s="1"/>
  <c r="AB24" i="23"/>
  <c r="AE24" i="23" s="1"/>
  <c r="Z9" i="23"/>
  <c r="AC9" i="23" s="1"/>
  <c r="AA21" i="23"/>
  <c r="AD21" i="23" s="1"/>
  <c r="AB11" i="23"/>
  <c r="AE11" i="23" s="1"/>
  <c r="Z15" i="23"/>
  <c r="AC15" i="23" s="1"/>
  <c r="AA15" i="23"/>
  <c r="AD15" i="23" s="1"/>
  <c r="Z25" i="23"/>
  <c r="AC25" i="23" s="1"/>
  <c r="Y12" i="23"/>
  <c r="AA25" i="23"/>
  <c r="AD25" i="23" s="1"/>
  <c r="AB10" i="23"/>
  <c r="AE10" i="23" s="1"/>
  <c r="Y14" i="23"/>
  <c r="AA12" i="23"/>
  <c r="AD12" i="23" s="1"/>
  <c r="AA14" i="23"/>
  <c r="AD14" i="23" s="1"/>
  <c r="AA20" i="23"/>
  <c r="AD20" i="23" s="1"/>
  <c r="Y26" i="23"/>
  <c r="Y6" i="23"/>
  <c r="Z19" i="23"/>
  <c r="AC19" i="23" s="1"/>
  <c r="AB25" i="23"/>
  <c r="AE25" i="23" s="1"/>
  <c r="Z27" i="23"/>
  <c r="AC27" i="23" s="1"/>
  <c r="Z17" i="23"/>
  <c r="AC17" i="23" s="1"/>
  <c r="AA19" i="23"/>
  <c r="AD19" i="23" s="1"/>
  <c r="AA27" i="23"/>
  <c r="AD27" i="23" s="1"/>
  <c r="AB19" i="23"/>
  <c r="AE19" i="23" s="1"/>
  <c r="Y24" i="23"/>
  <c r="Y18" i="23"/>
  <c r="Z18" i="23"/>
  <c r="AC18" i="23" s="1"/>
  <c r="AA26" i="23"/>
  <c r="AD26" i="23" s="1"/>
  <c r="AB18" i="23"/>
  <c r="AE18" i="23" s="1"/>
  <c r="Z23" i="23"/>
  <c r="AC23" i="23" s="1"/>
  <c r="Y27" i="23"/>
  <c r="AA7" i="23"/>
  <c r="AD7" i="23" s="1"/>
  <c r="Z8" i="23"/>
  <c r="AC8" i="23" s="1"/>
  <c r="AB8" i="23"/>
  <c r="AE8" i="23" s="1"/>
  <c r="AA6" i="23"/>
  <c r="AD6" i="23" s="1"/>
  <c r="Z7" i="23"/>
  <c r="AC7" i="23" s="1"/>
  <c r="T45" i="21"/>
  <c r="T15" i="21"/>
  <c r="Z6" i="23"/>
  <c r="AC6" i="23" s="1"/>
  <c r="AB7" i="23"/>
  <c r="AE7" i="23" s="1"/>
  <c r="Z12" i="23"/>
  <c r="AC12" i="23" s="1"/>
  <c r="Y17" i="23"/>
  <c r="Y23" i="23"/>
  <c r="Y29" i="23"/>
  <c r="Y35" i="23"/>
  <c r="Y41" i="23"/>
  <c r="T81" i="21"/>
  <c r="T39" i="21"/>
  <c r="BD93" i="21"/>
  <c r="Z41" i="23"/>
  <c r="AC41" i="23" s="1"/>
  <c r="T111" i="21"/>
  <c r="BD87" i="21"/>
  <c r="BD81" i="21"/>
  <c r="Y16" i="23"/>
  <c r="AA17" i="23"/>
  <c r="AD17" i="23" s="1"/>
  <c r="Y22" i="23"/>
  <c r="AA23" i="23"/>
  <c r="AD23" i="23" s="1"/>
  <c r="Y28" i="23"/>
  <c r="AA29" i="23"/>
  <c r="AD29" i="23" s="1"/>
  <c r="Y34" i="23"/>
  <c r="AA35" i="23"/>
  <c r="AD35" i="23" s="1"/>
  <c r="Y40" i="23"/>
  <c r="AA41" i="23"/>
  <c r="AD41" i="23" s="1"/>
  <c r="BD99" i="21"/>
  <c r="BD63" i="21"/>
  <c r="Y10" i="23"/>
  <c r="Z16" i="23"/>
  <c r="AC16" i="23" s="1"/>
  <c r="Z22" i="23"/>
  <c r="AC22" i="23" s="1"/>
  <c r="Z28" i="23"/>
  <c r="AC28" i="23" s="1"/>
  <c r="Z34" i="23"/>
  <c r="AC34" i="23" s="1"/>
  <c r="Z40" i="23"/>
  <c r="AC40" i="23" s="1"/>
  <c r="T33" i="21"/>
  <c r="T63" i="21"/>
  <c r="T117" i="21"/>
  <c r="AA16" i="23"/>
  <c r="AD16" i="23" s="1"/>
  <c r="AA22" i="23"/>
  <c r="AD22" i="23" s="1"/>
  <c r="AA28" i="23"/>
  <c r="AD28" i="23" s="1"/>
  <c r="AA34" i="23"/>
  <c r="AD34" i="23" s="1"/>
  <c r="AA40" i="23"/>
  <c r="AD40" i="23" s="1"/>
  <c r="BD69" i="21"/>
  <c r="T105" i="21"/>
  <c r="T123" i="21"/>
  <c r="T69" i="21"/>
  <c r="T27" i="21"/>
  <c r="Y8" i="23"/>
  <c r="Z14" i="23"/>
  <c r="AC14" i="23" s="1"/>
  <c r="Z20" i="23"/>
  <c r="AC20" i="23" s="1"/>
  <c r="Z26" i="23"/>
  <c r="AC26" i="23" s="1"/>
  <c r="Z32" i="23"/>
  <c r="AC32" i="23" s="1"/>
  <c r="Z38" i="23"/>
  <c r="AC38" i="23" s="1"/>
  <c r="T51" i="21"/>
  <c r="T93" i="21"/>
  <c r="T75" i="21"/>
  <c r="T99" i="21"/>
  <c r="BD75" i="21"/>
  <c r="T21" i="21"/>
  <c r="BC237" i="21"/>
  <c r="BD237" i="21" s="1"/>
  <c r="AI187" i="21"/>
  <c r="AI191" i="21"/>
  <c r="AI201" i="21"/>
  <c r="AI237" i="21"/>
  <c r="AI190" i="21"/>
  <c r="AI204" i="21"/>
  <c r="BC177" i="21"/>
  <c r="BD177" i="21" s="1"/>
  <c r="AI181" i="21"/>
  <c r="AI185" i="21"/>
  <c r="AI179" i="21"/>
  <c r="AI186" i="21"/>
  <c r="BC201" i="21"/>
  <c r="BD201" i="21" s="1"/>
  <c r="AI212" i="21"/>
  <c r="AI242" i="21"/>
  <c r="BC243" i="21"/>
  <c r="BD243" i="21" s="1"/>
  <c r="AI193" i="21"/>
  <c r="AI200" i="21"/>
  <c r="AI206" i="21"/>
  <c r="BC207" i="21"/>
  <c r="BD207" i="21" s="1"/>
  <c r="AI203" i="21"/>
  <c r="AI180" i="21"/>
  <c r="AI192" i="21"/>
  <c r="AI194" i="21"/>
  <c r="AI199" i="21"/>
  <c r="AI211" i="21"/>
  <c r="AI240" i="21"/>
  <c r="AI247" i="21"/>
  <c r="AI196" i="21"/>
  <c r="AI208" i="21"/>
  <c r="AI244" i="21"/>
  <c r="AI184" i="21"/>
  <c r="AI188" i="21"/>
  <c r="BC189" i="21"/>
  <c r="BD189" i="21" s="1"/>
  <c r="AI195" i="21"/>
  <c r="AI198" i="21"/>
  <c r="AI207" i="21"/>
  <c r="AI210" i="21"/>
  <c r="AI239" i="21"/>
  <c r="AI243" i="21"/>
  <c r="AI246" i="21"/>
  <c r="AI178" i="21"/>
  <c r="AI182" i="21"/>
  <c r="AI189" i="21"/>
  <c r="AI205" i="21"/>
  <c r="AI183" i="21"/>
  <c r="AI202" i="21"/>
  <c r="AI241" i="21"/>
  <c r="AI248" i="21"/>
  <c r="AI177" i="21"/>
  <c r="AI197" i="21"/>
  <c r="AI209" i="21"/>
  <c r="AI238" i="21"/>
  <c r="AI245" i="21"/>
  <c r="BC195" i="21"/>
  <c r="BD195" i="21" s="1"/>
  <c r="S195" i="21"/>
  <c r="T195" i="21" s="1"/>
  <c r="S237" i="21"/>
  <c r="T237" i="21" s="1"/>
  <c r="S201" i="21"/>
  <c r="T201" i="21" s="1"/>
  <c r="BB183" i="21"/>
  <c r="BC183" i="21" s="1"/>
  <c r="BD183" i="21" s="1"/>
  <c r="S189" i="21"/>
  <c r="T189" i="21" s="1"/>
  <c r="S9" i="21"/>
  <c r="T9" i="21" s="1"/>
  <c r="S207" i="21"/>
  <c r="T207" i="21" s="1"/>
  <c r="S243" i="21"/>
  <c r="T243" i="2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Ingrid Dalila Mariño Morales</author>
    <author>Javier Sarmiento</author>
  </authors>
  <commentList>
    <comment ref="BO8" authorId="0" shapeId="0" xr:uid="{00000000-0006-0000-0200-000001000000}">
      <text>
        <r>
          <rPr>
            <b/>
            <sz val="9"/>
            <color indexed="81"/>
            <rFont val="Tahoma"/>
            <family val="2"/>
          </rPr>
          <t>Ingrid Dalila Mariño Morales:</t>
        </r>
        <r>
          <rPr>
            <sz val="9"/>
            <color indexed="81"/>
            <rFont val="Tahoma"/>
            <family val="2"/>
          </rPr>
          <t xml:space="preserve">
Seleccione si el control fue eficaz (Si o No).</t>
        </r>
      </text>
    </comment>
    <comment ref="BP8" authorId="0" shapeId="0" xr:uid="{00000000-0006-0000-0200-000002000000}">
      <text>
        <r>
          <rPr>
            <b/>
            <sz val="9"/>
            <color indexed="81"/>
            <rFont val="Tahoma"/>
            <family val="2"/>
          </rPr>
          <t>Ingrid Dalila Mariño Morales:</t>
        </r>
        <r>
          <rPr>
            <sz val="9"/>
            <color indexed="81"/>
            <rFont val="Tahoma"/>
            <family val="2"/>
          </rPr>
          <t xml:space="preserve">
Describir las acciones (controles) 
realizadas en el periodo establecido con el propósito de mitigar la materialización del riesgo.</t>
        </r>
      </text>
    </comment>
    <comment ref="BR8" authorId="0" shapeId="0" xr:uid="{00000000-0006-0000-0200-000003000000}">
      <text>
        <r>
          <rPr>
            <b/>
            <sz val="9"/>
            <color indexed="81"/>
            <rFont val="Tahoma"/>
            <family val="2"/>
          </rPr>
          <t>Ingrid Dalila Mariño Morales:</t>
        </r>
        <r>
          <rPr>
            <sz val="9"/>
            <color indexed="81"/>
            <rFont val="Tahoma"/>
            <family val="2"/>
          </rPr>
          <t xml:space="preserve">
Describir las acciones de Plan de Acción realizadas en el periodo establecido, que permitieron fortalecer los controles del  riesgo.</t>
        </r>
      </text>
    </comment>
    <comment ref="BU8" authorId="0" shapeId="0" xr:uid="{00000000-0006-0000-0200-000004000000}">
      <text>
        <r>
          <rPr>
            <b/>
            <sz val="9"/>
            <color indexed="81"/>
            <rFont val="Tahoma"/>
            <family val="2"/>
          </rPr>
          <t>Ingrid Dalila Mariño Morales:</t>
        </r>
        <r>
          <rPr>
            <sz val="9"/>
            <color indexed="81"/>
            <rFont val="Tahoma"/>
            <family val="2"/>
          </rPr>
          <t xml:space="preserve">
Escribir si se materializó el riesgo (Si/No).</t>
        </r>
      </text>
    </comment>
    <comment ref="BV8" authorId="0" shapeId="0" xr:uid="{00000000-0006-0000-0200-000005000000}">
      <text>
        <r>
          <rPr>
            <b/>
            <sz val="9"/>
            <color indexed="81"/>
            <rFont val="Tahoma"/>
            <family val="2"/>
          </rPr>
          <t>Ingrid Dalila Mariño Morales:</t>
        </r>
        <r>
          <rPr>
            <sz val="9"/>
            <color indexed="81"/>
            <rFont val="Tahoma"/>
            <family val="2"/>
          </rPr>
          <t xml:space="preserve">
La respuesta es Si: Describir como se materializó el riesgo y sus características.
En caso de no tener materialización coloque NO APLICA</t>
        </r>
      </text>
    </comment>
    <comment ref="BW8" authorId="0" shapeId="0" xr:uid="{00000000-0006-0000-0200-000006000000}">
      <text>
        <r>
          <rPr>
            <b/>
            <sz val="9"/>
            <color indexed="81"/>
            <rFont val="Tahoma"/>
            <family val="2"/>
          </rPr>
          <t>Ingrid Dalila Mariño Morales:</t>
        </r>
        <r>
          <rPr>
            <sz val="9"/>
            <color indexed="81"/>
            <rFont val="Tahoma"/>
            <family val="2"/>
          </rPr>
          <t xml:space="preserve">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BX8" authorId="0" shapeId="0" xr:uid="{00000000-0006-0000-0200-000007000000}">
      <text>
        <r>
          <rPr>
            <b/>
            <sz val="9"/>
            <color indexed="81"/>
            <rFont val="Tahoma"/>
            <family val="2"/>
          </rPr>
          <t>Ingrid Dalila Mariño Morales:</t>
        </r>
        <r>
          <rPr>
            <sz val="9"/>
            <color indexed="81"/>
            <rFont val="Tahoma"/>
            <family val="2"/>
          </rPr>
          <t xml:space="preserve">
Seleccione si el control fue eficaz (Si o No).</t>
        </r>
      </text>
    </comment>
    <comment ref="BY8" authorId="0" shapeId="0" xr:uid="{00000000-0006-0000-0200-000008000000}">
      <text>
        <r>
          <rPr>
            <b/>
            <sz val="9"/>
            <color indexed="81"/>
            <rFont val="Tahoma"/>
            <family val="2"/>
          </rPr>
          <t>Ingrid Dalila Mariño Morales:</t>
        </r>
        <r>
          <rPr>
            <sz val="9"/>
            <color indexed="81"/>
            <rFont val="Tahoma"/>
            <family val="2"/>
          </rPr>
          <t xml:space="preserve">
Describir las acciones (controles) 
realizadas en el periodo establecido con el propósito de mitigar la materialización del riesgo.</t>
        </r>
      </text>
    </comment>
    <comment ref="CA8" authorId="0" shapeId="0" xr:uid="{00000000-0006-0000-0200-000009000000}">
      <text>
        <r>
          <rPr>
            <b/>
            <sz val="9"/>
            <color indexed="81"/>
            <rFont val="Tahoma"/>
            <family val="2"/>
          </rPr>
          <t>Ingrid Dalila Mariño Morales:</t>
        </r>
        <r>
          <rPr>
            <sz val="9"/>
            <color indexed="81"/>
            <rFont val="Tahoma"/>
            <family val="2"/>
          </rPr>
          <t xml:space="preserve">
Describir las acciones de Plan de Acción realizadas en el periodo establecido, que permitieron fortalecer los controles del  riesgo.</t>
        </r>
      </text>
    </comment>
    <comment ref="CD8" authorId="0" shapeId="0" xr:uid="{00000000-0006-0000-0200-00000A000000}">
      <text>
        <r>
          <rPr>
            <b/>
            <sz val="9"/>
            <color indexed="81"/>
            <rFont val="Tahoma"/>
            <family val="2"/>
          </rPr>
          <t>Ingrid Dalila Mariño Morales:</t>
        </r>
        <r>
          <rPr>
            <sz val="9"/>
            <color indexed="81"/>
            <rFont val="Tahoma"/>
            <family val="2"/>
          </rPr>
          <t xml:space="preserve">
Escribir si se materializó el riesgo (Si/No).</t>
        </r>
      </text>
    </comment>
    <comment ref="CE8" authorId="0" shapeId="0" xr:uid="{00000000-0006-0000-0200-00000B000000}">
      <text>
        <r>
          <rPr>
            <b/>
            <sz val="9"/>
            <color indexed="81"/>
            <rFont val="Tahoma"/>
            <family val="2"/>
          </rPr>
          <t>Ingrid Dalila Mariño Morales:</t>
        </r>
        <r>
          <rPr>
            <sz val="9"/>
            <color indexed="81"/>
            <rFont val="Tahoma"/>
            <family val="2"/>
          </rPr>
          <t xml:space="preserve">
La respuesta es Si: Describir como se materializó el riesgo y sus características.
En caso de no tener materialización coloque NO APLICA</t>
        </r>
      </text>
    </comment>
    <comment ref="CF8" authorId="0" shapeId="0" xr:uid="{00000000-0006-0000-0200-00000C000000}">
      <text>
        <r>
          <rPr>
            <b/>
            <sz val="9"/>
            <color indexed="81"/>
            <rFont val="Tahoma"/>
            <family val="2"/>
          </rPr>
          <t>Ingrid Dalila Mariño Morales:</t>
        </r>
        <r>
          <rPr>
            <sz val="9"/>
            <color indexed="81"/>
            <rFont val="Tahoma"/>
            <family val="2"/>
          </rPr>
          <t xml:space="preserve">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CG8" authorId="0" shapeId="0" xr:uid="{00000000-0006-0000-0200-00000D000000}">
      <text>
        <r>
          <rPr>
            <b/>
            <sz val="9"/>
            <color indexed="81"/>
            <rFont val="Tahoma"/>
            <family val="2"/>
          </rPr>
          <t>Ingrid Dalila Mariño Morales:</t>
        </r>
        <r>
          <rPr>
            <sz val="9"/>
            <color indexed="81"/>
            <rFont val="Tahoma"/>
            <family val="2"/>
          </rPr>
          <t xml:space="preserve">
Seleccione si el control fue eficaz (Si o No).</t>
        </r>
      </text>
    </comment>
    <comment ref="CH8" authorId="0" shapeId="0" xr:uid="{00000000-0006-0000-0200-00000E000000}">
      <text>
        <r>
          <rPr>
            <b/>
            <sz val="9"/>
            <color indexed="81"/>
            <rFont val="Tahoma"/>
            <family val="2"/>
          </rPr>
          <t>Ingrid Dalila Mariño Morales:</t>
        </r>
        <r>
          <rPr>
            <sz val="9"/>
            <color indexed="81"/>
            <rFont val="Tahoma"/>
            <family val="2"/>
          </rPr>
          <t xml:space="preserve">
Describir las acciones (controles) 
realizadas en el periodo establecido con el propósito de mitigar la materialización del riesgo.</t>
        </r>
      </text>
    </comment>
    <comment ref="CJ8" authorId="0" shapeId="0" xr:uid="{00000000-0006-0000-0200-00000F000000}">
      <text>
        <r>
          <rPr>
            <b/>
            <sz val="9"/>
            <color indexed="81"/>
            <rFont val="Tahoma"/>
            <family val="2"/>
          </rPr>
          <t>Ingrid Dalila Mariño Morales:</t>
        </r>
        <r>
          <rPr>
            <sz val="9"/>
            <color indexed="81"/>
            <rFont val="Tahoma"/>
            <family val="2"/>
          </rPr>
          <t xml:space="preserve">
Describir las acciones de Plan de Acción realizadas en el periodo establecido, que permitieron fortalecer los controles del  riesgo.</t>
        </r>
      </text>
    </comment>
    <comment ref="CM8" authorId="0" shapeId="0" xr:uid="{00000000-0006-0000-0200-000010000000}">
      <text>
        <r>
          <rPr>
            <b/>
            <sz val="9"/>
            <color indexed="81"/>
            <rFont val="Tahoma"/>
            <family val="2"/>
          </rPr>
          <t>Ingrid Dalila Mariño Morales:</t>
        </r>
        <r>
          <rPr>
            <sz val="9"/>
            <color indexed="81"/>
            <rFont val="Tahoma"/>
            <family val="2"/>
          </rPr>
          <t xml:space="preserve">
Escribir si se materializó el riesgo (Si/No).</t>
        </r>
      </text>
    </comment>
    <comment ref="CN8" authorId="0" shapeId="0" xr:uid="{00000000-0006-0000-0200-000011000000}">
      <text>
        <r>
          <rPr>
            <b/>
            <sz val="9"/>
            <color indexed="81"/>
            <rFont val="Tahoma"/>
            <family val="2"/>
          </rPr>
          <t>Ingrid Dalila Mariño Morales:</t>
        </r>
        <r>
          <rPr>
            <sz val="9"/>
            <color indexed="81"/>
            <rFont val="Tahoma"/>
            <family val="2"/>
          </rPr>
          <t xml:space="preserve">
La respuesta es Si: Describir como se materializó el riesgo y sus características.
En caso de no tener materialización coloque NO APLICA</t>
        </r>
      </text>
    </comment>
    <comment ref="CO8" authorId="0" shapeId="0" xr:uid="{00000000-0006-0000-0200-000012000000}">
      <text>
        <r>
          <rPr>
            <b/>
            <sz val="9"/>
            <color indexed="81"/>
            <rFont val="Tahoma"/>
            <family val="2"/>
          </rPr>
          <t>Ingrid Dalila Mariño Morales:</t>
        </r>
        <r>
          <rPr>
            <sz val="9"/>
            <color indexed="81"/>
            <rFont val="Tahoma"/>
            <family val="2"/>
          </rPr>
          <t xml:space="preserve">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CP8" authorId="0" shapeId="0" xr:uid="{00000000-0006-0000-0200-000013000000}">
      <text>
        <r>
          <rPr>
            <b/>
            <sz val="9"/>
            <color indexed="81"/>
            <rFont val="Tahoma"/>
            <family val="2"/>
          </rPr>
          <t>Ingrid Dalila Mariño Morales:</t>
        </r>
        <r>
          <rPr>
            <sz val="9"/>
            <color indexed="81"/>
            <rFont val="Tahoma"/>
            <family val="2"/>
          </rPr>
          <t xml:space="preserve">
Seleccione si el control fue eficaz (Si o No).</t>
        </r>
      </text>
    </comment>
    <comment ref="CQ8" authorId="0" shapeId="0" xr:uid="{00000000-0006-0000-0200-000014000000}">
      <text>
        <r>
          <rPr>
            <b/>
            <sz val="9"/>
            <color indexed="81"/>
            <rFont val="Tahoma"/>
            <family val="2"/>
          </rPr>
          <t>Ingrid Dalila Mariño Morales:</t>
        </r>
        <r>
          <rPr>
            <sz val="9"/>
            <color indexed="81"/>
            <rFont val="Tahoma"/>
            <family val="2"/>
          </rPr>
          <t xml:space="preserve">
Describir las acciones (controles) 
realizadas en el periodo establecido con el propósito de mitigar la materialización del riesgo.</t>
        </r>
      </text>
    </comment>
    <comment ref="CS8" authorId="0" shapeId="0" xr:uid="{00000000-0006-0000-0200-000015000000}">
      <text>
        <r>
          <rPr>
            <b/>
            <sz val="9"/>
            <color indexed="81"/>
            <rFont val="Tahoma"/>
            <family val="2"/>
          </rPr>
          <t>Ingrid Dalila Mariño Morales:</t>
        </r>
        <r>
          <rPr>
            <sz val="9"/>
            <color indexed="81"/>
            <rFont val="Tahoma"/>
            <family val="2"/>
          </rPr>
          <t xml:space="preserve">
Describir las acciones de Plan de Acción realizadas en el periodo establecido, que permitieron fortalecer los controles del  riesgo.</t>
        </r>
      </text>
    </comment>
    <comment ref="CV8" authorId="0" shapeId="0" xr:uid="{00000000-0006-0000-0200-000016000000}">
      <text>
        <r>
          <rPr>
            <b/>
            <sz val="9"/>
            <color indexed="81"/>
            <rFont val="Tahoma"/>
            <family val="2"/>
          </rPr>
          <t>Ingrid Dalila Mariño Morales:</t>
        </r>
        <r>
          <rPr>
            <sz val="9"/>
            <color indexed="81"/>
            <rFont val="Tahoma"/>
            <family val="2"/>
          </rPr>
          <t xml:space="preserve">
Escribir si se materializó el riesgo (Si/No).</t>
        </r>
      </text>
    </comment>
    <comment ref="CW8" authorId="0" shapeId="0" xr:uid="{00000000-0006-0000-0200-000017000000}">
      <text>
        <r>
          <rPr>
            <b/>
            <sz val="9"/>
            <color indexed="81"/>
            <rFont val="Tahoma"/>
            <family val="2"/>
          </rPr>
          <t>Ingrid Dalila Mariño Morales:</t>
        </r>
        <r>
          <rPr>
            <sz val="9"/>
            <color indexed="81"/>
            <rFont val="Tahoma"/>
            <family val="2"/>
          </rPr>
          <t xml:space="preserve">
La respuesta es Si: Describir como se materializó el riesgo y sus características.
En caso de no tener materialización coloque NO APLICA</t>
        </r>
      </text>
    </comment>
    <comment ref="CX8" authorId="0" shapeId="0" xr:uid="{00000000-0006-0000-0200-000018000000}">
      <text>
        <r>
          <rPr>
            <b/>
            <sz val="9"/>
            <color indexed="81"/>
            <rFont val="Tahoma"/>
            <family val="2"/>
          </rPr>
          <t>Ingrid Dalila Mariño Morales:</t>
        </r>
        <r>
          <rPr>
            <sz val="9"/>
            <color indexed="81"/>
            <rFont val="Tahoma"/>
            <family val="2"/>
          </rPr>
          <t xml:space="preserve">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CY8" authorId="0" shapeId="0" xr:uid="{00000000-0006-0000-0200-000019000000}">
      <text>
        <r>
          <rPr>
            <b/>
            <sz val="9"/>
            <color indexed="81"/>
            <rFont val="Tahoma"/>
            <family val="2"/>
          </rPr>
          <t>Ingrid Dalila Mariño Morales:</t>
        </r>
        <r>
          <rPr>
            <sz val="9"/>
            <color indexed="81"/>
            <rFont val="Tahoma"/>
            <family val="2"/>
          </rPr>
          <t xml:space="preserve">
Seleccione si el control fue eficaz (Si o No).</t>
        </r>
      </text>
    </comment>
    <comment ref="CZ8" authorId="0" shapeId="0" xr:uid="{00000000-0006-0000-0200-00001A000000}">
      <text>
        <r>
          <rPr>
            <b/>
            <sz val="9"/>
            <color indexed="81"/>
            <rFont val="Tahoma"/>
            <family val="2"/>
          </rPr>
          <t>Ingrid Dalila Mariño Morales:</t>
        </r>
        <r>
          <rPr>
            <sz val="9"/>
            <color indexed="81"/>
            <rFont val="Tahoma"/>
            <family val="2"/>
          </rPr>
          <t xml:space="preserve">
Describir las acciones (controles) 
realizadas en el periodo establecido con el propósito de mitigar la materialización del riesgo.</t>
        </r>
      </text>
    </comment>
    <comment ref="DB8" authorId="0" shapeId="0" xr:uid="{00000000-0006-0000-0200-00001B000000}">
      <text>
        <r>
          <rPr>
            <b/>
            <sz val="9"/>
            <color indexed="81"/>
            <rFont val="Tahoma"/>
            <family val="2"/>
          </rPr>
          <t>Ingrid Dalila Mariño Morales:</t>
        </r>
        <r>
          <rPr>
            <sz val="9"/>
            <color indexed="81"/>
            <rFont val="Tahoma"/>
            <family val="2"/>
          </rPr>
          <t xml:space="preserve">
Describir las acciones de Plan de Acción realizadas en el periodo establecido, que permitieron fortalecer los controles del  riesgo.</t>
        </r>
      </text>
    </comment>
    <comment ref="DE8" authorId="0" shapeId="0" xr:uid="{00000000-0006-0000-0200-00001C000000}">
      <text>
        <r>
          <rPr>
            <b/>
            <sz val="9"/>
            <color indexed="81"/>
            <rFont val="Tahoma"/>
            <family val="2"/>
          </rPr>
          <t>Ingrid Dalila Mariño Morales:</t>
        </r>
        <r>
          <rPr>
            <sz val="9"/>
            <color indexed="81"/>
            <rFont val="Tahoma"/>
            <family val="2"/>
          </rPr>
          <t xml:space="preserve">
Escribir si se materializó el riesgo (Si/No).</t>
        </r>
      </text>
    </comment>
    <comment ref="DF8" authorId="0" shapeId="0" xr:uid="{00000000-0006-0000-0200-00001D000000}">
      <text>
        <r>
          <rPr>
            <b/>
            <sz val="9"/>
            <color indexed="81"/>
            <rFont val="Tahoma"/>
            <family val="2"/>
          </rPr>
          <t>Ingrid Dalila Mariño Morales:</t>
        </r>
        <r>
          <rPr>
            <sz val="9"/>
            <color indexed="81"/>
            <rFont val="Tahoma"/>
            <family val="2"/>
          </rPr>
          <t xml:space="preserve">
La respuesta es Si: Describir como se materializó el riesgo y sus características.
En caso de no tener materialización coloque NO APLICA</t>
        </r>
      </text>
    </comment>
    <comment ref="DG8" authorId="0" shapeId="0" xr:uid="{00000000-0006-0000-0200-00001E000000}">
      <text>
        <r>
          <rPr>
            <b/>
            <sz val="9"/>
            <color indexed="81"/>
            <rFont val="Tahoma"/>
            <family val="2"/>
          </rPr>
          <t>Ingrid Dalila Mariño Morales:</t>
        </r>
        <r>
          <rPr>
            <sz val="9"/>
            <color indexed="81"/>
            <rFont val="Tahoma"/>
            <family val="2"/>
          </rPr>
          <t xml:space="preserve">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DH8" authorId="0" shapeId="0" xr:uid="{00000000-0006-0000-0200-00001F000000}">
      <text>
        <r>
          <rPr>
            <b/>
            <sz val="9"/>
            <color indexed="81"/>
            <rFont val="Tahoma"/>
            <family val="2"/>
          </rPr>
          <t>Ingrid Dalila Mariño Morales:</t>
        </r>
        <r>
          <rPr>
            <sz val="9"/>
            <color indexed="81"/>
            <rFont val="Tahoma"/>
            <family val="2"/>
          </rPr>
          <t xml:space="preserve">
Seleccione si el control fue eficaz (Si o No).</t>
        </r>
      </text>
    </comment>
    <comment ref="DI8" authorId="0" shapeId="0" xr:uid="{00000000-0006-0000-0200-000020000000}">
      <text>
        <r>
          <rPr>
            <b/>
            <sz val="9"/>
            <color indexed="81"/>
            <rFont val="Tahoma"/>
            <family val="2"/>
          </rPr>
          <t>Ingrid Dalila Mariño Morales:</t>
        </r>
        <r>
          <rPr>
            <sz val="9"/>
            <color indexed="81"/>
            <rFont val="Tahoma"/>
            <family val="2"/>
          </rPr>
          <t xml:space="preserve">
Describir las acciones (controles) 
realizadas en el periodo establecido con el propósito de mitigar la materialización del riesgo.</t>
        </r>
      </text>
    </comment>
    <comment ref="DK8" authorId="0" shapeId="0" xr:uid="{00000000-0006-0000-0200-000021000000}">
      <text>
        <r>
          <rPr>
            <b/>
            <sz val="9"/>
            <color indexed="81"/>
            <rFont val="Tahoma"/>
            <family val="2"/>
          </rPr>
          <t>Ingrid Dalila Mariño Morales:</t>
        </r>
        <r>
          <rPr>
            <sz val="9"/>
            <color indexed="81"/>
            <rFont val="Tahoma"/>
            <family val="2"/>
          </rPr>
          <t xml:space="preserve">
Describir las acciones de Plan de Acción realizadas en el periodo establecido, que permitieron fortalecer los controles del  riesgo.</t>
        </r>
      </text>
    </comment>
    <comment ref="DN8" authorId="0" shapeId="0" xr:uid="{00000000-0006-0000-0200-000022000000}">
      <text>
        <r>
          <rPr>
            <b/>
            <sz val="9"/>
            <color indexed="81"/>
            <rFont val="Tahoma"/>
            <family val="2"/>
          </rPr>
          <t>Ingrid Dalila Mariño Morales:</t>
        </r>
        <r>
          <rPr>
            <sz val="9"/>
            <color indexed="81"/>
            <rFont val="Tahoma"/>
            <family val="2"/>
          </rPr>
          <t xml:space="preserve">
Escribir si se materializó el riesgo (Si/No).</t>
        </r>
      </text>
    </comment>
    <comment ref="DO8" authorId="0" shapeId="0" xr:uid="{00000000-0006-0000-0200-000023000000}">
      <text>
        <r>
          <rPr>
            <b/>
            <sz val="9"/>
            <color indexed="81"/>
            <rFont val="Tahoma"/>
            <family val="2"/>
          </rPr>
          <t>Ingrid Dalila Mariño Morales:</t>
        </r>
        <r>
          <rPr>
            <sz val="9"/>
            <color indexed="81"/>
            <rFont val="Tahoma"/>
            <family val="2"/>
          </rPr>
          <t xml:space="preserve">
La respuesta es Si: Describir como se materializó el riesgo y sus características.
En caso de no tener materialización coloque NO APLICA</t>
        </r>
      </text>
    </comment>
    <comment ref="DP8" authorId="0" shapeId="0" xr:uid="{00000000-0006-0000-0200-000024000000}">
      <text>
        <r>
          <rPr>
            <b/>
            <sz val="9"/>
            <color indexed="81"/>
            <rFont val="Tahoma"/>
            <family val="2"/>
          </rPr>
          <t>Ingrid Dalila Mariño Morales:</t>
        </r>
        <r>
          <rPr>
            <sz val="9"/>
            <color indexed="81"/>
            <rFont val="Tahoma"/>
            <family val="2"/>
          </rPr>
          <t xml:space="preserve">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DQ8" authorId="0" shapeId="0" xr:uid="{00000000-0006-0000-0200-000025000000}">
      <text>
        <r>
          <rPr>
            <b/>
            <sz val="9"/>
            <color indexed="81"/>
            <rFont val="Tahoma"/>
            <family val="2"/>
          </rPr>
          <t>Ingrid Dalila Mariño Morales:</t>
        </r>
        <r>
          <rPr>
            <sz val="9"/>
            <color indexed="81"/>
            <rFont val="Tahoma"/>
            <family val="2"/>
          </rPr>
          <t xml:space="preserve">
Seleccione si el control fue eficaz (Si o No).</t>
        </r>
      </text>
    </comment>
    <comment ref="DR8" authorId="0" shapeId="0" xr:uid="{00000000-0006-0000-0200-000026000000}">
      <text>
        <r>
          <rPr>
            <b/>
            <sz val="9"/>
            <color indexed="81"/>
            <rFont val="Tahoma"/>
            <family val="2"/>
          </rPr>
          <t>Ingrid Dalila Mariño Morales:</t>
        </r>
        <r>
          <rPr>
            <sz val="9"/>
            <color indexed="81"/>
            <rFont val="Tahoma"/>
            <family val="2"/>
          </rPr>
          <t xml:space="preserve">
Describir las acciones (controles) 
realizadas en el periodo establecido con el propósito de mitigar la materialización del riesgo.</t>
        </r>
      </text>
    </comment>
    <comment ref="DT8" authorId="0" shapeId="0" xr:uid="{00000000-0006-0000-0200-000027000000}">
      <text>
        <r>
          <rPr>
            <b/>
            <sz val="9"/>
            <color indexed="81"/>
            <rFont val="Tahoma"/>
            <family val="2"/>
          </rPr>
          <t>Ingrid Dalila Mariño Morales:</t>
        </r>
        <r>
          <rPr>
            <sz val="9"/>
            <color indexed="81"/>
            <rFont val="Tahoma"/>
            <family val="2"/>
          </rPr>
          <t xml:space="preserve">
Describir las acciones de Plan de Acción realizadas en el periodo establecido, que permitieron fortalecer los controles del  riesgo.</t>
        </r>
      </text>
    </comment>
    <comment ref="DW8" authorId="0" shapeId="0" xr:uid="{00000000-0006-0000-0200-000028000000}">
      <text>
        <r>
          <rPr>
            <b/>
            <sz val="9"/>
            <color indexed="81"/>
            <rFont val="Tahoma"/>
            <family val="2"/>
          </rPr>
          <t>Ingrid Dalila Mariño Morales:</t>
        </r>
        <r>
          <rPr>
            <sz val="9"/>
            <color indexed="81"/>
            <rFont val="Tahoma"/>
            <family val="2"/>
          </rPr>
          <t xml:space="preserve">
Escribir si se materializó el riesgo (Si/No).</t>
        </r>
      </text>
    </comment>
    <comment ref="DX8" authorId="0" shapeId="0" xr:uid="{00000000-0006-0000-0200-000029000000}">
      <text>
        <r>
          <rPr>
            <b/>
            <sz val="9"/>
            <color indexed="81"/>
            <rFont val="Tahoma"/>
            <family val="2"/>
          </rPr>
          <t>Ingrid Dalila Mariño Morales:</t>
        </r>
        <r>
          <rPr>
            <sz val="9"/>
            <color indexed="81"/>
            <rFont val="Tahoma"/>
            <family val="2"/>
          </rPr>
          <t xml:space="preserve">
La respuesta es Si: Describir como se materializó el riesgo y sus características.
En caso de no tener materialización coloque NO APLICA</t>
        </r>
      </text>
    </comment>
    <comment ref="DY8" authorId="0" shapeId="0" xr:uid="{00000000-0006-0000-0200-00002A000000}">
      <text>
        <r>
          <rPr>
            <b/>
            <sz val="9"/>
            <color indexed="81"/>
            <rFont val="Tahoma"/>
            <family val="2"/>
          </rPr>
          <t>Ingrid Dalila Mariño Morales:</t>
        </r>
        <r>
          <rPr>
            <sz val="9"/>
            <color indexed="81"/>
            <rFont val="Tahoma"/>
            <family val="2"/>
          </rPr>
          <t xml:space="preserve">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DZ8" authorId="0" shapeId="0" xr:uid="{00000000-0006-0000-0200-00002B000000}">
      <text>
        <r>
          <rPr>
            <b/>
            <sz val="9"/>
            <color indexed="81"/>
            <rFont val="Tahoma"/>
            <family val="2"/>
          </rPr>
          <t>Ingrid Dalila Mariño Morales:</t>
        </r>
        <r>
          <rPr>
            <sz val="9"/>
            <color indexed="81"/>
            <rFont val="Tahoma"/>
            <family val="2"/>
          </rPr>
          <t xml:space="preserve">
Seleccione si el control fue eficaz (Si o No).</t>
        </r>
      </text>
    </comment>
    <comment ref="EA8" authorId="0" shapeId="0" xr:uid="{00000000-0006-0000-0200-00002C000000}">
      <text>
        <r>
          <rPr>
            <b/>
            <sz val="9"/>
            <color indexed="81"/>
            <rFont val="Tahoma"/>
            <family val="2"/>
          </rPr>
          <t>Ingrid Dalila Mariño Morales:</t>
        </r>
        <r>
          <rPr>
            <sz val="9"/>
            <color indexed="81"/>
            <rFont val="Tahoma"/>
            <family val="2"/>
          </rPr>
          <t xml:space="preserve">
Describir las acciones (controles) 
realizadas en el periodo establecido con el propósito de mitigar la materialización del riesgo.</t>
        </r>
      </text>
    </comment>
    <comment ref="EC8" authorId="0" shapeId="0" xr:uid="{00000000-0006-0000-0200-00002D000000}">
      <text>
        <r>
          <rPr>
            <b/>
            <sz val="9"/>
            <color indexed="81"/>
            <rFont val="Tahoma"/>
            <family val="2"/>
          </rPr>
          <t>Ingrid Dalila Mariño Morales:</t>
        </r>
        <r>
          <rPr>
            <sz val="9"/>
            <color indexed="81"/>
            <rFont val="Tahoma"/>
            <family val="2"/>
          </rPr>
          <t xml:space="preserve">
Describir las acciones de Plan de Acción realizadas en el periodo establecido, que permitieron fortalecer los controles del  riesgo.</t>
        </r>
      </text>
    </comment>
    <comment ref="EF8" authorId="0" shapeId="0" xr:uid="{00000000-0006-0000-0200-00002E000000}">
      <text>
        <r>
          <rPr>
            <b/>
            <sz val="9"/>
            <color indexed="81"/>
            <rFont val="Tahoma"/>
            <family val="2"/>
          </rPr>
          <t>Ingrid Dalila Mariño Morales:</t>
        </r>
        <r>
          <rPr>
            <sz val="9"/>
            <color indexed="81"/>
            <rFont val="Tahoma"/>
            <family val="2"/>
          </rPr>
          <t xml:space="preserve">
Escribir si se materializó el riesgo (Si/No).</t>
        </r>
      </text>
    </comment>
    <comment ref="EG8" authorId="0" shapeId="0" xr:uid="{00000000-0006-0000-0200-00002F000000}">
      <text>
        <r>
          <rPr>
            <b/>
            <sz val="9"/>
            <color indexed="81"/>
            <rFont val="Tahoma"/>
            <family val="2"/>
          </rPr>
          <t>Ingrid Dalila Mariño Morales:</t>
        </r>
        <r>
          <rPr>
            <sz val="9"/>
            <color indexed="81"/>
            <rFont val="Tahoma"/>
            <family val="2"/>
          </rPr>
          <t xml:space="preserve">
La respuesta es Si: Describir como se materializó el riesgo y sus características.
En caso de no tener materialización coloque NO APLICA</t>
        </r>
      </text>
    </comment>
    <comment ref="EH8" authorId="0" shapeId="0" xr:uid="{00000000-0006-0000-0200-000030000000}">
      <text>
        <r>
          <rPr>
            <b/>
            <sz val="9"/>
            <color indexed="81"/>
            <rFont val="Tahoma"/>
            <family val="2"/>
          </rPr>
          <t>Ingrid Dalila Mariño Morales:</t>
        </r>
        <r>
          <rPr>
            <sz val="9"/>
            <color indexed="81"/>
            <rFont val="Tahoma"/>
            <family val="2"/>
          </rPr>
          <t xml:space="preserve">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EI8" authorId="0" shapeId="0" xr:uid="{00000000-0006-0000-0200-000031000000}">
      <text>
        <r>
          <rPr>
            <b/>
            <sz val="9"/>
            <color indexed="81"/>
            <rFont val="Tahoma"/>
            <family val="2"/>
          </rPr>
          <t>Ingrid Dalila Mariño Morales:</t>
        </r>
        <r>
          <rPr>
            <sz val="9"/>
            <color indexed="81"/>
            <rFont val="Tahoma"/>
            <family val="2"/>
          </rPr>
          <t xml:space="preserve">
Seleccione si el control fue eficaz (Si o No).</t>
        </r>
      </text>
    </comment>
    <comment ref="EJ8" authorId="0" shapeId="0" xr:uid="{00000000-0006-0000-0200-000032000000}">
      <text>
        <r>
          <rPr>
            <b/>
            <sz val="9"/>
            <color indexed="81"/>
            <rFont val="Tahoma"/>
            <family val="2"/>
          </rPr>
          <t>Ingrid Dalila Mariño Morales:</t>
        </r>
        <r>
          <rPr>
            <sz val="9"/>
            <color indexed="81"/>
            <rFont val="Tahoma"/>
            <family val="2"/>
          </rPr>
          <t xml:space="preserve">
Describir las acciones (controles) 
realizadas en el periodo establecido con el propósito de mitigar la materialización del riesgo.</t>
        </r>
      </text>
    </comment>
    <comment ref="EL8" authorId="0" shapeId="0" xr:uid="{00000000-0006-0000-0200-000033000000}">
      <text>
        <r>
          <rPr>
            <b/>
            <sz val="9"/>
            <color indexed="81"/>
            <rFont val="Tahoma"/>
            <family val="2"/>
          </rPr>
          <t>Ingrid Dalila Mariño Morales:</t>
        </r>
        <r>
          <rPr>
            <sz val="9"/>
            <color indexed="81"/>
            <rFont val="Tahoma"/>
            <family val="2"/>
          </rPr>
          <t xml:space="preserve">
Describir las acciones de Plan de Acción realizadas en el periodo establecido, que permitieron fortalecer los controles del  riesgo.</t>
        </r>
      </text>
    </comment>
    <comment ref="EO8" authorId="0" shapeId="0" xr:uid="{00000000-0006-0000-0200-000034000000}">
      <text>
        <r>
          <rPr>
            <b/>
            <sz val="9"/>
            <color indexed="81"/>
            <rFont val="Tahoma"/>
            <family val="2"/>
          </rPr>
          <t>Ingrid Dalila Mariño Morales:</t>
        </r>
        <r>
          <rPr>
            <sz val="9"/>
            <color indexed="81"/>
            <rFont val="Tahoma"/>
            <family val="2"/>
          </rPr>
          <t xml:space="preserve">
Escribir si se materializó el riesgo (Si/No).</t>
        </r>
      </text>
    </comment>
    <comment ref="EP8" authorId="0" shapeId="0" xr:uid="{00000000-0006-0000-0200-000035000000}">
      <text>
        <r>
          <rPr>
            <b/>
            <sz val="9"/>
            <color indexed="81"/>
            <rFont val="Tahoma"/>
            <family val="2"/>
          </rPr>
          <t>Ingrid Dalila Mariño Morales:</t>
        </r>
        <r>
          <rPr>
            <sz val="9"/>
            <color indexed="81"/>
            <rFont val="Tahoma"/>
            <family val="2"/>
          </rPr>
          <t xml:space="preserve">
La respuesta es Si: Describir como se materializó el riesgo y sus características.
En caso de no tener materialización coloque NO APLICA</t>
        </r>
      </text>
    </comment>
    <comment ref="EQ8" authorId="0" shapeId="0" xr:uid="{00000000-0006-0000-0200-000036000000}">
      <text>
        <r>
          <rPr>
            <b/>
            <sz val="9"/>
            <color indexed="81"/>
            <rFont val="Tahoma"/>
            <family val="2"/>
          </rPr>
          <t>Ingrid Dalila Mariño Morales:</t>
        </r>
        <r>
          <rPr>
            <sz val="9"/>
            <color indexed="81"/>
            <rFont val="Tahoma"/>
            <family val="2"/>
          </rPr>
          <t xml:space="preserve">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ER8" authorId="0" shapeId="0" xr:uid="{00000000-0006-0000-0200-000037000000}">
      <text>
        <r>
          <rPr>
            <b/>
            <sz val="9"/>
            <color indexed="81"/>
            <rFont val="Tahoma"/>
            <family val="2"/>
          </rPr>
          <t>Ingrid Dalila Mariño Morales:</t>
        </r>
        <r>
          <rPr>
            <sz val="9"/>
            <color indexed="81"/>
            <rFont val="Tahoma"/>
            <family val="2"/>
          </rPr>
          <t xml:space="preserve">
Seleccione si el control fue eficaz (Si o No).</t>
        </r>
      </text>
    </comment>
    <comment ref="ES8" authorId="0" shapeId="0" xr:uid="{00000000-0006-0000-0200-000038000000}">
      <text>
        <r>
          <rPr>
            <b/>
            <sz val="9"/>
            <color indexed="81"/>
            <rFont val="Tahoma"/>
            <family val="2"/>
          </rPr>
          <t>Ingrid Dalila Mariño Morales:</t>
        </r>
        <r>
          <rPr>
            <sz val="9"/>
            <color indexed="81"/>
            <rFont val="Tahoma"/>
            <family val="2"/>
          </rPr>
          <t xml:space="preserve">
Describir las acciones (controles) 
realizadas en el periodo establecido con el propósito de mitigar la materialización del riesgo.</t>
        </r>
      </text>
    </comment>
    <comment ref="EU8" authorId="0" shapeId="0" xr:uid="{00000000-0006-0000-0200-000039000000}">
      <text>
        <r>
          <rPr>
            <b/>
            <sz val="9"/>
            <color indexed="81"/>
            <rFont val="Tahoma"/>
            <family val="2"/>
          </rPr>
          <t>Ingrid Dalila Mariño Morales:</t>
        </r>
        <r>
          <rPr>
            <sz val="9"/>
            <color indexed="81"/>
            <rFont val="Tahoma"/>
            <family val="2"/>
          </rPr>
          <t xml:space="preserve">
Describir las acciones de Plan de Acción realizadas en el periodo establecido, que permitieron fortalecer los controles del  riesgo.</t>
        </r>
      </text>
    </comment>
    <comment ref="EX8" authorId="0" shapeId="0" xr:uid="{00000000-0006-0000-0200-00003A000000}">
      <text>
        <r>
          <rPr>
            <b/>
            <sz val="9"/>
            <color indexed="81"/>
            <rFont val="Tahoma"/>
            <family val="2"/>
          </rPr>
          <t>Ingrid Dalila Mariño Morales:</t>
        </r>
        <r>
          <rPr>
            <sz val="9"/>
            <color indexed="81"/>
            <rFont val="Tahoma"/>
            <family val="2"/>
          </rPr>
          <t xml:space="preserve">
Escribir si se materializó el riesgo (Si/No).</t>
        </r>
      </text>
    </comment>
    <comment ref="EY8" authorId="0" shapeId="0" xr:uid="{00000000-0006-0000-0200-00003B000000}">
      <text>
        <r>
          <rPr>
            <b/>
            <sz val="9"/>
            <color indexed="81"/>
            <rFont val="Tahoma"/>
            <family val="2"/>
          </rPr>
          <t>Ingrid Dalila Mariño Morales:</t>
        </r>
        <r>
          <rPr>
            <sz val="9"/>
            <color indexed="81"/>
            <rFont val="Tahoma"/>
            <family val="2"/>
          </rPr>
          <t xml:space="preserve">
La respuesta es Si: Describir como se materializó el riesgo y sus características.
En caso de no tener materialización coloque NO APLICA</t>
        </r>
      </text>
    </comment>
    <comment ref="EZ8" authorId="0" shapeId="0" xr:uid="{00000000-0006-0000-0200-00003C000000}">
      <text>
        <r>
          <rPr>
            <b/>
            <sz val="9"/>
            <color indexed="81"/>
            <rFont val="Tahoma"/>
            <family val="2"/>
          </rPr>
          <t>Ingrid Dalila Mariño Morales:</t>
        </r>
        <r>
          <rPr>
            <sz val="9"/>
            <color indexed="81"/>
            <rFont val="Tahoma"/>
            <family val="2"/>
          </rPr>
          <t xml:space="preserve">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FA8" authorId="0" shapeId="0" xr:uid="{00000000-0006-0000-0200-00003D000000}">
      <text>
        <r>
          <rPr>
            <b/>
            <sz val="9"/>
            <color indexed="81"/>
            <rFont val="Tahoma"/>
            <family val="2"/>
          </rPr>
          <t>Ingrid Dalila Mariño Morales:</t>
        </r>
        <r>
          <rPr>
            <sz val="9"/>
            <color indexed="81"/>
            <rFont val="Tahoma"/>
            <family val="2"/>
          </rPr>
          <t xml:space="preserve">
Seleccione si el control fue eficaz (Si o No).</t>
        </r>
      </text>
    </comment>
    <comment ref="FB8" authorId="0" shapeId="0" xr:uid="{00000000-0006-0000-0200-00003E000000}">
      <text>
        <r>
          <rPr>
            <b/>
            <sz val="9"/>
            <color indexed="81"/>
            <rFont val="Tahoma"/>
            <family val="2"/>
          </rPr>
          <t>Ingrid Dalila Mariño Morales:</t>
        </r>
        <r>
          <rPr>
            <sz val="9"/>
            <color indexed="81"/>
            <rFont val="Tahoma"/>
            <family val="2"/>
          </rPr>
          <t xml:space="preserve">
Describir las acciones (controles) 
realizadas en el periodo establecido con el propósito de mitigar la materialización del riesgo.</t>
        </r>
      </text>
    </comment>
    <comment ref="FD8" authorId="0" shapeId="0" xr:uid="{00000000-0006-0000-0200-00003F000000}">
      <text>
        <r>
          <rPr>
            <b/>
            <sz val="9"/>
            <color indexed="81"/>
            <rFont val="Tahoma"/>
            <family val="2"/>
          </rPr>
          <t>Ingrid Dalila Mariño Morales:</t>
        </r>
        <r>
          <rPr>
            <sz val="9"/>
            <color indexed="81"/>
            <rFont val="Tahoma"/>
            <family val="2"/>
          </rPr>
          <t xml:space="preserve">
Describir las acciones de Plan de Acción realizadas en el periodo establecido, que permitieron fortalecer los controles del  riesgo.</t>
        </r>
      </text>
    </comment>
    <comment ref="FG8" authorId="0" shapeId="0" xr:uid="{00000000-0006-0000-0200-000040000000}">
      <text>
        <r>
          <rPr>
            <b/>
            <sz val="9"/>
            <color indexed="81"/>
            <rFont val="Tahoma"/>
            <family val="2"/>
          </rPr>
          <t>Ingrid Dalila Mariño Morales:</t>
        </r>
        <r>
          <rPr>
            <sz val="9"/>
            <color indexed="81"/>
            <rFont val="Tahoma"/>
            <family val="2"/>
          </rPr>
          <t xml:space="preserve">
Escribir si se materializó el riesgo (Si/No).</t>
        </r>
      </text>
    </comment>
    <comment ref="FH8" authorId="0" shapeId="0" xr:uid="{00000000-0006-0000-0200-000041000000}">
      <text>
        <r>
          <rPr>
            <b/>
            <sz val="9"/>
            <color indexed="81"/>
            <rFont val="Tahoma"/>
            <family val="2"/>
          </rPr>
          <t>Ingrid Dalila Mariño Morales:</t>
        </r>
        <r>
          <rPr>
            <sz val="9"/>
            <color indexed="81"/>
            <rFont val="Tahoma"/>
            <family val="2"/>
          </rPr>
          <t xml:space="preserve">
La respuesta es Si: Describir como se materializó el riesgo y sus características.
En caso de no tener materialización coloque NO APLICA</t>
        </r>
      </text>
    </comment>
    <comment ref="FI8" authorId="0" shapeId="0" xr:uid="{00000000-0006-0000-0200-000042000000}">
      <text>
        <r>
          <rPr>
            <b/>
            <sz val="9"/>
            <color indexed="81"/>
            <rFont val="Tahoma"/>
            <family val="2"/>
          </rPr>
          <t>Ingrid Dalila Mariño Morales:</t>
        </r>
        <r>
          <rPr>
            <sz val="9"/>
            <color indexed="81"/>
            <rFont val="Tahoma"/>
            <family val="2"/>
          </rPr>
          <t xml:space="preserve">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FJ8" authorId="0" shapeId="0" xr:uid="{00000000-0006-0000-0200-000043000000}">
      <text>
        <r>
          <rPr>
            <b/>
            <sz val="9"/>
            <color indexed="81"/>
            <rFont val="Tahoma"/>
            <family val="2"/>
          </rPr>
          <t>Ingrid Dalila Mariño Morales:</t>
        </r>
        <r>
          <rPr>
            <sz val="9"/>
            <color indexed="81"/>
            <rFont val="Tahoma"/>
            <family val="2"/>
          </rPr>
          <t xml:space="preserve">
Seleccione si el control fue eficaz (Si o No).</t>
        </r>
      </text>
    </comment>
    <comment ref="FK8" authorId="0" shapeId="0" xr:uid="{00000000-0006-0000-0200-000044000000}">
      <text>
        <r>
          <rPr>
            <b/>
            <sz val="9"/>
            <color indexed="81"/>
            <rFont val="Tahoma"/>
            <family val="2"/>
          </rPr>
          <t>Ingrid Dalila Mariño Morales:</t>
        </r>
        <r>
          <rPr>
            <sz val="9"/>
            <color indexed="81"/>
            <rFont val="Tahoma"/>
            <family val="2"/>
          </rPr>
          <t xml:space="preserve">
Describir las acciones (controles) 
realizadas en el periodo establecido con el propósito de mitigar la materialización del riesgo.</t>
        </r>
      </text>
    </comment>
    <comment ref="FM8" authorId="0" shapeId="0" xr:uid="{00000000-0006-0000-0200-000045000000}">
      <text>
        <r>
          <rPr>
            <b/>
            <sz val="9"/>
            <color indexed="81"/>
            <rFont val="Tahoma"/>
            <family val="2"/>
          </rPr>
          <t>Ingrid Dalila Mariño Morales:</t>
        </r>
        <r>
          <rPr>
            <sz val="9"/>
            <color indexed="81"/>
            <rFont val="Tahoma"/>
            <family val="2"/>
          </rPr>
          <t xml:space="preserve">
Describir las acciones de Plan de Acción realizadas en el periodo establecido, que permitieron fortalecer los controles del  riesgo.</t>
        </r>
      </text>
    </comment>
    <comment ref="FP8" authorId="0" shapeId="0" xr:uid="{00000000-0006-0000-0200-000046000000}">
      <text>
        <r>
          <rPr>
            <b/>
            <sz val="9"/>
            <color indexed="81"/>
            <rFont val="Tahoma"/>
            <family val="2"/>
          </rPr>
          <t>Ingrid Dalila Mariño Morales:</t>
        </r>
        <r>
          <rPr>
            <sz val="9"/>
            <color indexed="81"/>
            <rFont val="Tahoma"/>
            <family val="2"/>
          </rPr>
          <t xml:space="preserve">
Escribir si se materializó el riesgo (Si/No).</t>
        </r>
      </text>
    </comment>
    <comment ref="FQ8" authorId="0" shapeId="0" xr:uid="{00000000-0006-0000-0200-000047000000}">
      <text>
        <r>
          <rPr>
            <b/>
            <sz val="9"/>
            <color indexed="81"/>
            <rFont val="Tahoma"/>
            <family val="2"/>
          </rPr>
          <t>Ingrid Dalila Mariño Morales:</t>
        </r>
        <r>
          <rPr>
            <sz val="9"/>
            <color indexed="81"/>
            <rFont val="Tahoma"/>
            <family val="2"/>
          </rPr>
          <t xml:space="preserve">
La respuesta es Si: Describir como se materializó el riesgo y sus características.
En caso de no tener materialización coloque NO APLICA</t>
        </r>
      </text>
    </comment>
    <comment ref="FR8" authorId="0" shapeId="0" xr:uid="{00000000-0006-0000-0200-000048000000}">
      <text>
        <r>
          <rPr>
            <b/>
            <sz val="9"/>
            <color indexed="81"/>
            <rFont val="Tahoma"/>
            <family val="2"/>
          </rPr>
          <t>Ingrid Dalila Mariño Morales:</t>
        </r>
        <r>
          <rPr>
            <sz val="9"/>
            <color indexed="81"/>
            <rFont val="Tahoma"/>
            <family val="2"/>
          </rPr>
          <t xml:space="preserve">
Escribir las acciones realizadas una vez se identificó la materialización del riesgo (acciones correctivas para subsanar el riesgo y de mejoramiento establecidas para evitar nuevamente la materialización de este).
En caso de no tener materialización coloque NO APLICA</t>
        </r>
      </text>
    </comment>
    <comment ref="FT8" authorId="0" shapeId="0" xr:uid="{00000000-0006-0000-0200-000049000000}">
      <text>
        <r>
          <rPr>
            <b/>
            <sz val="9"/>
            <color indexed="81"/>
            <rFont val="Tahoma"/>
            <family val="2"/>
          </rPr>
          <t>Ingrid Dalila Mariño Morales:</t>
        </r>
        <r>
          <rPr>
            <sz val="9"/>
            <color indexed="81"/>
            <rFont val="Tahoma"/>
            <family val="2"/>
          </rPr>
          <t xml:space="preserve">
Seleccione si el control fue eficaz (Si o No).</t>
        </r>
      </text>
    </comment>
    <comment ref="FZ8" authorId="0" shapeId="0" xr:uid="{00000000-0006-0000-0200-00004A000000}">
      <text>
        <r>
          <rPr>
            <b/>
            <sz val="9"/>
            <color indexed="81"/>
            <rFont val="Tahoma"/>
            <family val="2"/>
          </rPr>
          <t>Ingrid Dalila Mariño Morales:</t>
        </r>
        <r>
          <rPr>
            <sz val="9"/>
            <color indexed="81"/>
            <rFont val="Tahoma"/>
            <family val="2"/>
          </rPr>
          <t xml:space="preserve">
Escribir si se materializó el riesgo (Si/No).</t>
        </r>
      </text>
    </comment>
    <comment ref="GD8" authorId="1" shapeId="0" xr:uid="{00000000-0006-0000-0200-00004B000000}">
      <text>
        <r>
          <rPr>
            <b/>
            <sz val="9"/>
            <color indexed="81"/>
            <rFont val="Tahoma"/>
            <family val="2"/>
          </rPr>
          <t>Javier Sarmiento:</t>
        </r>
        <r>
          <rPr>
            <sz val="9"/>
            <color indexed="81"/>
            <rFont val="Tahoma"/>
            <family val="2"/>
          </rPr>
          <t xml:space="preserve">
Acción y actividad son coindentes en su significado.
Estado pueder ser Cumplida, Imcumplida o en Curso</t>
        </r>
      </text>
    </comment>
    <comment ref="GG8" authorId="0" shapeId="0" xr:uid="{00000000-0006-0000-0200-00004C000000}">
      <text>
        <r>
          <rPr>
            <b/>
            <sz val="9"/>
            <color indexed="81"/>
            <rFont val="Tahoma"/>
            <family val="2"/>
          </rPr>
          <t>Ingrid Dalila Mariño Morales:</t>
        </r>
        <r>
          <rPr>
            <sz val="9"/>
            <color indexed="81"/>
            <rFont val="Tahoma"/>
            <family val="2"/>
          </rPr>
          <t xml:space="preserve">
Seleccione si el control fue eficaz (Si o No).</t>
        </r>
      </text>
    </comment>
    <comment ref="GM8" authorId="0" shapeId="0" xr:uid="{00000000-0006-0000-0200-00004D000000}">
      <text>
        <r>
          <rPr>
            <b/>
            <sz val="9"/>
            <color indexed="81"/>
            <rFont val="Tahoma"/>
            <family val="2"/>
          </rPr>
          <t>Ingrid Dalila Mariño Morales:</t>
        </r>
        <r>
          <rPr>
            <sz val="9"/>
            <color indexed="81"/>
            <rFont val="Tahoma"/>
            <family val="2"/>
          </rPr>
          <t xml:space="preserve">
Escribir si se materializó el riesgo (Si/No).</t>
        </r>
      </text>
    </comment>
    <comment ref="GT8" authorId="0" shapeId="0" xr:uid="{00000000-0006-0000-0200-00004E000000}">
      <text>
        <r>
          <rPr>
            <b/>
            <sz val="9"/>
            <color indexed="81"/>
            <rFont val="Tahoma"/>
            <family val="2"/>
          </rPr>
          <t>Ingrid Dalila Mariño Morales:</t>
        </r>
        <r>
          <rPr>
            <sz val="9"/>
            <color indexed="81"/>
            <rFont val="Tahoma"/>
            <family val="2"/>
          </rPr>
          <t xml:space="preserve">
Seleccione si el control fue eficaz (Si o No).</t>
        </r>
      </text>
    </comment>
    <comment ref="GZ8" authorId="0" shapeId="0" xr:uid="{00000000-0006-0000-0200-00004F000000}">
      <text>
        <r>
          <rPr>
            <b/>
            <sz val="9"/>
            <color indexed="81"/>
            <rFont val="Tahoma"/>
            <family val="2"/>
          </rPr>
          <t>Ingrid Dalila Mariño Morales:</t>
        </r>
        <r>
          <rPr>
            <sz val="9"/>
            <color indexed="81"/>
            <rFont val="Tahoma"/>
            <family val="2"/>
          </rPr>
          <t xml:space="preserve">
Escribir si se materializó el riesgo (Si/No).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admin</author>
  </authors>
  <commentList>
    <comment ref="C5" authorId="0" shapeId="0" xr:uid="{00000000-0006-0000-0600-000001000000}">
      <text>
        <r>
          <rPr>
            <b/>
            <sz val="9"/>
            <color indexed="81"/>
            <rFont val="Tahoma"/>
            <family val="2"/>
          </rPr>
          <t>admin:</t>
        </r>
        <r>
          <rPr>
            <sz val="9"/>
            <color indexed="81"/>
            <rFont val="Tahoma"/>
            <family val="2"/>
          </rPr>
          <t xml:space="preserve">
Diligenciar el numero del Riesgo identificado asociado al código de causa</t>
        </r>
      </text>
    </comment>
    <comment ref="D5" authorId="0" shapeId="0" xr:uid="{00000000-0006-0000-0600-000002000000}">
      <text>
        <r>
          <rPr>
            <b/>
            <sz val="9"/>
            <color indexed="81"/>
            <rFont val="Tahoma"/>
            <family val="2"/>
          </rPr>
          <t>admin:</t>
        </r>
        <r>
          <rPr>
            <sz val="9"/>
            <color indexed="81"/>
            <rFont val="Tahoma"/>
            <family val="2"/>
          </rPr>
          <t xml:space="preserve">
Diligenciar el numero del Riesgo identificado asociado al código de causa</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admin</author>
  </authors>
  <commentList>
    <comment ref="C5" authorId="0" shapeId="0" xr:uid="{00000000-0006-0000-0700-000001000000}">
      <text>
        <r>
          <rPr>
            <b/>
            <sz val="9"/>
            <color indexed="81"/>
            <rFont val="Tahoma"/>
            <family val="2"/>
          </rPr>
          <t>admin:</t>
        </r>
        <r>
          <rPr>
            <sz val="9"/>
            <color indexed="81"/>
            <rFont val="Tahoma"/>
            <family val="2"/>
          </rPr>
          <t xml:space="preserve">
Diligenciar el numero del Riesgo identificado asociado al código de causa</t>
        </r>
      </text>
    </comment>
    <comment ref="D5" authorId="0" shapeId="0" xr:uid="{00000000-0006-0000-0700-000002000000}">
      <text>
        <r>
          <rPr>
            <b/>
            <sz val="9"/>
            <color indexed="81"/>
            <rFont val="Tahoma"/>
            <family val="2"/>
          </rPr>
          <t>admin:</t>
        </r>
        <r>
          <rPr>
            <sz val="9"/>
            <color indexed="81"/>
            <rFont val="Tahoma"/>
            <family val="2"/>
          </rPr>
          <t xml:space="preserve">
Diligenciar el numero del Riesgo identificado asociado al código de causa</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admin</author>
  </authors>
  <commentList>
    <comment ref="C5" authorId="0" shapeId="0" xr:uid="{00000000-0006-0000-0900-000001000000}">
      <text>
        <r>
          <rPr>
            <b/>
            <sz val="9"/>
            <color indexed="81"/>
            <rFont val="Tahoma"/>
            <family val="2"/>
          </rPr>
          <t>admin:</t>
        </r>
        <r>
          <rPr>
            <sz val="9"/>
            <color indexed="81"/>
            <rFont val="Tahoma"/>
            <family val="2"/>
          </rPr>
          <t xml:space="preserve">
Diligenciar el numero del Riesgo identificado asociado al código de causa</t>
        </r>
      </text>
    </comment>
    <comment ref="D5" authorId="0" shapeId="0" xr:uid="{00000000-0006-0000-0900-000002000000}">
      <text>
        <r>
          <rPr>
            <b/>
            <sz val="9"/>
            <color indexed="81"/>
            <rFont val="Tahoma"/>
            <family val="2"/>
          </rPr>
          <t>admin:</t>
        </r>
        <r>
          <rPr>
            <sz val="9"/>
            <color indexed="81"/>
            <rFont val="Tahoma"/>
            <family val="2"/>
          </rPr>
          <t xml:space="preserve">
Diligenciar el numero del Riesgo identificado asociado al código de causa</t>
        </r>
      </text>
    </comment>
  </commentList>
</comments>
</file>

<file path=xl/sharedStrings.xml><?xml version="1.0" encoding="utf-8"?>
<sst xmlns="http://schemas.openxmlformats.org/spreadsheetml/2006/main" count="7019" uniqueCount="1238">
  <si>
    <t>Descripción del Riesgo</t>
  </si>
  <si>
    <t>Impacto</t>
  </si>
  <si>
    <t>Causa Inmediata</t>
  </si>
  <si>
    <t>Probabilidad</t>
  </si>
  <si>
    <t>%</t>
  </si>
  <si>
    <t>Alta</t>
  </si>
  <si>
    <t>Mayor</t>
  </si>
  <si>
    <t>Atributos</t>
  </si>
  <si>
    <t>Manual</t>
  </si>
  <si>
    <t>Automático</t>
  </si>
  <si>
    <t>No. Control</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</si>
  <si>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</si>
  <si>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</si>
  <si>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</si>
  <si>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</si>
  <si>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</si>
  <si>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</si>
  <si>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</si>
  <si>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</si>
  <si>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</si>
  <si>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</si>
  <si>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</si>
  <si>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</si>
  <si>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</si>
  <si>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</si>
  <si>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</si>
  <si>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</si>
  <si>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</si>
  <si>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</si>
  <si>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</si>
  <si>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</si>
  <si>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</si>
  <si>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Responsable</t>
  </si>
  <si>
    <t>Estado</t>
  </si>
  <si>
    <t>Finalizado</t>
  </si>
  <si>
    <t>En curso</t>
  </si>
  <si>
    <t>Causa Raíz</t>
  </si>
  <si>
    <t>Zona de Riesgo Inherente</t>
  </si>
  <si>
    <t>Muy Baja</t>
  </si>
  <si>
    <t>Frecuencia de la Actividad</t>
  </si>
  <si>
    <t>Baja</t>
  </si>
  <si>
    <t>Muy Alta</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</si>
  <si>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</si>
  <si>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</si>
  <si>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</si>
  <si>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</si>
  <si>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</si>
  <si>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</si>
  <si>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</si>
  <si>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</si>
  <si>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</si>
  <si>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</si>
  <si>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</si>
  <si>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</si>
  <si>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</si>
  <si>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</si>
  <si>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</si>
  <si>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</si>
  <si>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</si>
  <si>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</si>
  <si>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</si>
  <si>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</si>
  <si>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</si>
  <si>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</si>
  <si>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</si>
  <si>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</si>
  <si>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</si>
  <si>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</si>
  <si>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</si>
  <si>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con algunos usuarios de relevancia frente al logro de los objetivos</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</si>
  <si>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</si>
  <si>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</si>
  <si>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</si>
  <si>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</si>
  <si>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</si>
  <si>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</si>
  <si>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</si>
  <si>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</si>
  <si>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</si>
  <si>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</si>
  <si>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</si>
  <si>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</si>
  <si>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</si>
  <si>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</si>
  <si>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</si>
  <si>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</si>
  <si>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</si>
  <si>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</si>
  <si>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Reputacional</t>
  </si>
  <si>
    <t>Económico</t>
  </si>
  <si>
    <t>Económico y Reputacional</t>
  </si>
  <si>
    <t>Reducir (mitigar)</t>
  </si>
  <si>
    <t>Reducir (compartir)</t>
  </si>
  <si>
    <t>Identificación del riesgo</t>
  </si>
  <si>
    <t>Análisis del riesgo inherente</t>
  </si>
  <si>
    <t>Evaluación del riesgo - Valoración de los controles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</si>
  <si>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</si>
  <si>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</si>
  <si>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</si>
  <si>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</si>
  <si>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</si>
  <si>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</si>
  <si>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Proceso</t>
  </si>
  <si>
    <t>Objetivo</t>
  </si>
  <si>
    <t>Descripción - Lineamientos para el diligenciamiento</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</si>
  <si>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</si>
  <si>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</si>
  <si>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t>CONTINGENCIA</t>
  </si>
  <si>
    <t>IMPACTO</t>
  </si>
  <si>
    <t>CLASIFICACIÓN DEL RIESGO</t>
  </si>
  <si>
    <t>Leve</t>
  </si>
  <si>
    <t>ZONA</t>
  </si>
  <si>
    <t>PROBABILIDAD</t>
  </si>
  <si>
    <t>CONCATE</t>
  </si>
  <si>
    <t>EVALUCIÓN</t>
  </si>
  <si>
    <t>Tipo Control</t>
  </si>
  <si>
    <t>Calificación Controles</t>
  </si>
  <si>
    <t>TRATAMIENTO</t>
  </si>
  <si>
    <t>Reducir (Mitigar)</t>
  </si>
  <si>
    <t>Fecha Inicio</t>
  </si>
  <si>
    <t>Soporte / Evidencia</t>
  </si>
  <si>
    <t xml:space="preserve">SELECCIONE EL NOMBRE PROCESO </t>
  </si>
  <si>
    <t>OBJETIVO PROCESO</t>
  </si>
  <si>
    <t>1. Gestión Estratégica</t>
  </si>
  <si>
    <t>2. Gestión de Comunicaciones</t>
  </si>
  <si>
    <t>3. Prevención del Daño Antijurídico y Representación Judicial</t>
  </si>
  <si>
    <t>5. Mejoramiento de Vivienda</t>
  </si>
  <si>
    <t xml:space="preserve">6. Mejoramiento de Barrios </t>
  </si>
  <si>
    <t>7. Urbanizaciones y Titulación</t>
  </si>
  <si>
    <t>8. Servicio al Ciudadano</t>
  </si>
  <si>
    <t>9.Gestión_Administrativa</t>
  </si>
  <si>
    <t>Administrar de manera eficiente y eficaz la infraestructura física, los bienes y servicios que requieran todos los procesos de la entidad como apoyo a su gestión, garantizando que se encuentren en óptimas condiciones para el cumplimiento y desarrollo de sus funciones.</t>
  </si>
  <si>
    <t>10. Gestión Financiera</t>
  </si>
  <si>
    <t>11. Gestión Documental</t>
  </si>
  <si>
    <t>12. Gestión del Talento Humano</t>
  </si>
  <si>
    <t>13. Adquisición de Bienes y Servicios</t>
  </si>
  <si>
    <t>14. Gestión Tecnología de la Información y Comunicaciones</t>
  </si>
  <si>
    <t>16. Evaluación de la Gestión</t>
  </si>
  <si>
    <t xml:space="preserve">Responsable </t>
  </si>
  <si>
    <t>RESPONSABLE</t>
  </si>
  <si>
    <t xml:space="preserve">Jefe Oficina Asesora de Planeación </t>
  </si>
  <si>
    <t xml:space="preserve">Jefe Oficina Asesora de Comunicaciones </t>
  </si>
  <si>
    <t xml:space="preserve">Director Jurídico </t>
  </si>
  <si>
    <t>Director de Reasentamientos</t>
  </si>
  <si>
    <t>Director de Mejoramiento de Vivienda</t>
  </si>
  <si>
    <t>Director de Mejoramiento de Barrios</t>
  </si>
  <si>
    <t>Director de Urbanizaciones y Titulación</t>
  </si>
  <si>
    <t xml:space="preserve">Subdirector Administrativo </t>
  </si>
  <si>
    <t>Subdirector Financiero</t>
  </si>
  <si>
    <t>Jefe Oficina de Tecnologías de la Información y las Comunicaciones</t>
  </si>
  <si>
    <t xml:space="preserve">Asesor de Control Interno </t>
  </si>
  <si>
    <t>Corresponde al número único que se le asigna a cada uno de los riesgos. Permite definir un consecutivo de riesgos.</t>
  </si>
  <si>
    <t>Utilice la lista de despliegue que se encuentra parametrizada. Seleccione el nombre del proceso al cual se le identificarán y valorarán los riesgos.</t>
  </si>
  <si>
    <t>Este campo es automático y corresponde al objetivo del proceso seleccionado.</t>
  </si>
  <si>
    <t>Utilice la lista de despliegue que se encuentra parametrizada. Seleccione el nombre del responsable del proceso al que se le identificarán y valorarán los riesgos.</t>
  </si>
  <si>
    <r>
      <t xml:space="preserve">Recuerde que el control se define como la medida que permite reducir o mitigar un riesgo. Defina el control (es) que atacan la causa raíz del riesgo, considere la estructura explicada en la guía: </t>
    </r>
    <r>
      <rPr>
        <b/>
        <sz val="10"/>
        <color theme="9" tint="-0.249977111117893"/>
        <rFont val="Arial"/>
        <family val="2"/>
      </rPr>
      <t>Responsable de ejecutar el control + Acción + Complemento</t>
    </r>
  </si>
  <si>
    <r>
      <t xml:space="preserve">ATRIBUTOS EFICIENCIA
</t>
    </r>
    <r>
      <rPr>
        <sz val="10"/>
        <rFont val="Arial"/>
        <family val="2"/>
      </rPr>
      <t>Tipo</t>
    </r>
  </si>
  <si>
    <r>
      <t xml:space="preserve">ATRIBUTOS EFICIENCIA
</t>
    </r>
    <r>
      <rPr>
        <sz val="10"/>
        <rFont val="Arial"/>
        <family val="2"/>
      </rPr>
      <t>Implementación</t>
    </r>
  </si>
  <si>
    <r>
      <t xml:space="preserve">ATRIBUTOS INFORMATIVOS
</t>
    </r>
    <r>
      <rPr>
        <sz val="10"/>
        <rFont val="Arial"/>
        <family val="2"/>
      </rPr>
      <t>Documentación</t>
    </r>
  </si>
  <si>
    <r>
      <t xml:space="preserve">ATRIBUTOS INFORMATIVOS
</t>
    </r>
    <r>
      <rPr>
        <sz val="10"/>
        <rFont val="Arial"/>
        <family val="2"/>
      </rPr>
      <t>Frecuencia</t>
    </r>
  </si>
  <si>
    <t>Teniendo en cuenta que ingresó la información de PROBABILIDAD e IMPACTO, la matriz automáticamente hará el cálculo para la zona de riesgo inherente</t>
  </si>
  <si>
    <r>
      <t xml:space="preserve">ATRIBUTOS INFORMATIVOS
</t>
    </r>
    <r>
      <rPr>
        <sz val="10"/>
        <rFont val="Arial"/>
        <family val="2"/>
      </rPr>
      <t>Evidencia</t>
    </r>
  </si>
  <si>
    <t>Describa cual es la evidencia que soporta la aplicación del control definido</t>
  </si>
  <si>
    <t>Ingrese el encargado de la ejecución real de la actividad de control de tratamiento del riesgo (en este campo solo deben ingresar cargos dentro de la entidad, no nombres propios, ni contratos de contratistas) puede ser un delegado definido por el responsable.</t>
  </si>
  <si>
    <t>Fecha en la cual inicia la aplicación de la actividad de control de tratamiento</t>
  </si>
  <si>
    <t>Fecha en la cual finaliza la aplicación de la actividad de control de tratamiento</t>
  </si>
  <si>
    <t>Defina el indicador o métrica numérica que permitirá definir las posibles desviaciones o el cumplimiento del objetivo de la actividad de control de tratamiento del riesgo.</t>
  </si>
  <si>
    <t>Responsable*</t>
  </si>
  <si>
    <t>Fecha Inicio*</t>
  </si>
  <si>
    <t>Fecha Finalización*</t>
  </si>
  <si>
    <t>Indicador*</t>
  </si>
  <si>
    <t>Seleccione estado de actividad</t>
  </si>
  <si>
    <t xml:space="preserve">Finalizado </t>
  </si>
  <si>
    <t>En Curso</t>
  </si>
  <si>
    <t>Contingencia*</t>
  </si>
  <si>
    <t>Defina la acción que se debe desarrollar ante un posible evento de materialización del riesgo. Esta debe ser la acción inmediata que hará el proceso una vez identifique la materialización de su riesgo.</t>
  </si>
  <si>
    <t>Antes de iniciar con el diligenciamiento de la información en la matriz, se requiere haber avanzado en el análisis del proceso, su objetivo, alcance, actividades clave (Caracterización), considere los lineamientos establecidos en la Política de Riesgos de la CVP.</t>
  </si>
  <si>
    <t>Nro.</t>
  </si>
  <si>
    <r>
      <t xml:space="preserve">Consolida o resume los análisis sobre impacto + causa inmediata + causa raíz, permitiendo contar con una redacción clara y concreta del riesgo identificado. Tenga en cuenta la estructura de alto nivel establecida en al guía, inicia con </t>
    </r>
    <r>
      <rPr>
        <b/>
        <sz val="10"/>
        <color theme="9" tint="-0.249977111117893"/>
        <rFont val="Arial"/>
        <family val="2"/>
      </rPr>
      <t>POSIBILIDAD DE + Impacto para la entidad (Qué) + Causa Inmediata (Cómo) + Causa Raíz (Por qué)</t>
    </r>
  </si>
  <si>
    <t>Corresponde al número único asignado para cada control dentro de cada riesgo</t>
  </si>
  <si>
    <t>Utilice la lista de despliegue que se encuentra parametrizada, le aparecerán las opciones: i)Automático, ii)Manual.</t>
  </si>
  <si>
    <t>Utilice la lista de despliegue que se encuentra parametrizada, le aparecerán las opciones: i)Documentado, ii)Sin documentar.</t>
  </si>
  <si>
    <t>Utilice la lista de despliegue que se encuentra parametrizada, le aparecerán las opciones: i)Continua, ii)Aleatoria.</t>
  </si>
  <si>
    <t>Utilice la lista de despliegue que se encuentra parametrizada, le aparecerán las opciones: i)Con Registro, ii) Sin Registro.</t>
  </si>
  <si>
    <t>Utilice la lista de despliegue que se encuentra parametrizada, le aparecerán las opciones: i)Finalizado, ii)En curso, la selección en este caso dependerá de las acciones del plan que se hayan establecido en cada caso.</t>
  </si>
  <si>
    <t>Reputacionales</t>
  </si>
  <si>
    <t>Ejecución y Administración de procesos</t>
  </si>
  <si>
    <t>El riesgo afecta la imagen de la entidad internamente, de conocimiento general, nivel interno, de junta directiva y accionistas y/o de proveedores</t>
  </si>
  <si>
    <t>El riesgo afecta la imagen de  la entidad con efecto publicitario sostenido a nivel de sector administrativo, nivel departamental o municipal</t>
  </si>
  <si>
    <t>Usuarios, productos y practicas</t>
  </si>
  <si>
    <t>4. Reasentamientos</t>
  </si>
  <si>
    <t>Causa Inmediata*</t>
  </si>
  <si>
    <t>No. Control*</t>
  </si>
  <si>
    <t>Descripción del Control*</t>
  </si>
  <si>
    <t>Tipo*</t>
  </si>
  <si>
    <t>Implementación*</t>
  </si>
  <si>
    <t>Documentación*</t>
  </si>
  <si>
    <t>Frecuencia*</t>
  </si>
  <si>
    <t>Evidencia*</t>
  </si>
  <si>
    <t>Tratamiento*</t>
  </si>
  <si>
    <t>Soporte / Evidencia*</t>
  </si>
  <si>
    <t>Estado*</t>
  </si>
  <si>
    <t>MONITOREO OFICINA ASESORA DE PLANEACIÓN - PRIMER CUATRIMESTRE</t>
  </si>
  <si>
    <t>SEGUIMIENTO ASESOR CONTROL INTERNO - PRIMER CUATRIMESTRE</t>
  </si>
  <si>
    <t>MONITOREO OFICINA ASESORA DE PLANEACIÓN - SEGUNDO CUATRIMESTRE</t>
  </si>
  <si>
    <t>SEGUIMIENTO ASESOR CONTROL INTERNO - SEGUNDO CUATRIMESTRE</t>
  </si>
  <si>
    <t>MONITOREO OFICINA ASESORA DE PLANEACIÓN - TERCER CUATRIMESTRE</t>
  </si>
  <si>
    <t>SEGUIMIENTO ASESOR CONTROL INTERNO - TERCER CUATRIMESTRE</t>
  </si>
  <si>
    <t>OBSERVACIÓN DEL CONTROL</t>
  </si>
  <si>
    <t>ESTADO DEL CONTROL</t>
  </si>
  <si>
    <t>OBSERVACIÓN DE LA ACTIVIDAD</t>
  </si>
  <si>
    <t>ESTADO DE LA ACTIVIDAD</t>
  </si>
  <si>
    <r>
      <t xml:space="preserve">Descripción del Riesgo*
</t>
    </r>
    <r>
      <rPr>
        <b/>
        <i/>
        <sz val="10"/>
        <color theme="1"/>
        <rFont val="Arial"/>
        <family val="2"/>
      </rPr>
      <t>¿Qué puede suceder?</t>
    </r>
  </si>
  <si>
    <r>
      <t xml:space="preserve">Causa Raíz*
</t>
    </r>
    <r>
      <rPr>
        <sz val="10"/>
        <color theme="1"/>
        <rFont val="Arial"/>
        <family val="2"/>
      </rPr>
      <t xml:space="preserve">
</t>
    </r>
    <r>
      <rPr>
        <i/>
        <sz val="10"/>
        <color theme="1"/>
        <rFont val="Arial"/>
        <family val="2"/>
      </rPr>
      <t>¿Cómo puede suceder?</t>
    </r>
  </si>
  <si>
    <t>Daños Activos Físicos/eventos externos</t>
  </si>
  <si>
    <t>Atender las solicitudes de comunicación de los diferentes programas misionales y demás áreas de la CVP, mediante la divulgación oportuna de la información, actividades, proyectos y la gestión institucional que impacta al público interno y externo, con el propósito de mantener una adecuada comunicación organizacional que facilite el desarrollo de los procesos, las relaciones interpersonales, en aras de promover la transparencia, la participación ciudadana y la responsabilidad social.</t>
  </si>
  <si>
    <t>Seleccione la periodicidad</t>
  </si>
  <si>
    <t>Diario</t>
  </si>
  <si>
    <t>Semanal</t>
  </si>
  <si>
    <t>Mensual</t>
  </si>
  <si>
    <t>Bimestral</t>
  </si>
  <si>
    <t xml:space="preserve">Trimestral </t>
  </si>
  <si>
    <t>Cuatrimestral</t>
  </si>
  <si>
    <t>Semestral</t>
  </si>
  <si>
    <t>Anual</t>
  </si>
  <si>
    <t>Cada vez que se requiera</t>
  </si>
  <si>
    <t>Periodicidad*</t>
  </si>
  <si>
    <t>RESULTADO DEL INDICADOR DE LA ACTIVIDAD</t>
  </si>
  <si>
    <t>OBSERVACIÓN DE LA ACTIVIDAD DE TRATAMIENTO</t>
  </si>
  <si>
    <t>ESTADO DE LA ACCIÓN DE TRATAMIENTO</t>
  </si>
  <si>
    <t>% DE AVANCE DE LA ACTIVIDAD DE TRATAMIENTO</t>
  </si>
  <si>
    <t>Seguimiento Control</t>
  </si>
  <si>
    <t>Nombre de la Evidencia del Control (Nombre con el cual es cargada en la carpeta de evidencias)</t>
  </si>
  <si>
    <t xml:space="preserve">EL RESPONSABLE DEL PROCESO DEBE DILIGENCIAR EL SEGUIMIENTO A REPORTAR DE SUS CONTROLES Y ACTIVIDADES DE CONTROL DE TRATAMIENTO </t>
  </si>
  <si>
    <t>Nombre del Riesgo*</t>
  </si>
  <si>
    <r>
      <t xml:space="preserve">Consecuencias *
</t>
    </r>
    <r>
      <rPr>
        <i/>
        <sz val="10"/>
        <color theme="1"/>
        <rFont val="Arial"/>
        <family val="2"/>
      </rPr>
      <t>¿Qué consecuencias puede tener su materialización?</t>
    </r>
  </si>
  <si>
    <t>Código: 208-PLA-Ft-95</t>
  </si>
  <si>
    <t>MAPA DE RIESGOS CORRUPCIÓN CAJA DE LA VIVIENDA POPULAR</t>
  </si>
  <si>
    <t>Seleccione Opción</t>
  </si>
  <si>
    <t>Nro</t>
  </si>
  <si>
    <t>PROCESO</t>
  </si>
  <si>
    <t xml:space="preserve">RIESGO   </t>
  </si>
  <si>
    <t>1. ¿Afectar al grupo de funcionarios del proceso?</t>
  </si>
  <si>
    <t>2 ¿Afectar el cumplimiento de metas y objetivos de la dependencia?</t>
  </si>
  <si>
    <t>3 ¿Afectar el cumplimiento de misión de la entidad?</t>
  </si>
  <si>
    <t>4 ¿Afectar el cumplimiento de la misión del sector al que pertenece la entidad?</t>
  </si>
  <si>
    <t>5 ¿Generar pérdida de confianza de la entidad, afectando su reputación?</t>
  </si>
  <si>
    <t>6 ¿Generar pérdida de recursos económicos?</t>
  </si>
  <si>
    <t>7 ¿Afectar la generación de los productos o la prestación de servicios?</t>
  </si>
  <si>
    <t>8. ¿Dar lugar al detrimento de calidad de vida de la comunidad por la pérdida del bien, servicios o recursos públicos?</t>
  </si>
  <si>
    <t>9 ¿Generar pérdida de información de la entidad?</t>
  </si>
  <si>
    <t>10 ¿Generar intervención de los órganos de control, de la Fiscalía u otro ente?</t>
  </si>
  <si>
    <t>11 ¿Dar lugar a procesos sancionatorios?</t>
  </si>
  <si>
    <t>12 ¿Dar lugar a procesos disciplinarios?</t>
  </si>
  <si>
    <t>13 ¿Dar lugar a procesos fiscales?</t>
  </si>
  <si>
    <t>14 ¿Dar lugar a procesos penales?</t>
  </si>
  <si>
    <t>15 ¿Generar pérdida de credibilidad del sector?</t>
  </si>
  <si>
    <t>16 ¿Ocasionar lesiones físicas o pérdida de vidas humanas?</t>
  </si>
  <si>
    <t>17 ¿Afectar la imagen regional?</t>
  </si>
  <si>
    <t>18 ¿Afectar la imagen nacional?</t>
  </si>
  <si>
    <t>19 ¿Generar daño ambiental?</t>
  </si>
  <si>
    <t>SI</t>
  </si>
  <si>
    <t>NO</t>
  </si>
  <si>
    <t>IMPACTO*</t>
  </si>
  <si>
    <t>Seleccione</t>
  </si>
  <si>
    <t>SELECCIONE DE ACUERDO A LA MAYOR CLASIFICACIÒN</t>
  </si>
  <si>
    <t>Conc</t>
  </si>
  <si>
    <t>Concatenar</t>
  </si>
  <si>
    <t>Evaluación del Riesgo</t>
  </si>
  <si>
    <t>Zona del Riesgo Inherente</t>
  </si>
  <si>
    <t>Probabilidad Riesgo Inherente*
¿Cuándo puede suceder?</t>
  </si>
  <si>
    <t>Casi Seguro</t>
  </si>
  <si>
    <t>Probable</t>
  </si>
  <si>
    <t>Posible</t>
  </si>
  <si>
    <t>Improbable</t>
  </si>
  <si>
    <t>Rara vez</t>
  </si>
  <si>
    <t>5 - Casi Seguro - Más de 1 vez al año.</t>
  </si>
  <si>
    <t>4 - Probable - Al menos 1 vez en el último año.</t>
  </si>
  <si>
    <t>3 - Posible - Al menos 1 vez en los últimos 2 años.</t>
  </si>
  <si>
    <t>2 - Improbable - Al menos 1 vez en los últimos 5 años.</t>
  </si>
  <si>
    <t>1 - Rara Vez - No se ha presentado en los últimos 5 años.</t>
  </si>
  <si>
    <t>Probabilidad Form</t>
  </si>
  <si>
    <t>Rara Vez</t>
  </si>
  <si>
    <t>FUERTE</t>
  </si>
  <si>
    <t>Probabilidad Residual*</t>
  </si>
  <si>
    <t>Fortaleza del Control</t>
  </si>
  <si>
    <t>Zona de Riesgo Residual</t>
  </si>
  <si>
    <t>Correctivos o Desviaciones Control*</t>
  </si>
  <si>
    <t>Evidencia que soporta la ejecución Control*</t>
  </si>
  <si>
    <t>Actividades de Control de Tratamiento del Riesgo*</t>
  </si>
  <si>
    <t xml:space="preserve">CAJA DE LA VIVIENDA POPULAR </t>
  </si>
  <si>
    <t>CONTROL DE CAMBIOS DE REGISTROS</t>
  </si>
  <si>
    <t>FECHA</t>
  </si>
  <si>
    <t>VERSIÓN</t>
  </si>
  <si>
    <t>CAMBIO SOLICITADO</t>
  </si>
  <si>
    <t xml:space="preserve">NÚMERO RADICADO </t>
  </si>
  <si>
    <t>MAPA RIESGOS DE CORRUPCIÓN</t>
  </si>
  <si>
    <t>MAPA DE RIESGOS DE CORRUPCIÓN 
CAJA DE LA VIVIENDA POPULAR</t>
  </si>
  <si>
    <t>Matriz Mapa de Riesgos Corrupción</t>
  </si>
  <si>
    <t>La CVP define y actualiza su instrumento de riesgos de corrupción con el propósito de facilitar el ejercicio de identificación, análisis, evaluación y seguimiento de los riesgos de corrupción a los cuales se encuentra expuesta la entidad, el presente formato desarrolla un esquema completo acorde con los contenidos metodológicos de la Guía para la Administración del Riesgo y el diseño de controles V4, y adaptado a la POLÍTICA DE ADMINISTRACIÓN DEL RIESGO definida por la Entidad.</t>
  </si>
  <si>
    <t>HOJA - "Mapa Corrup"</t>
  </si>
  <si>
    <t>Define el nombre del riesgo identificado. Evitar iniciar con palabras negativas como: “No…”, “Que no…”, o con palabras que denoten un factor de riesgo (causa) tales como: “ausencia de”, “falta de”, “poco(a)”, “escaso(a)”, “insuficiente”, “deficiente”, “debilidades.</t>
  </si>
  <si>
    <t>MARQUE CON UNA "X"</t>
  </si>
  <si>
    <t>Acción u Omisión</t>
  </si>
  <si>
    <t>Uso del Poder</t>
  </si>
  <si>
    <t>Desviar la Gestión de lo Público</t>
  </si>
  <si>
    <t>Beneficio Privado</t>
  </si>
  <si>
    <t>Marque con una "X" si se presenta el caso. Desarrollo u omisión de una actividad especifica</t>
  </si>
  <si>
    <t>Marque con una "X" si se presenta el caso. Autoridad o poder sobre los criterios o evaluaciones resultantes</t>
  </si>
  <si>
    <t>Desviar la Gestión de lo Publico</t>
  </si>
  <si>
    <t>Marque con una "X" si se presenta el caso. Desviación de recursos públicos ante su objetivo especifico u asignado</t>
  </si>
  <si>
    <t xml:space="preserve">Marque con una "X" si se presenta el caso. Generar beneficio de algún tipo a terceros de  manera propia </t>
  </si>
  <si>
    <t>Utilice la lista de despliegue que se encuentra parametrizada. Seleccionando la opción luego de analizar la posibilidad de ocurrencia del riesgos frente al análisis de las causas que se han podido presentar, frente el riesgo Inherente.</t>
  </si>
  <si>
    <t>Este campo es automático y depende de la información definida en la hoja "Impacto Ri Inhe", frente el riesgo Inherente.</t>
  </si>
  <si>
    <t>Correctivos o Desviaciones</t>
  </si>
  <si>
    <t>Defina la actividad a desarrollar por parte del proceso ante la posible desviación del control.</t>
  </si>
  <si>
    <t>Evidencia que soporta la ejecución*</t>
  </si>
  <si>
    <t>Probabilidad Residual</t>
  </si>
  <si>
    <t>La matriz automáticamente hará el cálculo, acorde con sus atributos analizados, lo que permitirá establecer el nivel de fortaleza del control.</t>
  </si>
  <si>
    <t>Utilice la lista de despliegue que se encuentra parametrizada. Seleccionando la opción luego de analizar la posibilidad de ocurrencia del riesgos frente al análisis de las causas que se han podido presentar, luego de la aplicación de controles.</t>
  </si>
  <si>
    <t>Impacto Residual
(NO CAMBIA SE MANTIENE)</t>
  </si>
  <si>
    <t>Dado que corresponde a riesgos de corrupción el impacto de mantiene a pesar de la aplicación de controles.</t>
  </si>
  <si>
    <t>Utilice la lista de despliegue que se encuentra parametrizada, le aparecerán las opciones: i)Evitar, ii)Reducir (mitigar).</t>
  </si>
  <si>
    <t>Esta casilla dependerá del tratamiento establecido, en caso de escoger Reducir (mitigar) se deben diligenciar las acciones que se adelantarán como complemento a los controles establecidos, no necesariamente son controles adicionales. Para Evitar, es viable diligenciar la acción que deriva la eliminación de la(s) causas que pueden llevar a la materialización del riesgo. Considere la estructura: Responsable de ejecutar la actividad de control de tratamiento + Acción + Frecuencia + Complemento</t>
  </si>
  <si>
    <t>Consecuencias *</t>
  </si>
  <si>
    <t>Corresponde al impacto que se puede presentan ante la materialización del riesgo, redacte de la forma más concreta posible.</t>
  </si>
  <si>
    <t>Utilice la lista de despliegue que se encuentra parametrizada, le aparecerán las opciones: i)Preventivo, ii)Detectivo</t>
  </si>
  <si>
    <t>La matriz automáticamente hará el cálculo, acorde con el control o controles definidos con sus atributos analizados, lo que permitirá establecer el nivel de riesgo inherente</t>
  </si>
  <si>
    <r>
      <t>* Los campos que cuentan con "</t>
    </r>
    <r>
      <rPr>
        <b/>
        <sz val="16"/>
        <color theme="1"/>
        <rFont val="Arial"/>
        <family val="2"/>
      </rPr>
      <t>*</t>
    </r>
    <r>
      <rPr>
        <sz val="10"/>
        <color theme="1"/>
        <rFont val="Arial"/>
        <family val="2"/>
      </rPr>
      <t>" corresponden a campos de obligatorio diligenciamiento o selección, los demás campos son automáticos dentro del instrumento.</t>
    </r>
  </si>
  <si>
    <t>HOJA - "Impacto Ri Inhe"</t>
  </si>
  <si>
    <t>Nro*</t>
  </si>
  <si>
    <t>Corresponde al número único que se le asigna a cada uno de los riesgos. Ingrese en este campo el número del riesgo que esta analizando de acuerdo al número asignado para este riesgo en la hoja "Mapa Corrup".</t>
  </si>
  <si>
    <t>La matriz automáticamente traerá el proceso correspondiente al número de riesgos ingresado en el campo Nro de esta hoja.</t>
  </si>
  <si>
    <t>La matriz automáticamente traerá el nombre del riesgo correspondiente al número de riesgos ingresado en el campo Nro de esta hoja.</t>
  </si>
  <si>
    <t>Utilice la lista de despliegue que se encuentra parametrizada. Y seleccione la respuesta acorde a la pregunta generada "SI" o "NO". Recuerde que el análisis aquí realizado debe ser objetivo y debe mirarse ante la materialización en el proceso como afecta o impacta a la Entidad.</t>
  </si>
  <si>
    <t>La matriz automáticamente hará el cálculo, dependiendo de las respuestas "SI" generadas en las 19 preguntas, si estas son 12 o mas la matriz colocara "catastrófico" dentro del campo.</t>
  </si>
  <si>
    <t>La matriz automáticamente hará el cálculo, dependiendo de las respuestas "SI" generadas en las 19 preguntas, si estas están entre 6 y 11 mas la matriz colocara "mayor" dentro del campo.</t>
  </si>
  <si>
    <t>La matriz automáticamente hará el cálculo, dependiendo de las respuestas "SI" generadas en las 19 preguntas, si estas son 6 o menos la matriz colocara "moderado" dentro del campo.</t>
  </si>
  <si>
    <t xml:space="preserve">Utilice la lista de despliegue que se encuentra parametrizada. Seleccionando la opción que identifico la matriz en las columnas Catastrófico, Mayor, Moderado. </t>
  </si>
  <si>
    <t>DÈBIL</t>
  </si>
  <si>
    <t>Criterio de Evaluación CONTROL</t>
  </si>
  <si>
    <t>Segregación y autoridad*</t>
  </si>
  <si>
    <t>Propósito*</t>
  </si>
  <si>
    <t>Como se realiza la actividad de control*</t>
  </si>
  <si>
    <t>Que pasa con las observaciones o desviaciones*</t>
  </si>
  <si>
    <t>Evidencia de la ejecución del control*</t>
  </si>
  <si>
    <t>SUMA</t>
  </si>
  <si>
    <t>Criterio de evaluacion</t>
  </si>
  <si>
    <t>opcion de respuesta</t>
  </si>
  <si>
    <t>peso</t>
  </si>
  <si>
    <t>Fuerte</t>
  </si>
  <si>
    <t>Calificación entre 96 y 100</t>
  </si>
  <si>
    <t xml:space="preserve">1.1 Asignación del responsable </t>
  </si>
  <si>
    <t>Asignado</t>
  </si>
  <si>
    <t>Calificación entre 86 y 95</t>
  </si>
  <si>
    <t>No Asignado</t>
  </si>
  <si>
    <t>Débil</t>
  </si>
  <si>
    <t>Calificación entre 0 y 85</t>
  </si>
  <si>
    <t xml:space="preserve">1.2 Segregación y autoridad del responsable </t>
  </si>
  <si>
    <t>Adecuado</t>
  </si>
  <si>
    <t>Inadecuado</t>
  </si>
  <si>
    <t xml:space="preserve">2. Periodicidad </t>
  </si>
  <si>
    <t>Oportuna</t>
  </si>
  <si>
    <t>Inoportuna</t>
  </si>
  <si>
    <t xml:space="preserve">3. Propósito </t>
  </si>
  <si>
    <t>Prevenir</t>
  </si>
  <si>
    <t>Detectar</t>
  </si>
  <si>
    <t>No es un control</t>
  </si>
  <si>
    <t xml:space="preserve">4. Cómo se realiza la actividad de control </t>
  </si>
  <si>
    <t>Confiable</t>
  </si>
  <si>
    <t>No confiable</t>
  </si>
  <si>
    <t xml:space="preserve">5. Qué pasa con las observaciones o desviaciones </t>
  </si>
  <si>
    <t>Se investigan y resuelven oportunamente</t>
  </si>
  <si>
    <t>No se investigan y resuelven oportunamente</t>
  </si>
  <si>
    <t xml:space="preserve">6. Evidencia de la ejecución del control </t>
  </si>
  <si>
    <t>Completa</t>
  </si>
  <si>
    <t>Incompleta</t>
  </si>
  <si>
    <t>No existe</t>
  </si>
  <si>
    <t>Análisis del riesgo residual</t>
  </si>
  <si>
    <t>Definición de Controles</t>
  </si>
  <si>
    <t>Plan de Acción</t>
  </si>
  <si>
    <t>Probabilidad Inherente FOR</t>
  </si>
  <si>
    <r>
      <t xml:space="preserve">Impacto Riesgo Inherente*
</t>
    </r>
    <r>
      <rPr>
        <i/>
        <sz val="10"/>
        <color theme="1"/>
        <rFont val="Arial"/>
        <family val="2"/>
      </rPr>
      <t xml:space="preserve">
Dato que se trae automático de la hoja "Impacto Ri Inhe") </t>
    </r>
  </si>
  <si>
    <t>Trámite, servicio y consulta de Información pública</t>
  </si>
  <si>
    <t>Aplica solo para los riesgos que estan asociados a algún trámite, servicio y/o consulta de información pública. En los casos que aplique se debe poner de manera textual el nombre del  trámite, servicio y/o consulta de información pública correspondiente.</t>
  </si>
  <si>
    <t>Impacto Riesgo Inherente</t>
  </si>
  <si>
    <r>
      <t xml:space="preserve">Criterio de Evaluación CONTROL
</t>
    </r>
    <r>
      <rPr>
        <sz val="10"/>
        <rFont val="Arial"/>
        <family val="2"/>
      </rPr>
      <t>Responsable</t>
    </r>
  </si>
  <si>
    <t>Utilice la lista de despliegue que se encuentra parametrizada, le aparecerán las opciones: i)Asignado, ii) No asignado.</t>
  </si>
  <si>
    <r>
      <t xml:space="preserve">Criterio de Evaluación CONTROL
</t>
    </r>
    <r>
      <rPr>
        <sz val="10"/>
        <rFont val="Arial"/>
        <family val="2"/>
      </rPr>
      <t>Segregación y autoridad</t>
    </r>
  </si>
  <si>
    <t>Utilice la lista de despliegue que se encuentra parametrizada, le aparecerán las opciones: i)Adecuado, ii) Inadecuado</t>
  </si>
  <si>
    <r>
      <t>Criterio de Evaluación CONTROL</t>
    </r>
    <r>
      <rPr>
        <sz val="10"/>
        <rFont val="Arial"/>
        <family val="2"/>
      </rPr>
      <t xml:space="preserve">
Periodicidad</t>
    </r>
  </si>
  <si>
    <t>Utilice la lista de despliegue que se encuentra parametrizada, le aparecerán las opciones: i)Oportuna, ii) Inoportuna</t>
  </si>
  <si>
    <r>
      <t>Criterio de Evaluación CONTROL</t>
    </r>
    <r>
      <rPr>
        <sz val="10"/>
        <rFont val="Arial"/>
        <family val="2"/>
      </rPr>
      <t xml:space="preserve">
Propósito</t>
    </r>
  </si>
  <si>
    <t xml:space="preserve">Utilice la lista de despliegue que se encuentra parametrizada, le aparecerán las opciones: i)Prevenir, ii)Detectar, iii) No es un control </t>
  </si>
  <si>
    <r>
      <t>Criterio de Evaluación CONTROL</t>
    </r>
    <r>
      <rPr>
        <sz val="10"/>
        <rFont val="Arial"/>
        <family val="2"/>
      </rPr>
      <t xml:space="preserve">
Como se realiza la actividad de control</t>
    </r>
  </si>
  <si>
    <t>Utilice la lista de despliegue que se encuentra parametrizada, le aparecerán las opciones: i)Confiable, ii) No confiable</t>
  </si>
  <si>
    <r>
      <t>Criterio de Evaluación CONTROL</t>
    </r>
    <r>
      <rPr>
        <sz val="10"/>
        <rFont val="Arial"/>
        <family val="2"/>
      </rPr>
      <t xml:space="preserve">
Que pasa con las observaciones o desviaciones</t>
    </r>
  </si>
  <si>
    <t>Utilice la lista de despliegue que se encuentra parametrizada, le aparecerán las opciones: i)Se investigan y resuelven oportunamente, ii)No se investigan y resuelven oportunamente</t>
  </si>
  <si>
    <r>
      <t>Criterio de Evaluación CONTROL</t>
    </r>
    <r>
      <rPr>
        <sz val="10"/>
        <rFont val="Arial"/>
        <family val="2"/>
      </rPr>
      <t xml:space="preserve">
Evidencia de la ejecución del control</t>
    </r>
  </si>
  <si>
    <t>Utilice la lista de despliegue que se encuentra parametrizada, le aparecerán las opciones: i)Completa, ii)Incompleta, iii) No existe</t>
  </si>
  <si>
    <t>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t>
  </si>
  <si>
    <t>Atender, identificar, registrar, informar y direccionar a la ciudadanía sobre los trámites y servicios a los que pueden acceder, en torno a los programas que desarrolla la Caja de la Vivienda Popular, a través de los canales de atención dispuestos por la entidad, con el propósito de medir y evaluar el grado de satisfacción de los usuarios sobre los servicios prestados por la CVP y realizar el seguimiento y control a las PQRSD que ingresan a la entidad.</t>
  </si>
  <si>
    <t>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t>
  </si>
  <si>
    <t>PLAN2022</t>
  </si>
  <si>
    <r>
      <t xml:space="preserve">Trámite, servicio y consulta de Información pública*
</t>
    </r>
    <r>
      <rPr>
        <i/>
        <sz val="10"/>
        <color theme="1"/>
        <rFont val="Arial"/>
        <family val="2"/>
      </rPr>
      <t>¿El riesgo esta asociado a algún Trámite, servicio y consulta de Información pública? ¿Cuál?</t>
    </r>
  </si>
  <si>
    <t>Ejecutar las intervenciones de espacio público priorizadas por la Secretaria Distrital del Hábitat en los barrios legalizados ubicados en las UPZ de mejoramiento integral con los recursos asignados, a través de la planificación, formulación, ejecución, liquidación y estabilidad y sostenibilidad de las obras, para contribuir al Programa de Mejoramiento Integral de Barrios.</t>
  </si>
  <si>
    <t>Director de Gestión Corporativa</t>
  </si>
  <si>
    <t xml:space="preserve">Jefe de Oficina de Control Disciplinario Interno </t>
  </si>
  <si>
    <t>Eficacia de los controles
(SI / NO)</t>
  </si>
  <si>
    <t>Nombre del Archivo que contiene la evidencia</t>
  </si>
  <si>
    <t>¿Se materializó el riesgo?
(SI/NO)</t>
  </si>
  <si>
    <t>Descripción de la materialización del riesgo</t>
  </si>
  <si>
    <t>Acciones generadas en la materialización del riesgo</t>
  </si>
  <si>
    <t>Fecha de Monitoreo</t>
  </si>
  <si>
    <t>Fecha de Seguimiento</t>
  </si>
  <si>
    <t>VIGENCIA XXXX</t>
  </si>
  <si>
    <t>Versión: 6</t>
  </si>
  <si>
    <t>Vigente desde: Noviembre 2023</t>
  </si>
  <si>
    <t>1. ¿La entidad recibe recursos de entidades privadas?</t>
  </si>
  <si>
    <t>2. ¿La entidad genera recursos propios derivados de bienes, productos o servicios ofrecidos?</t>
  </si>
  <si>
    <t>3. ¿La entidad realiza operaciones internacionales en divisas?</t>
  </si>
  <si>
    <t>4. ¿La entidad realiza operaciones en efectivo en el desarrollo de sus actividades?</t>
  </si>
  <si>
    <t>5. ¿Los usuarios objetivo de la entidad son personas naturales entre las que se encuentran las personas expuestas políticamente (PEP’s)?</t>
  </si>
  <si>
    <t>6. ¿En algún momento un proveedor de la entidad se ha negado a suministrar la información que se le solicita?</t>
  </si>
  <si>
    <t>7. ¿La entidad emplea terceros (contratistas o personas jurídicas) para llevar a cabo alguna de las funciones en el cumplimiento de sus objetivos?</t>
  </si>
  <si>
    <t>8. ¿Se han presentado anomalías en la ejecución de contratos firmados por la entidad?</t>
  </si>
  <si>
    <t>Falta de herramientas que permitan detectar que las funcionarios y contratistas que puedan realizar cobros sobre trámites y servicios gratuitos</t>
  </si>
  <si>
    <t>Aprovechamiento del funcionario y/o contratista por el desconocimiento que los tramites y/o servicios de la Caja de la Vivienda Popular son gratuitos y no requieren intermediarios</t>
  </si>
  <si>
    <t>Mala imagen de la Entidad y/o perdida de credibilidad</t>
  </si>
  <si>
    <t>Posibilidad de generar cobros indebidos por la realización de  trámites y/o servicios ante la Caja de la Vivienda Popular por parte de funcionarios y/o contratistas de la entidad</t>
  </si>
  <si>
    <t>Posibilidad de cobros indebidos o intermediación innecesaria de los tramites y/o servicios de la Caja de la Vivienda Popular por parte de funcionarios y/o contratistas  buscando obtener un beneficio propio o para terceros, generando daño reputacional a la entidad.</t>
  </si>
  <si>
    <t>N.A.</t>
  </si>
  <si>
    <t>X</t>
  </si>
  <si>
    <t>Investigaciones disciplinarias, fiscales y/o penales.</t>
  </si>
  <si>
    <t>Abuso de poder y/o intereses personales</t>
  </si>
  <si>
    <t>Ajustar de manera irregular los requisitos jurídicos y/o financieros y/o técnicos y/o específicos los estudios previos y pliego de condiciones para favorecer a un tercero.</t>
  </si>
  <si>
    <t>Perdida de recursos públicos por una inadecuada selección en un proceso de contratación</t>
  </si>
  <si>
    <t>Posibilidad de elaborar estudios previos y pliegos de condiciones cuyos requisitos jurídicos y/o financieros y/o técnicos y/o específicos que pretendan direccionar la adjudicación del contrato a un oferente particular.</t>
  </si>
  <si>
    <t>Posibilidad de realizar una inadecuada selección de un proceso de contratación ajustando de manera irregular los requisitos jurídicos y/o financieros y/o técnicos y/o específicos, los estudios previos y pliego de condiciones para favorecer a un tercero generando perdida de recursos públicos.</t>
  </si>
  <si>
    <t>Falta de herramientas que permitan detectar que las funcionarios y contratistas que pretendan favorecer a un tercero</t>
  </si>
  <si>
    <t>Validar documentos elaborados de manera fraudulenta y/o sin acatar la normatividad vigente por parte del funcionario y/o contratista para favorecer a un tercero</t>
  </si>
  <si>
    <t>Posibilidad de adelantar el proceso de selección con documentación faltante o errónea  con el propósito de favorecer a un tercero.</t>
  </si>
  <si>
    <t>Posibilidad de validar documentos elaborados de manera fraudulenta y/o sin acatar la normatividad vigente por parte del funcionario y/o contratista para favorecer a un tercero generando mala imagen a la Entidad y/o perdida de credibilidad.</t>
  </si>
  <si>
    <t>Perdida de recursos públicos por una inadecuada selección de un proceso de contratación</t>
  </si>
  <si>
    <t>Implementar de manera anual una  estrategia de divulgación dirigida a los ciudadanos, funcionario y contratistas sobre la Gratuidad de los Tramites y Servicios que presta la Caja de la Vivienda Popular, divulgada por el proceso de Servicio al Ciudadano, Pantallas Digitales, Pagina WEB, Redes Sociales.</t>
  </si>
  <si>
    <t>En los casos que se evidencien desviaciones en la implementación de la estrategia se debe realizar una mesa de trabajo y definir un plan de acción.</t>
  </si>
  <si>
    <t>Una (1) estrategia de divulgación implementada - Registro Documental (Fotografías, Videos, piezas publicitarias)</t>
  </si>
  <si>
    <t>Cada vez que llegue una solicitud de contratación, por parte de los profesionales del proceso de Adquisición de Bienes y Servicios verificarán que los estudios previos y/o pliegos de condiciones este acorde con lo requerido, necesidad, pertinencia, conveniencia y finalidad del contrato a suscribirse, conforme lo establecido en el manual de contratación 208-DGC-Mn-01 y el estatuto general de contratación de la administración pública y se observará en los casos en que de lugar.</t>
  </si>
  <si>
    <t>Realizar observaciones y devolver expediente contractual hasta que se encuentre completa la información.</t>
  </si>
  <si>
    <t xml:space="preserve">Solicitudes de contratación revisadas </t>
  </si>
  <si>
    <t>Verificar cada vez que llegue una solicitud de contratación a los profesionales del proceso de Adquisición de Bienes y Servicios que la documentación entregada por la Dependencia esté completa, sea legal y coherente con la contratación a realizar de acuerdo con las listas de chequeo establecidas por la entidad para cada modalidad de contratación adoptando los documentos mínimos necesarios para adelantar el trámite establecido en la normatividad.</t>
  </si>
  <si>
    <t>Listas de chequeo por modalidad de contratación revisada</t>
  </si>
  <si>
    <t>Realizar seguimiento semestral a la ejecución de la estrategia de divulgación sobre la Gratuidad de los Tramites y Servicios que presta la Caja de la Vivienda Popular</t>
  </si>
  <si>
    <t>Estrategia gratuidad de trámites y servicios</t>
  </si>
  <si>
    <t>(No. de seguimientos realizados / 2 seguimientos programados) * 100</t>
  </si>
  <si>
    <t>Realizar acciones de mejora si se presenta algún inconveniente durante la implementación de la estrategia.</t>
  </si>
  <si>
    <t xml:space="preserve">Realizar seguimientos cuatrimestrales mediante mesas de trabajo para revisar las observaciones realizadas a los estudios previos y/o pliego de condiciones. </t>
  </si>
  <si>
    <t>Acta de reunión</t>
  </si>
  <si>
    <t>(No. de seguimientos realizados / 3 seguimiento programados) * 100</t>
  </si>
  <si>
    <t>Realizar observaciones y devolver expediente contractual hasta que se encuentre coherente la información.</t>
  </si>
  <si>
    <t>Realizar una (1) socialización a los referentes de contratación sobre las listas de chequeo por modalidad de contratación.</t>
  </si>
  <si>
    <t>Presentación y/o Lista de asistencia.</t>
  </si>
  <si>
    <t>Una (1) socialización efectuada</t>
  </si>
  <si>
    <t>Herramientas insuficientes para el seguimiento por parte de la supervisión y/o la interventoría.</t>
  </si>
  <si>
    <t>Seguimiento poco riguroso del contrato designado de parte de la interventoría y/o la supervisión.</t>
  </si>
  <si>
    <t>Investigaciones en contra de la entidad</t>
  </si>
  <si>
    <t>Posibilidad de realizar seguimiento poco riguroso del contrato designado con el propósito de favorecer a terceros por parte de la interventoría y/o la supervisión</t>
  </si>
  <si>
    <t>Posibilidad de investigaciones en contra de la entidad por el favorecimiento a terceros debido al seguimiento poco riguroso del contrato designado de parte de la interventoría y/o la supervisión</t>
  </si>
  <si>
    <t>N/A</t>
  </si>
  <si>
    <t>x</t>
  </si>
  <si>
    <t xml:space="preserve">Desconocimiento de los procedimientos por parte de la supervisión y/o interventoría. </t>
  </si>
  <si>
    <t>Sanciones legales y disciplinarias</t>
  </si>
  <si>
    <t>Afectación a la comunidad beneficiaria</t>
  </si>
  <si>
    <t>Entrega de productos inconformes (que no cumplen con las especificaciones técnicas establecidas)</t>
  </si>
  <si>
    <t>Revisión poco rigurosa de las justificaciones que motivan las modificaciones contractuales</t>
  </si>
  <si>
    <t>Posibilidad de permitir modificaciones innecesarias a los contratos de obra y/o consultoría para el favorecimiento de terceros por parte de la interventoría y/o la supervisión</t>
  </si>
  <si>
    <t>Realizar mensualmente comités técnicos  de seguimiento con la participación del equipo interdisciplinario de apoyo a la supervisión, donde se desarrolle seguimiento y control a las actividades y cronogramas de ejecución concertados e impartir recomendaciones encaminadas a lograr la correcta ejecución del objeto contratado.</t>
  </si>
  <si>
    <t>Verificar y aprobar los productos e informes aportados por el contratista o el interventor para el pago, a través del informe de supervisión publicado en SECOP II</t>
  </si>
  <si>
    <t>Acta mensual del comité técnico</t>
  </si>
  <si>
    <t>Realizar 1 socialización a los equipos de trabajo de la DMB sobre los puntos de control establecidos en el procedimiento de Supervisión de Contratos para evitar posibles incumplimientos por parte de los contratistas de consultoría, obra e interventoría.</t>
  </si>
  <si>
    <t xml:space="preserve">Director de Mejoramiento de Barrios </t>
  </si>
  <si>
    <t>Listado de asistencia</t>
  </si>
  <si>
    <t>1 socialización desarrollada</t>
  </si>
  <si>
    <t xml:space="preserve">Generar las alertas necesarias a la dependencia y/o entidad competente para el inicio de procesos de manera inmediata </t>
  </si>
  <si>
    <t xml:space="preserve">El ordenador del gasto podrá solicitar las correcciones o aclaraciones a las modificaciones solicitadas por la misional. </t>
  </si>
  <si>
    <t>Formato de Justificación de Modificación Contractual publicada en Secop</t>
  </si>
  <si>
    <t>Falta consulta  y apropiación de los procedimientos y los controles que se tienen vigentes y dispuestos para consulta en carpeta de calidad.</t>
  </si>
  <si>
    <t>Investigaciones por entes de control.</t>
  </si>
  <si>
    <t>Posibilidad de realizar cobros a los beneficiarios, por los servicios prestados, durante la implementación de los procedimientos de focalización y estructuración - prefactibilidad y factibilidad- para favorecerlos durante la etapa de estructuración de los proyectos en el marco de Plan Terrazas.</t>
  </si>
  <si>
    <t>Faltan controles asociados a la medición de satisfacción de los ciudadanos en las fases de prefactibilidad y factibilidad que permitan identificar si actos de corrupción, si existieren.</t>
  </si>
  <si>
    <t xml:space="preserve">Sanciones disciplinarias </t>
  </si>
  <si>
    <t xml:space="preserve">Débil conocimiento de la norma,  bajo arraigo de la cultura ética y baja participación de funcionarios y contratistas en actividades orientadas al fortalecimiento de la cultura de integridad. </t>
  </si>
  <si>
    <t>Daño reputacional</t>
  </si>
  <si>
    <t>Sanciones penales</t>
  </si>
  <si>
    <t>Débil conocimiento y aplicación de los lineamientos, procedimientos, instrumentos y formatos vigentes.</t>
  </si>
  <si>
    <t>Débiles controles, seguimiento y medición de la satisfacción del ciudadano para la identificación de actos de corrupción, asociados al trámite del acto de reconocimiento y/o licencia de construcción.</t>
  </si>
  <si>
    <t xml:space="preserve">
Posibilidad de favorecer a  un potencial hogar con el trámite de expedición de actos de reconocimiento y/o licencias de construcción sin el cumplimiento de los requisitos.
</t>
  </si>
  <si>
    <t>Posibilidad de favorecer a un potencial hogar con el  trámite de expedición de actos de reconocimiento y/o licencias de construcción sin el cumplimiento de los criterios, requisitos  y sin tener en cuenta la verificación del cumplimiento de  la normatividad y los lineamientos  que regulan el proceso los procedimiento y el trámite a cargo de la dirección de mejoramiento de vivienda.</t>
  </si>
  <si>
    <t>Faltan controles asociados a la medición de satisfacción de los ciudadanos en lo que respecta a los resultados del  trámite de los actos de reconocimiento y/o licencia de construcción que permitan identificar si actos de corrupción, si existieren durante el periodo del trámite de acto de reconocimiento y/o licencias de construcción</t>
  </si>
  <si>
    <t>Falta revisión de los criterios y requisitos ingreso a los proyectos de la dirección de mejoramiento de vivienda que permitan identificar y controlar posibles actos de corrupción de los beneficiarios.</t>
  </si>
  <si>
    <t>Posibilidad de imprecisiones en los términos de referencia definitivos.</t>
  </si>
  <si>
    <t>Débiles controles, en el proceso de estructuración de los anexos técnicos y en el seguimiento y control al interventor.</t>
  </si>
  <si>
    <t xml:space="preserve">
Posibilidad de brindar beneficios a través de la gestión o con los trámites que se realicen ante la fiduciaria, sin el debido cumplimiento de los requisitos, buscando favorecer a terceros  transgrediendo lineamientos y procesos establecidos por la entidades que intervienen en el proceso ocasionando perdida reputacional e incumplimiento de las expectativas del hogar
</t>
  </si>
  <si>
    <t>Posibilidad de adjudicación del contrato a quien no cumpla con la totalidad de los criterios y requisitos establecidos en los términos de referencia.</t>
  </si>
  <si>
    <t>Acciones judiciales en contra de la entidad</t>
  </si>
  <si>
    <t>Baja capacidad técnica, administrativa y de los contratistas para responder a las obligaciones pactadas con las entidades contratantes.</t>
  </si>
  <si>
    <t>Sanciones fiscales y penales</t>
  </si>
  <si>
    <t>Sanciones disciplinarias</t>
  </si>
  <si>
    <t>Falta oportunidad, eficiencia y control en la aplicación del lineamiento Banco Distrital de Materiales tanto en la definición de materiales como en la consolidación del pedido.</t>
  </si>
  <si>
    <t xml:space="preserve">Trafico de influencias </t>
  </si>
  <si>
    <t>Posibilidad de brindar beneficios a hogares que no lo requieren a través de la entrega de materiales que no corresponden a los requeridos para la obra</t>
  </si>
  <si>
    <t xml:space="preserve">
Posibilidad de brindar beneficios a través de la entrega de materiales  sin el debido cumplimiento de los requisitos, buscando favorecer a terceros transgrediendo lineamientos y procedimientos establecidos por la Entidad y demás actores que intervienen en el proceso.
</t>
  </si>
  <si>
    <t>Falta logística por el contratista a la hora de recibir el material por parte del proveedor y despachar al beneficiario.</t>
  </si>
  <si>
    <t>Débiles controles sobre seguimiento a la aplicación de los procedimientos  y a la medición de la satisfacción del ciudadano para la identicación de actos de corrupción asociados a los procedimientos de prefactibilidad y factibilidad.</t>
  </si>
  <si>
    <t>Posibilidad de realizar cobros de dinero a beneficiarios por parte de los funcionarios y/o contratistas, con el fin de favorecerlos, durante la implementación de los procedimientos de focalización y estructuración (prefactibilidad y factibilidad) del proyecto Plan Terrazas como resultado de la aplicación de prácticas de corrupción  por una débil cultura ética y desconocimiento de los procedimientos y del código de integralidad de la entidad  así mismo como de la norma que soportan la gestión de la misionalidad de la Entidad .</t>
  </si>
  <si>
    <t>Apoyo técnico para la obtención de licencias de construcción y/o actos de reconocimiento</t>
  </si>
  <si>
    <t>Posibilidad de brindar beneficios a través de la gestión o con los tramites que se realicen ante la Entidad y la fiduciaria, sin el debido cumplimiento de los requisitos, buscando favorecer a terceros ocasionando perdida reputacional a la entidad y no cumplimiento de las expectativas del hogar.</t>
  </si>
  <si>
    <t>Acudir al debido proceso disciplinario</t>
  </si>
  <si>
    <t>Sensibilizar  semestralmente al equipo de la Dirección de Mejoramiento de Vivienda para actualizarlo en temas normativos, técnicos y/o documentación actualizada con el fin de reducir el riesgo de ambigüedad, interpretaciones  o prácticas profesionales que se alejen del objetivo y principios de integridad propuesto por la Entidad.</t>
  </si>
  <si>
    <t>Acta y listado de asistencia</t>
  </si>
  <si>
    <t>Dos (2) sensibilizaciones para la actualización normativa y técnica desarrolladas.</t>
  </si>
  <si>
    <t>Formular la correspondiente denuncia ante el ente competente</t>
  </si>
  <si>
    <t>Acta de la mesa de trabajo con la validación de la implementación del procedimiento</t>
  </si>
  <si>
    <t>Lista de asistencia</t>
  </si>
  <si>
    <t>EL profesional o contratista asignado por el Director de la DMV validará que por parte del proceso de Servicio al Ciudadano, aplique cuatrimestralmente la encuesta de satisfacción al ciudadano del plan terrazas donde se cuente con una pregunta que permita identificar de posibles cobros de dinero a beneficiarios por  no cumplimiento de viabilidades, cuando sí cumplen.</t>
  </si>
  <si>
    <t xml:space="preserve">Respuesta de la dirección de mejoramiento de vivienda a la dirección corporativa de la entidad indicando las acciones de mejora que adelantará.
</t>
  </si>
  <si>
    <t>Reportar trimestralmente los resultados de la encuesta de satisfacción del servicio aplicada a los ciudadanos que solicitan el servicio a la dirección de mejoramiento de vivienda.</t>
  </si>
  <si>
    <t>Informe trimestral resultados encuesta de satisfacción.</t>
  </si>
  <si>
    <t>(Un (1) informe trimestral resultados encuesta de satisfacción reportado/Total informes trimestrales programados)*100</t>
  </si>
  <si>
    <t>Visibilizar dentro de la página web y en los formatos asociados al plan terrazas los requisitos para la postulación a este servicio de la Entidad</t>
  </si>
  <si>
    <t xml:space="preserve">Formatos actualizados </t>
  </si>
  <si>
    <t>Numero de formatos asociados a plan terrazas actualizados / Numero de formatos asociados a plan terrazas pertinentes de actualizar</t>
  </si>
  <si>
    <t>El profesional o contratista asignado verificará mensualmente el cumplimiento de los componentes técnicos y jurídicos a través de la validación de los componentes del proyecto y la proyección del acto administrativo.</t>
  </si>
  <si>
    <t>Acta de observaciones firmado y radicado debidamente.
Proyección del acto administrativo remitido a la Dirección Jurídica de la CVP.</t>
  </si>
  <si>
    <t xml:space="preserve">Solicitar  cada que se requiera las justificaciones y soportes necesarios de las novedades que llegasen a presentarse y se definirá las acciones de mejora para establecer los controles necesarios
 </t>
  </si>
  <si>
    <t>Memorandos
Oficios
Correos
Actas y Listados según aplique</t>
  </si>
  <si>
    <t>Número de justificaciones a las novedades presentadas /Número de justificaciones requeridas</t>
  </si>
  <si>
    <t>EL profesional o contratista asignado por el Director de la dirección de mejoramiento de vivienda  coordinará la participación con un profesional de su equipo en la notificación al ciudadano del acto de reconocimiento quien aplicará la encuesta de satisfacción al ciudadano en la que se incluye una pregunta orientada a la identificación de posibles cobros de dinero a beneficiarios por  no cumplimento de la normatividad vigente para la expedición del acto de reconocimiento cuan si cumple y generará un informe trimestral de resultados de la encuesta.</t>
  </si>
  <si>
    <t xml:space="preserve">*Informe trimestral consolidado de la encuesta de satisfacción al beneficiario de la curaduría pública social.
 </t>
  </si>
  <si>
    <t>En los casos que se requiera y con cada proceso precontractual y contractual se aplicarán las normas,  procedimientos, manuales e instructivos que lo regulen, en las que el profesional designado validará en las instancias que se hayan establecido para garantizar transparencia en el proceso tales como Comités de Contratación, Comité Fiduciario y los demás que se concerté entre la SDHT y la CVP.</t>
  </si>
  <si>
    <t xml:space="preserve">Soportes o Actos administrativos </t>
  </si>
  <si>
    <t>Divulgar semestral a los servidores y contratistas del proceso de Mejoramiento de Vivienda, la Ley de transparencia.</t>
  </si>
  <si>
    <t>Dos divulgaciones de la Ley de Transparencia desarrolladas.</t>
  </si>
  <si>
    <t>Un (1) documento balance de la ejecución de los contratos con aprendizajes y  recomendaciones a tener en cuenta en la estructuración de los nuevos procesos contractuales.</t>
  </si>
  <si>
    <t>Divulgar semestral a los servidores y contratistas del proceso de Mejoramiento de Vivienda los lineamientos técnicos y soportes que respaldan la ejecución de recursos.</t>
  </si>
  <si>
    <t>Actas o listas de asistencia</t>
  </si>
  <si>
    <t>Dos (2) divulgaciones lineamientos técnicos y soportes que soportan la ejecución de los recursos realizadas.</t>
  </si>
  <si>
    <t>Divulgar el balance de la fase de ejecución de los contratos y las recomendaciones</t>
  </si>
  <si>
    <t>Acta o listas de asistencia</t>
  </si>
  <si>
    <t>Una (1) divulgación del balance y recomendaciones a tener en cuenta en los próximos procesos contractuales.</t>
  </si>
  <si>
    <t>En los casos que se requiera se validará con la interventoría los pedidos para asegurar que corresponden a las necesidades constructivas del hogar beneficiario.</t>
  </si>
  <si>
    <t>Pedido avalado por la supervisión a la interventoría.</t>
  </si>
  <si>
    <t>Divulgar y evaluar semestral a los servidores y contratistas del proceso de Mejoramiento de Vivienda, la Ley de transparencia.</t>
  </si>
  <si>
    <t>Resultado de la prueba</t>
  </si>
  <si>
    <t>El (los) profesional (les) o contratista(s)  asignado (s) para la supervisión de la interventoría,  validará (n) los informes entregados por la interventoría en los que den cuenta de la entrega de los materiales recibidos del proveedor y entregados a los beneficiarios, así mismo verificará el cumplimiento de las obligaciones del proveedor.</t>
  </si>
  <si>
    <t>Informe de supervisión Banco Distrital de Materiales.</t>
  </si>
  <si>
    <t xml:space="preserve">El profesional asignado divulgará semestralmente el Plan y cartilla de integralidad -objetivos, principios, valores-  dirigido  a funcionarios y contratistas haciendo uso del espacio de la DMV para actividades pedagógicas, lúdicas y participativas  que se construirán principalmente a partir del seguimiento a PQRS, relacionadas denuncias a prácticas de corrupción y/o desconocimiento de los lineamientos técnicos y normativos del proyecto. </t>
  </si>
  <si>
    <t>El profesional o contratista asignado por el Director de la DMV convocará una mesa de trabajo semestral para validar la implementación de los procedimientos: Focalización Territorial, Estructuración de Proyectos, acciones técnico-administrativas y sociales previas a la ejecución, obras, supervisión a la interventoría.</t>
  </si>
  <si>
    <t>Validar las actividades de no ejecución que hacen parte del procedimiento, revisar el impacto de su no aplicación y proponer acciones correctivas o de mejora que permitan su implementación adecuada y oportuna.</t>
  </si>
  <si>
    <t>Realizar dos (2)  sensibilizaciones en la vigencia  de los procedimientos y sus respectivos desarrollos en el sistema  misional  y sobre su funcionalidad</t>
  </si>
  <si>
    <t>Control insuficiente para la verificación de requisitos en los procesos de vinculación del personal</t>
  </si>
  <si>
    <t>Acción u omisión en la verificación de los requisitos mínimos de los cargos para la vinculación de personal</t>
  </si>
  <si>
    <t>Favorecimiento de un tercero en detrimento de los principios de la función pública</t>
  </si>
  <si>
    <t>Selección del personal no idóneo para el cargo</t>
  </si>
  <si>
    <t>Posibilidad de vincular una persona sin cumplir los requisitos mínimos de un cargo con el fin de obtener un beneficio propio o de terceros</t>
  </si>
  <si>
    <t>Liquidación y pago en la nómina de factores salariales sin el respectivo control dentro del proceso en beneficio propio o de un tercero.</t>
  </si>
  <si>
    <t>Incumplimiento del procedimiento para la liquidación de la nómina</t>
  </si>
  <si>
    <t xml:space="preserve">Liquidación incorrecta de la Nomina </t>
  </si>
  <si>
    <t>Posibilidad de afectación reputacional y económica por   imprecisiones en la información de manera intencional en la liquidación de la nómina</t>
  </si>
  <si>
    <t xml:space="preserve">Conflictos de interés reales, potenciales o aparentes, no declaración de los mismos 
</t>
  </si>
  <si>
    <t xml:space="preserve">Procesos sancionatorios 
Impacto reputacional negativo </t>
  </si>
  <si>
    <t>Perfiles de difícil consecución.
No cumplimiento con el procedimiento establecido (tiempos).
Entrega inoportuna e incompleta de los requisitos por parte del aspirante.</t>
  </si>
  <si>
    <t xml:space="preserve">Ofrecimiento de davidas por parte de terceros </t>
  </si>
  <si>
    <t xml:space="preserve">Incumpliendo legal
Fallas en los servicios (eventos Adversos)
Sanciones </t>
  </si>
  <si>
    <t>SARLAFT</t>
  </si>
  <si>
    <t xml:space="preserve">Falta control efectivo y oportuno en el manejo del inventario del archivo de gestión y el archivo central. </t>
  </si>
  <si>
    <t>Perdida o daño de los documentos soportes de la Información de la Entidad</t>
  </si>
  <si>
    <t xml:space="preserve">Posibilidad de afectación económica y reputacional por la pérdida o daño intencional de los documentos que contienen la información de la Entidad, para beneficio propio o de un tercero.  </t>
  </si>
  <si>
    <t xml:space="preserve">Incumplimiento de la normatividad </t>
  </si>
  <si>
    <t xml:space="preserve">Posibilidad de facilitar el uso indebido de los predios asignados a la CVP por omisión o falta de control administrativo de los mismos </t>
  </si>
  <si>
    <t xml:space="preserve">Perdida de imagen de Transparencia de la Entidad </t>
  </si>
  <si>
    <t>Sustracción de bienes propiedad de La Caja de la Vivienda Popular  por parte de un servidor</t>
  </si>
  <si>
    <t xml:space="preserve">El Profesional designado por la Subdirección Administrativa , deberá realizar verificación y validación de requisitos y documentos para determinar si la persona a ser vinculada  cumple con el perfil  establecido  dando cumplimiento al procedimiento establecido de Vinculación, Permanencia y Retiro y los instrumentos de control definidos en el mismo. </t>
  </si>
  <si>
    <t>Verificación inmediata del cumplimiento del control</t>
  </si>
  <si>
    <t>Formatos 208-TH-Ft-22 CUMPLIMIENTO REQUISITOS MINÍMOS EXPERIENCIA DEL CARGO 
208-TH-Ft-116 Verificación cumplimiento de requisitos 
Diligenciados y suscritos</t>
  </si>
  <si>
    <t>Profesional designado por el Subdirector Administrativo</t>
  </si>
  <si>
    <t xml:space="preserve">Formatos actualizados en el  Sistema de gestión de calidad de la Entidad </t>
  </si>
  <si>
    <t xml:space="preserve">Formatos actualizados con todos los criterios incorporados </t>
  </si>
  <si>
    <t>Verificar mensualmente la Nómina, los resúmenes y la relación de autorización para cada periodo</t>
  </si>
  <si>
    <t xml:space="preserve">Liquidación de la  Nómina mensual, los resúmenes y la relación de autorización </t>
  </si>
  <si>
    <t># de reportes de liquidación de Nómina, resúmenes y relación de autorización verificadas/12 reportes de liquidación de Nómina, resúmenes y relación de autorización verificadas</t>
  </si>
  <si>
    <t xml:space="preserve">Listas de Asistencia </t>
  </si>
  <si>
    <t xml:space="preserve">3 sensibilizaciones realizadas en el año frente  a la  "Tolerancia Cero a la Corrupción"  </t>
  </si>
  <si>
    <t>2 sensibilizaciones realizadas en el año</t>
  </si>
  <si>
    <t>Realizar informes de seguimiento bimensual de los bienes inmuebles de la CVP</t>
  </si>
  <si>
    <t>Documento de solicitud radicado</t>
  </si>
  <si>
    <t>Un proceso de gestión de realización de una mesa de trabajo</t>
  </si>
  <si>
    <t xml:space="preserve">Levantar toma física del inventario en toda la entidad, por lo menos una vez al año </t>
  </si>
  <si>
    <t>El personal responsable del inventarios designado por el Subdirector Administrativo</t>
  </si>
  <si>
    <t>Formato 208-GA-Ft-130 Revisión toma física de inventario individual por dependencias</t>
  </si>
  <si>
    <t>Presiones externas o internas para ocultar, omitir o modificar información en los trabajos de aseguramiento y consultoría</t>
  </si>
  <si>
    <t>Aceptación de dádivas por parte de los auditores para ocultar, omitir o modificar información en los trabajos de aseguramiento y consultoría</t>
  </si>
  <si>
    <t>Exposición de la Entidad a sanciones y responsabilidades administrativas, fiscales, disciplinarias o penales</t>
  </si>
  <si>
    <t>Posibilidad de omitir o modificar los resultados de las evaluaciones Independientes, con el fin de desviar la gestión pública mediante el uso indebido del poder.</t>
  </si>
  <si>
    <t>Posibilidad de omitir o modificar los resultados de las evaluaciones Independientes realizadas por el equipo auditor de la Caja de la Vivienda Popular a conveniencia propia o de terceros, con el fin de desviar la gestión pública mediante el uso indebido del poder.</t>
  </si>
  <si>
    <t>Ausencia de valores éticos, soborno a servidores, intereses propios y externos</t>
  </si>
  <si>
    <t>Ausencia del mejoramiento continuo de la gestión institucional</t>
  </si>
  <si>
    <t>Ausencia de principios éticos de auditoría por parte de los auditores</t>
  </si>
  <si>
    <t>Pérdida de credibilidad y confianza en los seguimientos y evaluación</t>
  </si>
  <si>
    <t>Toma de decisiones inapropiada por parte de la entidad basada en la información generada por el proceso</t>
  </si>
  <si>
    <t>Anualmente o cada vez que ingrese un nuevo auditor, el  Asesor de Control Interno hará entrega del "Código de ética de los auditores internos" a los auditores con el fin de que comprendan y apliquen los principios y adopten las reglas de conductas definidas, para lo cual deben suscribir el formato “Compromiso Ético de los Auditores Internos de la Caja de la Vivienda Popular” y entregarlo al asesor para que repose en el expediente contractual del contratista y/o en la historia laboral del funcionario.</t>
  </si>
  <si>
    <t>Cuando se identifique que no se suscribió el compromiso ético se debe proceder con la entrega del código de ética al auditor y la suscripción el compromiso</t>
  </si>
  <si>
    <t>Compromisos suscritos por los auditores</t>
  </si>
  <si>
    <t xml:space="preserve">Socializar el 208-CI-Mn-01 Código de Ética de los Auditores Internos y el 208-CI-Mn-02 Estatuto Auditoria Interna. </t>
  </si>
  <si>
    <t>Asesora de Control Interno</t>
  </si>
  <si>
    <t xml:space="preserve">El Asesor de Control Interno o los auditores del proceso de Evaluación de la gestión deberán informar al representante legal con copia a la Secretaría de Transparencia de la Presidencia de la República, cada vez que se presente, la existencia de presiones en la entidad para ocultar, omitir o modificar información de los informes de auditorías de acuerdo con lo establecido en el parágrafo 1 del artículo 1 del decreto 338 de 2019. </t>
  </si>
  <si>
    <t>Cada vez que se realice una auditoría interna, el(los) auditor(es) designado(s) declararán el cumplimiento del COMPROMISO ÉTICO Y REGLAS DE CONDUCTA DEL AUDITOR,  en el formato: "PROGRAMA DE TRABAJO" Cod:  208-CI-Ft-19 con el fin de evitar la omisión o modificación de los resultados de las evaluaciones Independientes.</t>
  </si>
  <si>
    <t xml:space="preserve">Cuando se presente un conflicto de interés o ponga en riesgo algún principio de auditoría (objetividad e independencia), se deberá cambiar el auditor </t>
  </si>
  <si>
    <t xml:space="preserve">"PROGRAMA DE TRABAJO" Cod:  208-CI-Ft-19 </t>
  </si>
  <si>
    <t>Declarar en el formato de programa de trabajo 208-CI-Ft-19 de las auditorias internas asignadas el COMPROMISO ÉTICO Y REGLAS DE CONDUCTA DEL AUDITOR</t>
  </si>
  <si>
    <t>Auditores</t>
  </si>
  <si>
    <t>Por cada auditoria ejecutada</t>
  </si>
  <si>
    <t>Programa de Trabajo de auditoria interna diligenciado y aprobado</t>
  </si>
  <si>
    <t>El asesor de control interno recibe por correo electrónico el borrador del informe de auditoría para revisar y aprobar los informes de las auditorías internas cada vez que se requiera, de acuerdo con el procedimiento "208-CI-Pr-01  Auditoria interna V8", valorando la objetividad de los auditores de acuerdo con los hallazgos, oportunidades de mejora, recomendaciones y conclusiones.</t>
  </si>
  <si>
    <t>En caso de detectarse "falta de objetividad" en la redacción de los hallazgos, oportunidades de mejora, recomendaciones y/o conclusiones, se realiza reunión con el auditor para solicitar explicación del contenido del informe y si es necesario, se solicita por correo electrónico las correcciones que se consideren pertinentes para su aprobación final.</t>
  </si>
  <si>
    <t>Correo electrónico de validación del informe o informe enviado</t>
  </si>
  <si>
    <t>Cada vez que se realice una auditoría interna, el(los) auditor(es) designado(s), solicitarán la carta de representación, para garantizar que la información que se utilizará en el desarrollo de la auditoría es válida, integral, completa y oportuna.</t>
  </si>
  <si>
    <t>En caso de no contar con la carta de representación, se realizara un nuevo requerimiento al líder del proceso auditado para que se suscriba con copia al representante legal.</t>
  </si>
  <si>
    <t>Formato: 208-CI-Ft-14 CARTA DE REPRESENTACION V2</t>
  </si>
  <si>
    <t>Desconocimiento de los reportes vigentes del ranking de cupos de inversión por parte de la Secretaria  de Hacienda Distrital</t>
  </si>
  <si>
    <t xml:space="preserve">Incumplimiento de los procedimientos definidos.
</t>
  </si>
  <si>
    <t>Ingresos de recursos en cuentas no autorizadas, que  puedan causar perdida de recursos generando detrimento patrimonial.</t>
  </si>
  <si>
    <t>Posibilidad de manejo inadecuado de los recursos de Tesorería incumpliendo las directrices establecidas por la entidad  de manera intencional  generando   riesgos de algún tipo de peculado.</t>
  </si>
  <si>
    <t xml:space="preserve">
Posibilidad del manejo inadecuado de los recursos de tesorería por el desconocimiento de los procedimientos e instructivos establecidos por la entidad con el propósito de generar una destinación inadecuada de los recursos favoreciendo a terceros. </t>
  </si>
  <si>
    <t>Daño reputacional.</t>
  </si>
  <si>
    <t xml:space="preserve">Sanciones legales y disciplinarias. </t>
  </si>
  <si>
    <t xml:space="preserve">Sanciones monetarias.  </t>
  </si>
  <si>
    <t xml:space="preserve">Selección de la entidades bancarias sin un criterio de prevención.
</t>
  </si>
  <si>
    <t>Falta de validación en la entrada de las solicitudes para pago y los pagos realizados.</t>
  </si>
  <si>
    <t>Adulteración de los documentos legales de soporte de pago</t>
  </si>
  <si>
    <t>Sanciones legales</t>
  </si>
  <si>
    <t>Posibilidad de manipular el trámite de pagos financieros para realizarlos sin el cumplimiento de los requisitos establecidos para benéfico propio o de un tercero.</t>
  </si>
  <si>
    <t xml:space="preserve">Posibilidad de tramitar pagos sin el cumplimiento de los requisitos establecidos
</t>
  </si>
  <si>
    <t>Falta de validación en las solicitudes de información personal y financiera de deudores que formulan los terceros.</t>
  </si>
  <si>
    <t xml:space="preserve">La manipulación de la base de datos y la comercialización de la información que reposa en el aplicativo, con el propósito de favorecer los intereses de un particular y que lesione los intereses de la entidad.
</t>
  </si>
  <si>
    <t>Investigaciones y sanciones disciplinarias,</t>
  </si>
  <si>
    <t>Posibilidad de expedir a terceros paz y salvos, certificados de deuda y/o recibos de pago e información (personal y financiera) no autorizada de deudores de cartera con el animo de obtener un beneficio privado</t>
  </si>
  <si>
    <t>Posibilidad de desviar recursos, y no recuperar préstamos otorgados, viéndose afectada la imagen y los ingresos de la entidad, con el ánimo de obtener un beneficio privado</t>
  </si>
  <si>
    <t>Expedición de paz y salvo y /o certificación de deuda</t>
  </si>
  <si>
    <t>Sanciones  fiscales y penales y daño reputacional.</t>
  </si>
  <si>
    <t>El tesorero generara informes mensuales de los estados de tesorería en el cual se evidencie los movimientos efectuados. (ingresos y egresos).</t>
  </si>
  <si>
    <t>Identificar el no cumplimiento de la aplicación el procedimiento dentro del informe de Auditoría y tomar las acciones a que de lugar</t>
  </si>
  <si>
    <t>Estado de tesorería mensual</t>
  </si>
  <si>
    <t>Elaborar  las conciliaciones bancarias de manera mensual</t>
  </si>
  <si>
    <t xml:space="preserve">Tesorero(a)
Subdirector(a) Financiero(a)
</t>
  </si>
  <si>
    <t xml:space="preserve">Conciliaciones mensuales
</t>
  </si>
  <si>
    <t>12 reportes mensuales de conciliaciones bancarias</t>
  </si>
  <si>
    <t xml:space="preserve">Informar al líder del área para tomar las acciones a las que haya lugar. </t>
  </si>
  <si>
    <t xml:space="preserve">El tesorero deberá analizar  el  ranking cada vez que sea  expedido por la Secretaria Distrital de Hacienda y ejecutar las actividades de captación que sean necesarias. </t>
  </si>
  <si>
    <t xml:space="preserve">Documentos emitidos por la Secretaria Distrital de Hacienda y/o las transferencias bancarias si a ellas hubiese lugar. </t>
  </si>
  <si>
    <t xml:space="preserve">Realizar mensualmente dentro del comité financiero, el análisis de la ubicación de los bancos en el  ranking emitido por la SHD.. </t>
  </si>
  <si>
    <t>Actas de comité financiero</t>
  </si>
  <si>
    <t xml:space="preserve">12 actas de comité financiero. </t>
  </si>
  <si>
    <t>Los enlaces financieros de las áreas misionales y/o apoyo a la gestión ejecutarán
los controles que están suscritos en el procedimiento “GESTIÓN DE PAGOS V6 208-FIN-Pr-07” en las actividades 2, 6, 10 y 11, con el fin de detectar inconsistencias en la información, para que sean subsanadas y posteriormente se proceda a de realizar las ordenes de pago.</t>
  </si>
  <si>
    <t xml:space="preserve">Reportar al área misional o de apoyo que generó la información, para validar la razón por la que se dio esta inconsistencia. </t>
  </si>
  <si>
    <t>Reportes al área misional o de apoyo que genero la información de las inconsistencias presentadas.</t>
  </si>
  <si>
    <t>Mesa de trabajo mensual con el equipo de trabajo de pagos, para validar que los pagos realizados en el periodo no presenten novedades.</t>
  </si>
  <si>
    <t>Delegado por la Subdirección Financiera (responsable de pagos)
Subdirector(a) Financiero(a)</t>
  </si>
  <si>
    <t>Correo de conclusiones  o Acta de la mesa de trabajo</t>
  </si>
  <si>
    <t>12  Actas de mesas de trabajo o correo de conclusiones</t>
  </si>
  <si>
    <t>Resarcir el pago y solicitar investigación que permita esclarecer el hecho presentado</t>
  </si>
  <si>
    <t xml:space="preserve">El profesional de cartera revisará trimestralmente que los permisos otorgados a los integrantes del proceso de cartera estén restringidos de acuerdo al perfil de uso del aplicativo.
</t>
  </si>
  <si>
    <t>Notificar a TIC (dependencia encargada de la administración del aplicativo de cartera Formula 4GL) para el ajuste necesario.</t>
  </si>
  <si>
    <t xml:space="preserve">Acta de revisión de usuarios autorizados </t>
  </si>
  <si>
    <t>Realizar una reunión trimestral en la que se validen los usuario autorizados y activos en el aplicativo FORMULA 4GL, y de igual forma se asuma el compromiso de uso adecuado y confidencialidad de la información.</t>
  </si>
  <si>
    <t>Delegado por la Subdirección Financiera (responsable de cartera)
Subdirector(a) Financiero(a)</t>
  </si>
  <si>
    <t xml:space="preserve">Acta de reunión. 
</t>
  </si>
  <si>
    <t>4 actas de reunión</t>
  </si>
  <si>
    <t xml:space="preserve">Solicitar una revisión a la oficina TICS para que valide las acciones por las cuales un usuario no autorizado tiene acceso al aplicativo y lo bloquee de ser necesario. </t>
  </si>
  <si>
    <t xml:space="preserve">Mensualmente el profesional y/o técnico encargado validará las solicitudes de información de cartera, respecto de paz y salvos, recibos de pago y certificaciones de deuda, realizando la validación del titular o la persona debidamente autorizada, a fin de proteger los datos o información personal y financiera del deudor. </t>
  </si>
  <si>
    <t xml:space="preserve">Comunicar al tercero que los documentos aportados no satisfacen el requisito para la entrega de la información solicitada. </t>
  </si>
  <si>
    <t>Informe de respuestas a las solicitudes realizadas por terceros</t>
  </si>
  <si>
    <t xml:space="preserve">Sensibilizar de manera semestral a los funcionarios del área de cartera sobre la importancia de la validación de la información que se entrega al deudor o al tercero autorizado o que demuestre vínculo con el deudor.  </t>
  </si>
  <si>
    <t xml:space="preserve">Actas de sensibilización. </t>
  </si>
  <si>
    <t xml:space="preserve">2 actas de sensibilización </t>
  </si>
  <si>
    <t>Manipulación de Informes.</t>
  </si>
  <si>
    <t>Presencia de Soborno o Cohecho por parte de un tercero.</t>
  </si>
  <si>
    <t>Pérdida, daño, perjuicio, o detrimento patrimonial para la entidad.</t>
  </si>
  <si>
    <t>Posibilidad de manipular la información judicial o administrativa para el favorecimiento de terceros</t>
  </si>
  <si>
    <t>Posibilidad de manipular la información y/u omisión intencional de actuaciones judiciales o administrativas, a fin de favorecer intereses particulares, generando posibles sanciones o afectaciones de tipo legal para la entidad.</t>
  </si>
  <si>
    <t>Realizar mensualmente reuniones entre el Abogado Apoderado, el apoyo a la Supervisión y/o Supervisor del contrato, para verificar las actuaciones de los procesos durante el mes y que se encuentren actualizadas en SIPROJWEB.</t>
  </si>
  <si>
    <t xml:space="preserve">Revisar los informes de actividades y sus evidencias, presentado por los abogados apoderados, con el </t>
  </si>
  <si>
    <t>ACTA DE REUNIÓN DE SEGUIMIENTO A CONTRATO</t>
  </si>
  <si>
    <t>Afectación del buen nombre y reconocimiento de la entidad.</t>
  </si>
  <si>
    <t>El Director Jurídico solicitará la revisión mensual de la información registrada en el SIPROJWEB, verificando que cada proceso esté actualizado con la ultima actuación. Consulta de Rama Judicial con la que se verifica última actuación y se revisa, que este actualizado con la ultima actuación en SIPROJWEB.</t>
  </si>
  <si>
    <t>Generar requerimiento al Abogado Apoderado para que realice la actualización inmediata del SIPROJWEB.</t>
  </si>
  <si>
    <t>PROCESOS ACTUALIZADOS EN EL SIPROJWEB</t>
  </si>
  <si>
    <t>Mala toma de decisiones.</t>
  </si>
  <si>
    <t>Pérdida de credibilidad.</t>
  </si>
  <si>
    <t>Deficiencia en la evaluación de las etapas en el desarrollo de las actuaciones disciplinarias.</t>
  </si>
  <si>
    <t>Expedición de actos administrativos favoreciendo o desfavoreciendo en la expedición de los actos administrativos</t>
  </si>
  <si>
    <t>Producir una sanción errada</t>
  </si>
  <si>
    <t xml:space="preserve">Posibilidad de expedir actos administrativos sin el debido proceso favoreciendo o desfavoreciendo a terceros por parte de la Oficina de Control Disciplinario Interno </t>
  </si>
  <si>
    <t xml:space="preserve">Realizar mensualmente una mesa de trabajo con los operadores disciplinarios con el fin de verificar el estado de los procesos y su etapa actual por parte de la Oficina de Control Disciplinario Interno </t>
  </si>
  <si>
    <t>Realizar reuniones extraordinarias, para adoptar las medidas tendientes a corregir la actuación  disciplinaria a que haya lugar  y  poner en conocimiento de la autoridad competente a  afectos de iniciar las acciones que correspondan</t>
  </si>
  <si>
    <t>Actas de Reunión mesa de trabajo</t>
  </si>
  <si>
    <t>Verificar el Número de procesos disciplinarios en curso y estado actual en el cual se encuentran, de manera mensual mediante mesas de trabajo.</t>
  </si>
  <si>
    <t>(No. de mesas de trabajo realizados / 11 mesas de trabajo programadas) * 100</t>
  </si>
  <si>
    <t>Realizar reuniones extraordinarias, cuando se requiera para verificar el estado de los procesos y su etapa actual. Que logre evitar beneficiar a los sujetos procesales dentro de las actuaciones disciplinarias contrariando lo señalado en la ley.</t>
  </si>
  <si>
    <t>Ausencia de sanciones ejemplarizantes.</t>
  </si>
  <si>
    <t>Inadecuada aplicación de controles de acceso y/o privilegios de los usuarios</t>
  </si>
  <si>
    <t>Sustracción parcial o total de información sensible por personal interno o instrucción de un externo a la entidad.</t>
  </si>
  <si>
    <t>Falta de credibilidad en la información generada por la entidad</t>
  </si>
  <si>
    <t>Posibilidad de compartir de  manera no controlada la información digital que administra la CVP con terceros no autorizados buscando obtener un beneficio.</t>
  </si>
  <si>
    <t>Posibilidad de compartir información digital  de carácter confidencial que administra la CVP acerca de sus beneficiarios y/o grupos de interés , con terceros no autorizados buscando obtener un beneficio.</t>
  </si>
  <si>
    <t>El agente de mesa de ayuda de manera mensual a través de la herramienta GLPI realiza la verificación, creación y control de las cuentas de usuario creadas y/o modificadas en la CVP.</t>
  </si>
  <si>
    <t>Generar una mesa trabajo para validar porque no que se realizo la verificación y generar acciones al respecto.</t>
  </si>
  <si>
    <t>Archivo de formato Excel con el cruce entre el listado de funcionarios y contratistas vinculados a la CVP y los usuarios activos del directorio activo</t>
  </si>
  <si>
    <t>Realizar estrategias de sensibilización trimestralmente que apoyen el conocimiento de los funcionarios y/o contratistas de la entidad con respecto al cuidado y buen manejo de la información.</t>
  </si>
  <si>
    <t>Profesional Universitario</t>
  </si>
  <si>
    <t>Piezas Informativas y/o Presentaciones y/o Listado de Asistencia</t>
  </si>
  <si>
    <t>4 Estrategias de sensibilización</t>
  </si>
  <si>
    <t>Informar a las instancias a que de lugar solicitando inicio de investigación.</t>
  </si>
  <si>
    <t>Posibles procesos judiciales en contra de la entidad</t>
  </si>
  <si>
    <t>El agente de mesa de ayuda verifica de manera mensual las cuentas de usuarios creadas buscando que éstas cumplan con los requisitos de permisos mínimos de acuerdo al perfil de cada usuario.</t>
  </si>
  <si>
    <t>De acuerdo a una muestra aleatoria de los usuarios de directorio activo tomada del formato Excel donde reposan estos usuarios, se entregan capturas de pantalla que evidencien los permisos asignados a cada usuario desde el Directorio Activo de la entidad.</t>
  </si>
  <si>
    <t>Implementar los controles de seguridad necesarios en Firewall, Directorio Activo (AD) y Equipos de cómputo cada vez que aplique y que permitan la aplicabilidad de la política de seguridad de la información en la entidad.</t>
  </si>
  <si>
    <t>Reporte de políticas aplicadas en los siguientes componentes: Directorio Activo
Firewall
Equipos de Computo</t>
  </si>
  <si>
    <t xml:space="preserve">4  (Implementación de controles en los tres componentes) Firewall, Directorio Activo (AD) y Equipos de cómputo 
</t>
  </si>
  <si>
    <t>Investigaciones disciplinarias</t>
  </si>
  <si>
    <t>Uso de información sensible con fines maliciosos</t>
  </si>
  <si>
    <t xml:space="preserve">Fecha de Actualización:  Enero 16 del 2024    _Versión 01  </t>
  </si>
  <si>
    <t>El responsable de la liquidación de la nomina mensualmente, deberá verificar el cumplimiento de los procedimientos establecidos para la liquidación mensual de la nómina de la Caja de la Vivienda Popular, para proceder con la aprobación de la nómina liquidada.</t>
  </si>
  <si>
    <t>Realizar los ajustes necesarios en la liquidación de la nómina, e investigar el hecho ocurrido.</t>
  </si>
  <si>
    <t xml:space="preserve">Interponer medidas disciplinarias al servidor público y cumplimiento de clausulas contractuales al contratista </t>
  </si>
  <si>
    <t>208-GD-Ft-152 CONTROL DE RETIRO E INGRESO DE EXPEDIENTES (Manejo Digital)
208-GD-Ft-153CONTROL DE RETIRO E INGRESO DE EXPEDIENTES (Manejo Físico)
Aplicativo ENCAJA
208-GD-Ft-126 CONTROL DE RETIRO E INGRESO DE EXPEDIENTES (Manejo Digital)</t>
  </si>
  <si>
    <t xml:space="preserve">Reporte de las acciones u omisiones detectadas en el manejo del inventario o las visitas realizadas </t>
  </si>
  <si>
    <t xml:space="preserve">Plataforma SIBI
Informe de visita </t>
  </si>
  <si>
    <t>El responsable de la Bodega asignara los bienes y elementos a servidores públicos y contratistas dejando registro en los formatos establecidos en el Sistema de Gestión de Calidad</t>
  </si>
  <si>
    <t>Formato 208-GA-Ft-137 Comprobante de entrega y devolución de bienes de control administrativo</t>
  </si>
  <si>
    <t>Demora en los trámites de Reubicación de las Familias (Temporal y Definitiva)</t>
  </si>
  <si>
    <t>No cumplir las tres primeras etapas del procedimiento de Reasentamientos relacionadas con el ingreso al proceso y selección de la acción</t>
  </si>
  <si>
    <t>Que los funcionarios o contratistas propongan algún pago para el desarrollo del trámite.</t>
  </si>
  <si>
    <t xml:space="preserve">Posibilidad de desviar la gestión ,con la asignación de un instrumento financiero sin el cumplimiento de requisitos haciendo uso indebido del poder, omitiendo el debido proceso o aceptación y/o proponiendo algún tipo de retribución. </t>
  </si>
  <si>
    <t xml:space="preserve">Posibilidad de desviar el proceso de Reasentamientos (reubicación temporal o definitiva de una familia o la compra del predio o mejora) con la asignación de un instrumento financiero, para favorecer a una familia que no cumple con los requisitos, haciendo uso indebido del poder, omitiendo el debido proceso o aceptando y/o proponiendo algún tipo de retribución. </t>
  </si>
  <si>
    <t>Inclusión programa(s) Reasentamientos humanos ubicados en zonas de alto riesgo no mitigable</t>
  </si>
  <si>
    <t xml:space="preserve">El Director de Reasentamientos, o a quien se  delegue, realizará semestralmente, con todo el equipo de trabajo, una socialización de los procedimientos haciendo énfasis en la gratuidad de los trámites y la obligatoriedad del cumplimiento de los puntos de control. </t>
  </si>
  <si>
    <t>Enviar comunicado de socialización de procedimientos indicando los puntos de control de éstos</t>
  </si>
  <si>
    <t>Acta de socialización, listado de asistencia</t>
  </si>
  <si>
    <t xml:space="preserve">Actualizar el trámite inscrito ante el SUIT y el Folleto 208-REAS-Ft-104,  de acuerdo con la Resolución que reglamenta el Proceso de Reasentamientos, y mantener la nota que destaca la gratuidad en el trámite. </t>
  </si>
  <si>
    <t>Pantallazo del SUIT y folleto actualizado</t>
  </si>
  <si>
    <t>1 trámite actualizado en SUIT  y 1 folleto actualizado</t>
  </si>
  <si>
    <t>Realizar las actuaciones administrativas y judiciales pertinentes.</t>
  </si>
  <si>
    <t xml:space="preserve">Desconocimiento de los beneficiarios respecto a los procedimientos y la gratuidad de los servicios.
</t>
  </si>
  <si>
    <t>Que haya un daño reputacional, Hallazgos fiscales y/o Sanciones disciplinarias</t>
  </si>
  <si>
    <t>El Equipo Interdisciplinario de la Dirección de Reasentamientos, cada vez que se requiera, revisará el cumplimiento de los requisitos de los beneficiarios para el ingreso y permanencia en el Programa de Reasentamientos, a través de la elaboración del informe de Prefactibilidad o Informe Interdisciplinario de proceso en curso.</t>
  </si>
  <si>
    <t>Solicitar al profesional referente del componente jurídico y el financiero la revisión de los informes de factibilidad</t>
  </si>
  <si>
    <t>Actas de revisión de los informes y aprobación de las acciones mediante los instrumentos financieros que emite el Director de Reasentamientos</t>
  </si>
  <si>
    <t>Realizar cuatrimestralmente reunión de seguimiento al cumplimiento de las acciones establecidas con el equipo de trabajo de  procesos de reasentamientos.</t>
  </si>
  <si>
    <t>3 actas de reunión de revisión del estado de los procesos priorizados</t>
  </si>
  <si>
    <t>Demasiados procesos de reasentamientos en curso, correspondientes a otras administraciones.</t>
  </si>
  <si>
    <t>Que haya una sanción a la entidad, al contratista o al funcionario.</t>
  </si>
  <si>
    <t>El Director de Reasentamientos enviará cuatrimestral, para su divulgación, información sobre el Procesos de Reasentamientos, al Proceso de Atención al Ciudadano.</t>
  </si>
  <si>
    <t>Emitir un comunicado para la ciudadanía, a través de la página web o redes sociales, informando sobre los procedimientos que aplican en el Programa de Reasentamientos</t>
  </si>
  <si>
    <t>Correo electrónico con el envío de información</t>
  </si>
  <si>
    <t>Emitir un comunicado al equipo de la Dirección de Reasentamientos, con los lineamientos frente al cumplimiento de la normatividad vigente.</t>
  </si>
  <si>
    <t>Comunicado expedido y socializado</t>
  </si>
  <si>
    <t>2 comunicado expedido y socializado con todo el Equipo de Reasentamientos</t>
  </si>
  <si>
    <t xml:space="preserve">Falta de puntos de control en los procedimientos </t>
  </si>
  <si>
    <t>Que los beneficiarios busquen o propongan alternativas inapropiadas para agilizar el trámite.</t>
  </si>
  <si>
    <t>Realizar semestral revisión aleatoria de la información que se reporta en el FUSS - cumplimiento de metas versus los documentos archivados en los expedientes (físicos y virtuales) y registros realizados en la base de datos de Reubicación Definitiva y Relocalización Transitoria y el GIS, dejando registro por correo electrónico de los resultados de la revisión e informando a las partes interesadas</t>
  </si>
  <si>
    <t>Director de Reasentamientos y/o a quien delegue</t>
  </si>
  <si>
    <t>Correo con reporte</t>
  </si>
  <si>
    <t xml:space="preserve">2 correos con el reporte de las revisiones realizadas </t>
  </si>
  <si>
    <t>Desconocimiento de los procedimientos por parte de los profesionales de la Dirección de Reasentamientos</t>
  </si>
  <si>
    <t>Que en el territorio se posicionen terceros como tramitadores.</t>
  </si>
  <si>
    <t>No contar con el documento de recomendación (Diagnóstico IDIGER, Sentencia, Acto Administrativo)</t>
  </si>
  <si>
    <t>Que los beneficiarios sean objeto de estafas por parte de terceros.</t>
  </si>
  <si>
    <t>Atrasos en la ejecución de los contratos destinados para la entrega del proyecto constructivo</t>
  </si>
  <si>
    <t xml:space="preserve">Desconocimiento de los procedimientos en tiempos de entrega, por parte de la DUT , lo cual dificulta una correcta revisión de datos e información. </t>
  </si>
  <si>
    <t>Incumplimiento de las metas relacionadas con entrega de proyectos constructivos y de urbanismo para vivienda VIP</t>
  </si>
  <si>
    <t xml:space="preserve">Posibilidad de alteración en los cronogramas de obra, en el proceso de entrega de los proyectos constructivos de la Dirección de Urbanizaciones y Titulación con el fin de favorecer el interés privado. </t>
  </si>
  <si>
    <t xml:space="preserve">Posibilidad de generar sobrecostos con el fin de favorecer el interés privado mediante la alteración en los cronogramas de obra lo cual cambia las condiciones establecidas para la entrega de los proyectos constructivos de la dirección de Urbanizaciones y Titulación, generando posibles favorecimientos a terceros. </t>
  </si>
  <si>
    <t xml:space="preserve">El apoyo a la supervisión, mensualmente realiza comités de seguimiento con los contratistas de las obras asignadas, en el cual se informa el estado de ejecución de los contratos de obra.  </t>
  </si>
  <si>
    <t>Recibir los reportes de avance de obra por correo electrónico. Y generar investigaciones en los casos que se evidencie alguna irregularidad</t>
  </si>
  <si>
    <t xml:space="preserve">Acta de comité de seguimiento </t>
  </si>
  <si>
    <t>A través de reuniones mensuales se informa por parte del Apoyo a la supervisión al Director Técnico de la DUT, el estado de ejecución de los contratos de obra para la entrega del proyecto constructivo. Si existen modificaciones, se establecerán si corresponden a situaciones normales del proceso o identificar las posibles causas de las alteraciones en el cronograma ,evidenciadas a fin de establecer acciones que mitiguen el posible riesgo.</t>
  </si>
  <si>
    <t>Director de Urbanización y Titulación</t>
  </si>
  <si>
    <t>Acta de reunión mensual</t>
  </si>
  <si>
    <t>7 Actas de reunión para las vigencias</t>
  </si>
  <si>
    <t xml:space="preserve">Formular los requerimientos a la interventoría para proceder a justificar las alteraciones a los proyectos constructivos, con el fin de conocer las causales asociadas e interponer las medidas necesarias de acuerdo con el manual de supervisión de la Entidad, El manual operativo Fiduciario y el contrato de fiducia mercantil. </t>
  </si>
  <si>
    <t>Afectación imagen de la entidad</t>
  </si>
  <si>
    <t xml:space="preserve">Indagaciones e investigaciones. </t>
  </si>
  <si>
    <t>Desconocimiento del proceso de titulación y la gratuidad de los tramites por parte de la ciudadanía.</t>
  </si>
  <si>
    <t xml:space="preserve">Falta de integridad de los contratistas y funcionarios que intervienen en el proceso de titulación de predios. </t>
  </si>
  <si>
    <t>Afectación reputaciones frente la comunidad.</t>
  </si>
  <si>
    <t xml:space="preserve">Posibilidad de alterar  el proceso de titulación, solicitando o recibiendo,  dadivas de beneficiarios con el fin de obtener favores en cualquier etapa del proceso. </t>
  </si>
  <si>
    <t>Posibilidad de favorecer a terceros, omitiendo los aspectos legales del proceso. Esto puede generar detrimento de los recursos públicos y generar investigaciones por parte de los entes de control, afectando la imagen de la entidad.</t>
  </si>
  <si>
    <t>Postulación bien(es) fiscales titulables a sus ocupantes</t>
  </si>
  <si>
    <t>Mensualmente el funcionario encargado del reparto de los expedientes realiza un reporte, para hacer seguimiento en la trazabilidad de los expedientes, en tiempos y movimientos en cada etapa de revisión (social, fon vivienda, técnico, jurídico) del tramite para la titulación del predio.</t>
  </si>
  <si>
    <t>Se informara a la Directora de Urbanizaciones y Titulación , el no cumplimento de esta actividad obligatoria y se tomaran las medidas para cumplir con lo establecido en el control.</t>
  </si>
  <si>
    <t xml:space="preserve">Reporte de seguimiento </t>
  </si>
  <si>
    <t>Sensibilizar trimestralmente a los contratistas y funcionarios sobre el código de integridad de la CVP y temas relacionados con actos de corrupción.</t>
  </si>
  <si>
    <t>Equipo administrativo</t>
  </si>
  <si>
    <t>Lista de asistencia y presentación</t>
  </si>
  <si>
    <t>Sensibilizaciones realizadas /  4 Sensibilizaciones en la vigencia</t>
  </si>
  <si>
    <t>Informar de manera inmediata a la Directora de Urbanizaciones y Titulación. Dado el caso escalar el caso a la oficina de Control Interno Disciplinario.
Informar a la Directora de Urbanizaciones y Titulación quien tomara las medidas necesarias para dar cumplimiento a la actividad, debido a la importancia que esta representa.</t>
  </si>
  <si>
    <t>Acciones judiciales en contra de la entidad.</t>
  </si>
  <si>
    <t>El encargado de hacer seguimiento al cumplimiento de esta acción, se reunirá mensualmente con el designado del equipo social para verificar que en los procesos de titulación iniciados o que van a iniciar, se están realizando las socializaciones, con respecto al procedimiento de titulación y gratuidad de los tramites</t>
  </si>
  <si>
    <t>Actas de reunión</t>
  </si>
  <si>
    <t xml:space="preserve">El equipo social de la dirección de Urbanización y Titulación socializará a los ciudadanos, cada vez que se inicie un proceso de titulación, el procedimiento y la gratuidad de los tramites.  </t>
  </si>
  <si>
    <t>El equipo social de la dirección de Urbanización y Titulación</t>
  </si>
  <si>
    <t>Lista de asistencia y/o fotografías y/o actas de reunión</t>
  </si>
  <si>
    <t xml:space="preserve">Socializaciones realizadas / No. Procesos de titulación iniciados </t>
  </si>
  <si>
    <t>Denuncias penales.</t>
  </si>
  <si>
    <t>Sanciones disciplinarias.</t>
  </si>
  <si>
    <t xml:space="preserve">Falta de criterios claros para la selección de compra de inmuebles </t>
  </si>
  <si>
    <t>Seguimiento poco riguroso de los estudios para la valoración del inmueble: catastral, fiscal y avalúo comercial</t>
  </si>
  <si>
    <t>Posibilidad de comprar predios para titulación sin el lleno de los requisitos legales, técnicos, con el fin de recibir un beneficio económico.</t>
  </si>
  <si>
    <t>Posibilidad de comprar predios destinados a adelantar procesos  de titulación bajo criterios subjetivos de selección, desviando la gestión en las fases de visita a terreno, estudio jurídico y de títulos, estudio técnico y/o valoración integral del inmueble, con el fin de recibir un beneficio económico por parte de terceros.</t>
  </si>
  <si>
    <t>En los casos que se requiera realizar compra de predios, el director de Urbanización y Titulación o a quien designe, previamente deberá realizar una revisión aleatoria de los documentos que soportan los predios oferentes, validando que estos cumplan con los criterios de selección definidos por resolución, dejando como soporte de la validación un acta de la actividad realizada y se la alternativa seleccionada.</t>
  </si>
  <si>
    <t>Desarrollar una reunión con el equipo de Titulaciones con el fin de evaluar los procesos de compra de predios que este realizando la Dirección de Urbanizaciones y Titulación.</t>
  </si>
  <si>
    <t>Acta de reunión.</t>
  </si>
  <si>
    <t xml:space="preserve">Cada vez que se requiera compra de predios se realizara una reunión con el equipo de titulaciones con el fin de evaluar los procedimientos realizados durante la compra de terrenos de mayor extensión para realizar proceso de titulación.  </t>
  </si>
  <si>
    <t>Director de Urbanizaciones y Titulación.</t>
  </si>
  <si>
    <t>No. Reuniones realizadas</t>
  </si>
  <si>
    <t>No realizar los análisis requeridos de tipo catastral, fiscal y avalúo comercial  de manera apropiada</t>
  </si>
  <si>
    <t>Que los funcionarios o contratistas propongan alguna dadiva para favorecer la asignación del trámite.</t>
  </si>
  <si>
    <t>En los eventos que se requiera hacer compra de predios por parte de la CVP, donde se presenten mas de un oferente el Director de Urbanizaciones y Titulación o a quien designe realizara una mesa de trabajo multidisciplinaria para analizar los criterios a tener en cuenta en la selección del predio a comprar, y de dejara por acta el análisis realizado y decisión tomada.</t>
  </si>
  <si>
    <t>Se enviara por correo electrónico las condiciones a evaluar de los predios oferentes, a los profesionales de la DUT, para el análisis técnico y jurídico para la toma de decisiones.</t>
  </si>
  <si>
    <t xml:space="preserve">Seguimiento poco riguroso a los tiempos dentro de cada etapa </t>
  </si>
  <si>
    <t>Mala imagen de la Entidad y/o perdida de credibilidad ante la falta de criterios claros en los proceso de compra de predios</t>
  </si>
  <si>
    <t>Falta de socialización de los criterios de la oferta a la convocatoria realizada por la CVP, predios de mayor extensión ocupados masivamente con viviendas de interés social antes del 25 de mayo de 2009.</t>
  </si>
  <si>
    <t>Que los documentos aportados no sean los idóneos para llevar a cabo el proceso y puedan ser manipulados para su cumplimiento</t>
  </si>
  <si>
    <t>Seguimiento poco riguroso de los criterios de análisis de transferencia de dominio por venta: catastral, fiscal y avalúo comercial</t>
  </si>
  <si>
    <t xml:space="preserve">Posibilidad de alterar los criterios de análisis de transferencia de dominio por venta de los predios de propiedad de la Caja de la Vivienda Popular. 
</t>
  </si>
  <si>
    <t>Posibilidad de alterar los criterios de análisis de transferencia de dominio por venta para titular los predios de propiedad de la Caja de la Vivienda Popular, favoreciendo de manera especial a terceros mediante la asignación indebida alterando así los criterios definidos para la titulación a nombre de la CVP.</t>
  </si>
  <si>
    <t>En los casos que se requiera realizar venta de predios, el director de Urbanización y Titulación o a quien designe, previamente deberá realizar una revisión aleatoria de los documentos que soportan los predios oferentes, validando que estos cumplan con los criterios de selección definidos por resolución, dejando como soporte de la validación un acta de la actividad realizada y se la alternativa seleccionada.</t>
  </si>
  <si>
    <t>Desarrollar una reunión con el equipo de Titulaciones con el fin de evaluar los procesos de venta de los predios que pertenecen a la Caja de la Vivienda Popular que este realizando la Dirección de Urbanizaciones y Titulación.</t>
  </si>
  <si>
    <t xml:space="preserve">Realizar una reunión con el equipo de titulaciones con el fin de evaluar los procedimientos realizados durante la venta de terrenos que son propiedad de la CVP.  </t>
  </si>
  <si>
    <t>Falta de conocimiento en los procesos de selección de los terrenos</t>
  </si>
  <si>
    <t xml:space="preserve">Afectación reputacional </t>
  </si>
  <si>
    <t>En los eventos que se requiera realizar la venta de predios por parte de la CVP, donde se presenten mas de un comprador, el Director de Urbanizaciones y Titulación o a quien designe realizara una mesa de trabajo multidisciplinaria para analizar los criterios a tener en cuenta para la venta del predio, y de dejara por acta el análisis realizado y decisión tomada.</t>
  </si>
  <si>
    <t>Se enviara por correo electrónico las condiciones a evaluar de los compradores de los predios, a los profesionales de la DUT, para el análisis técnico y jurídico para la toma de decisiones.</t>
  </si>
  <si>
    <t>Acta de  reunión</t>
  </si>
  <si>
    <t>Definir el marco estratégico y orientar la gestión de la Caja de la Vivienda Popular, con el fin de asegurar el cumplimiento de la misionalidad y de los objetivos establecidos en el Plan de Desarrollo Distrital, mediante la formulación y aplicación de lineamientos y metodologías que permitan articular y desarrollar los procesos de planeación, ejecución, seguimiento y control; para la mejora continua, la transparencia y democratización de la información pública,  la participación incidente de la ciudadanía, y la satisfacción de las necesidades y demandas de los grupos de valor.</t>
  </si>
  <si>
    <t>Prevenir y controlar la comisión de acciones u omisiones que puedan dar lugar a daños antijurídicos a través del análisis histórico de la información, la generación e implementación de controles y la ejecución del respectivo seguimiento, con el propósito de defender los intereses de la CVP.</t>
  </si>
  <si>
    <t>Reasentar hogares estratos 1 y 2 que se encuentran ubicados en zonas de alto riesgo no mitigable, recomendadas por el IDIGER y/o los ordenados mediante sentencias judiciales o actos administrativos y adquirir los predios y/o mejoras de acuerdo con la normatividad vigente.</t>
  </si>
  <si>
    <t>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t>
  </si>
  <si>
    <t>Garantizar la disponibilidad de la información contenida en los documentos de archivo de las dependencias de la Caja de la Vivienda Popular.</t>
  </si>
  <si>
    <t>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t>
  </si>
  <si>
    <t>Coordinar la adquisición de los bienes y servicios necesarios en la Caja de la Vivienda Popular, según la normatividad contractual legal vigente.</t>
  </si>
  <si>
    <t>Generar e implementar soluciones tecnológicas que permitan proveer de forma oportuna, eficiente y transparente, las herramientas de tecnología de la información necesarias para el cumplimiento de los fines de la Cajade la Vivienda Popular , asi como formular lineamientos de estándares y buenas practicas para el manejo de las herramientas tecnologicas y los sistemas de información de la Entidad.</t>
  </si>
  <si>
    <t xml:space="preserve">15. Gestión del Control Disciplinario Interno </t>
  </si>
  <si>
    <t>Adelantar el proceso disciplinario para establecer la responsabilidad disciplinaria de los servidores y ex servidores de la Caja de la Vivienda Popular, originadas en el incumplimiento del ejercicio de sus funciones y deberes, extralimitación en el ejercicio de derechos y prohibiciones, y violación del régimen de inhabilidades, incompatibilidades, impedimentos y conflicto de intereses.</t>
  </si>
  <si>
    <t>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t>
  </si>
  <si>
    <t>Si</t>
  </si>
  <si>
    <t>En el mes de enero no se suscribieron contratos nuevos.</t>
  </si>
  <si>
    <t>No</t>
  </si>
  <si>
    <t>En el mes de febrero no se suscribieron contratos nuevos.</t>
  </si>
  <si>
    <t>En el mes de marzo no se suscribieron contratos nuevos.</t>
  </si>
  <si>
    <t>En el mes de abril, se suscribieron dos contratos y se aprovechó para socializar a todos los auditores el compromiso ético</t>
  </si>
  <si>
    <t>Evidencia en la carpeta Control No. 1</t>
  </si>
  <si>
    <t>En el mes de enero no se iniciaron nuevas auditorías.</t>
  </si>
  <si>
    <t>En el mes de febrero no se iniciaron nuevas auditorías.</t>
  </si>
  <si>
    <t>En el mes de marzo no se iniciaron nuevas auditorías.</t>
  </si>
  <si>
    <t xml:space="preserve">En el mes de abril se iniciaron dos auditorías, cada una con su compromiso en el formato </t>
  </si>
  <si>
    <t>Evidencia en la carpeta Control No. 2</t>
  </si>
  <si>
    <t>En el mes de enero no se cuentan con informes preliminares por revisar de la vigencia 2024</t>
  </si>
  <si>
    <t>En el mes de febrero no se cuentan con informes preliminares por revisar de la vigencia 2024</t>
  </si>
  <si>
    <t>En el mes de marzo no se cuentan con informes preliminares por revisar de la vigencia 2024</t>
  </si>
  <si>
    <t>En el mes de abril no se cuentan con informes preliminares por revisar de la vigencia 2024</t>
  </si>
  <si>
    <t>En el mes de abril se iniciaron dos auditorías, la auditoría a Pro Caracolí la DMB aún no ha enviado por cuanto solicitaron ampliación del plazo para el inicio de la auditoría</t>
  </si>
  <si>
    <t>Evidencia en la carpeta Control No. 3</t>
  </si>
  <si>
    <t>Los lideres de la mesa de 
ayuda de manera mensual
 a través de la herramienta 
GLPI realizaron  la verificación, 
creación y control de las cuentas
 de usuario creadas y/o modificadas
 en la CVP.</t>
  </si>
  <si>
    <t>23.1._Control
23.1.1._Usuarios_Enero_2024.xlsx</t>
  </si>
  <si>
    <t>Se realizaron campañas de sensibilización y divulgación con el fin de fortalecer la seguridad de la información mediante correos electrónicos masivos en la CVP</t>
  </si>
  <si>
    <t>23.2._Plan_Acción
23.2.1._ENE_2024.zip</t>
  </si>
  <si>
    <t>23.1._Control
23.1.2._Usuarios_Febrero_2024.xlsx</t>
  </si>
  <si>
    <t>23.2._Plan_Acción
23.2.2._FEB_2024.zip</t>
  </si>
  <si>
    <t>23.1._Control
23.1.3._Usuarios_ Marzo_2024.xlsx</t>
  </si>
  <si>
    <t>23.2._Plan_Acción
23.2.3._MAR_2024.zip</t>
  </si>
  <si>
    <t>23.1._Control
23.1.4._Usuarios_ Abril_2024.xlsx</t>
  </si>
  <si>
    <t>23.2._Plan_Acción
23.2.4_ABR_2024.zip</t>
  </si>
  <si>
    <t>EN ESTE PERIODO NO HUBO CONTRATOS DE OBRA ACTIVOS</t>
  </si>
  <si>
    <t>Actas comité de  obra marzo 2024</t>
  </si>
  <si>
    <t>No se ejecutaron actividades relacionadas con el plan de acción.</t>
  </si>
  <si>
    <t xml:space="preserve">NO </t>
  </si>
  <si>
    <t>Acta comité de  obra abril 2024</t>
  </si>
  <si>
    <t>Se realizaron reuniones de seguimiento con la supervisión del contrato.</t>
  </si>
  <si>
    <t>Actas  de seguimiento</t>
  </si>
  <si>
    <t>Acta de seguimiento Abril 2024</t>
  </si>
  <si>
    <t xml:space="preserve">No se realizó sensibilización de  código de integridad de la CVP y temas relacionados con actos de corrupción.a los funcionarios y contratistas durante este periodo de tiempo. </t>
  </si>
  <si>
    <t>NA</t>
  </si>
  <si>
    <t>Durante este periodo  no se compraron  predios destinados a adelantar procesos  de titulación</t>
  </si>
  <si>
    <t xml:space="preserve">Durante este periodo de tiempo, no se realizó transferencia de dominio por venta de los predios de propiedad de la Caja de la Vivienda Popular.  </t>
  </si>
  <si>
    <t>No se reporta</t>
  </si>
  <si>
    <t>si</t>
  </si>
  <si>
    <t>2. Listas de asistencia Febrero</t>
  </si>
  <si>
    <t xml:space="preserve">2. Listas de asistencia </t>
  </si>
  <si>
    <t>2. Listas de asistencia abril</t>
  </si>
  <si>
    <t>3. Lista de Chequeo</t>
  </si>
  <si>
    <t>3. Lista de asistencia Febrero</t>
  </si>
  <si>
    <t>3, Lista de Chequeo</t>
  </si>
  <si>
    <t>3, Lista de asistencia abril</t>
  </si>
  <si>
    <t>Cumplida</t>
  </si>
  <si>
    <t>Se divulgó pieza de comunicaciones sobre la Gratuidad de los Trámites y Servicios y acceso a la información que presta la Caja de la Vivienda Popular,  por medio de mailing.</t>
  </si>
  <si>
    <t xml:space="preserve"> 1.Estrategia Servicio al Ciudadano - No te dejes engañar enero 2024</t>
  </si>
  <si>
    <t xml:space="preserve"> 1.Estrategia Servicio al Ciudadano - No te dejes engañar febrero 2024</t>
  </si>
  <si>
    <t xml:space="preserve"> 1.Estrategia Servicio al Ciudadano - Estrategia de comunicaciones SC 2024</t>
  </si>
  <si>
    <t xml:space="preserve">Se dio continuidad  a la  implementación de la estrategia de divulgación dirigida a los ciudadanos (as), funcionario(as) y contratistas sobre la Gratuidad de los Trámites y Servicios y acceso a la información que presta la Caja de la Vivienda Popular, la cual se divulgó por el proceso de Servicio al Ciudadano por medio de las pantallas digitales de la entidad, portal web y fondos de pantalla </t>
  </si>
  <si>
    <t xml:space="preserve"> 1.Estrategia Servicio al Ciudadano - fondo de pantalla gratuidad abril 2024 - GRATUIDAD T&amp;S ABRIL 2024 - </t>
  </si>
  <si>
    <t>El proceso reporta que la actividad esta dentro de los tiempos establecidos para su realización.
La actividad muestra apoyo a la fortaleza del control.</t>
  </si>
  <si>
    <t>El proceso reporta que la actividad esta dentro de los tiempos establecidos para su realización.
La actividad muestra apoyo a la fortaleza del control.
Se sugiere adelantar acciones en pro de su cumplimiento, puesto que la actividad vence en el primer semestre.</t>
  </si>
  <si>
    <t>Se realizaron comités técnicos de seguimiento y control a las actividades y cronogramas de ejecución de los siguientes Territorios: Suba, María Cano, La Roca, Valles de Cafam y Caracolí.</t>
  </si>
  <si>
    <t>1. ENERO</t>
  </si>
  <si>
    <t>NO APLICA</t>
  </si>
  <si>
    <t>2. FEBRERO</t>
  </si>
  <si>
    <t>Se realizaron comités técnicos de seguimiento y control a las actividades y cronogramas de ejecución de los siguientes Territorios:  Suba, María Cano, La Roca y Valles de Cafam.</t>
  </si>
  <si>
    <t>3. MARZO</t>
  </si>
  <si>
    <t>Se realizaron comités técnicos de seguimiento y control a las actividades y cronogramas de ejecución de los siguientes Territorios: Suba, María Cano, La Roca y Valles de Cafam.</t>
  </si>
  <si>
    <t xml:space="preserve">4. ABRIL </t>
  </si>
  <si>
    <t xml:space="preserve">No se realizaron modificaciones contractuales durante el mes de enero </t>
  </si>
  <si>
    <t>Se generó informe del mes de diciembre de  2023  de los estados de tesorería en el cual se evidencia los movimientos efectuados. (ingresos y egresos).</t>
  </si>
  <si>
    <t>18. Estados de Tesorería diciembre 2023</t>
  </si>
  <si>
    <t>18. CONCILIACIONES BANCARIAS - DICIEMBRE 2023</t>
  </si>
  <si>
    <t>Se generó informe del mes de enero de  2024  de los estados de tesorería en el cual se evidencia los movimientos efectuados. (ingresos y egresos).</t>
  </si>
  <si>
    <t>18. Estados de Tesorería enero de  2024</t>
  </si>
  <si>
    <t>18. CONCILIACIONES BANCARIAS - ENERO 2024</t>
  </si>
  <si>
    <t>Se generó informe del mes de febrero de 2024  de los estados de tesorería en el cual se evidencia los movimientos efectuados. (ingresos y egresos).</t>
  </si>
  <si>
    <t>18. Estados de Tesorería de febrero de 2024</t>
  </si>
  <si>
    <t>18. CONCILIACIONES BANCARIAS - FEBRERO 2024</t>
  </si>
  <si>
    <t>Se generó informe del mes de marzo de 2024 de los estados de tesorería en el cual se evidencia los movimientos efectuados. (ingresos y egresos).</t>
  </si>
  <si>
    <t xml:space="preserve">18. Estados de Tesorería marzo de 2024 </t>
  </si>
  <si>
    <t>18. CONCILIACIONES BANCARIAS - MARZO DE 2024</t>
  </si>
  <si>
    <t xml:space="preserve">Se analizó el ranking emitido por la Secretaria Distrital de Hacienda  </t>
  </si>
  <si>
    <t>18 .Cupos-cupos_inversion_12122023</t>
  </si>
  <si>
    <t>18. ACTA DE REUNION COMITE FINANCIERO DICIEMBRE 2023</t>
  </si>
  <si>
    <t>18 .Cupos-Cupos_inversion_04012024</t>
  </si>
  <si>
    <t>18. ACTA DE REUNION COMITE FINANCIERO ENERO 2024</t>
  </si>
  <si>
    <t>18 .Cupos-cupos_inversion_12032024</t>
  </si>
  <si>
    <t>18. ACTA DE REUNION COMITE FINANCIERO FEBRERO 2024</t>
  </si>
  <si>
    <t>18 .Cupos-cupos_inversion_12042024_0</t>
  </si>
  <si>
    <t>18. ACTA DE REUNION COMITE FINANCIERO MARZO DE 2024</t>
  </si>
  <si>
    <t xml:space="preserve">Se remitió el reporte de pagos el cual contiene los pagos de rechazos del mes de diciembre de 2023
</t>
  </si>
  <si>
    <t>19. REPORTE DE PAGOS DIC 2023</t>
  </si>
  <si>
    <t>Se realizó mesa de trabajo con el equipo de trabajo de pagos, para validar que los pagos realizados en el periodo no presentarán novedades</t>
  </si>
  <si>
    <t>19. ACTA DE REUNIÓN 
OP SICAPITAL DICIEMBRE 2023</t>
  </si>
  <si>
    <t xml:space="preserve">Se remitió el reporte de pagos el cual contiene los pagos de rechazos del mes de enero de 2024
</t>
  </si>
  <si>
    <t>19. REPORTE DE PAGOS ENE</t>
  </si>
  <si>
    <t>19. ACTA DE REUNIÓN 
OP SICAPITAL ENERO 2024</t>
  </si>
  <si>
    <t xml:space="preserve">Se remitió el reporte de pagos el cual contiene los pagos de rechazos del mes de febrero de 2024
</t>
  </si>
  <si>
    <t>19. REPORTE DE PAGOS FEB</t>
  </si>
  <si>
    <t>19. ACTA DE REUNIÓN 
OP SICAPITAL FEBRERO DE 2024</t>
  </si>
  <si>
    <t xml:space="preserve">Se remitió el reporte de pagos el cual contiene los pagos de rechazos del mes de marzo de 2024
</t>
  </si>
  <si>
    <t>19. REPORTE DE PAGOS MAR</t>
  </si>
  <si>
    <t>19. ACTA DE REUNIÓN 
OP SICAPITAL MARZO 2024</t>
  </si>
  <si>
    <t xml:space="preserve">El profesional hace una revisión trimestralmente a los permisos otorgados a los integrantes del proceso de cartera con el fin de verificar de que estén restringidos de acuerdo al perfil de uso del aplicativo.
</t>
  </si>
  <si>
    <t>20. Acta - Revisión de Usuarios Autorizados - Permisos y Usuarios Activos F4GL - 21Dic2023</t>
  </si>
  <si>
    <t>Se realizó una reunión trimestral en la que se validaron los usuarios autorizados y activos en el aplicativo FORMULA 4GL, y de igual forma se asume el compromiso de uso adecuado y confidencialidad de la información.</t>
  </si>
  <si>
    <t>20. Acta - Revisión de Usuarios Autorizados - Permisos y Usuarios Activos F4GL - 27Mar2024</t>
  </si>
  <si>
    <t xml:space="preserve">Se validó las solicitudes de información de cartera, respecto de paz y salvos, recibos de pago y certificaciones de deuda, realizando la validación del titular o la persona debidamente autorizada, a fin de proteger los datos o información personal y financiera del deudor. </t>
  </si>
  <si>
    <t>20. Informe  - Solicitudes y Respuestas de Información Personal Financiera - Diciembre 2023</t>
  </si>
  <si>
    <t>20. Informe  - Solicitudes y Respuestas de Información Personal Financiera - enero 2024</t>
  </si>
  <si>
    <t>20. Informe  - Solicitudes y Respuestas de Información Personal Financiera - febrero 2024</t>
  </si>
  <si>
    <t>20. Informe  - Solicitudes y Respuestas de Información Personal Financiera - marzo 2024</t>
  </si>
  <si>
    <t>ESTA DETRO DE LOS TIEMPOS DE LA ACTIVIDAD</t>
  </si>
  <si>
    <t>Se realizan 12 presentaciones de conceptos interdisciplinarios a mesa de Reasentamientos,
Se realizan 8 presentaciones de conceptos técnicos a mesa de Reasentamientos,</t>
  </si>
  <si>
    <t>Se realiza capacitación al grupo Técnico,juridico,social,gestión documental</t>
  </si>
  <si>
    <t>Revisión proceso de Reasentamiento en la parte técnica.</t>
  </si>
  <si>
    <t xml:space="preserve">SI </t>
  </si>
  <si>
    <t>Se publica pieza comunicativa sobre el proceso de Reasentamientos</t>
  </si>
  <si>
    <t>Pieza comunicativa publicada</t>
  </si>
  <si>
    <t>No aplica</t>
  </si>
  <si>
    <t>En curso la verificación se realiza sobre el informe que entregue con corte cuatrimestral la Dirección Corporativa</t>
  </si>
  <si>
    <t>En curso la verificación se realiza sobre el informe que entregue la Dirección Corporativa</t>
  </si>
  <si>
    <t>Se cumple</t>
  </si>
  <si>
    <t>https://www.cajaviviendapopular.gov.co/curaduriasocial/</t>
  </si>
  <si>
    <t>En el mes de enero se generaron 26 actas de observaciones y se avalaron 27 proyecciones de actos de reconocimiento.</t>
  </si>
  <si>
    <t>Riesgo 7
Acción 1
Control 
Actas de Observación: 01 Enero-24
Actos de Reconocimiento 01. Enero-24</t>
  </si>
  <si>
    <t>No aplica para el primer cuatrimestre</t>
  </si>
  <si>
    <t>Durante el cuatrimestre se generaron 8 actas de observaciones y se avalaron 4 proyecciones de actos de reconocimiento.</t>
  </si>
  <si>
    <t>Riesgo 7
Acción 1
Control
Actas de Observación: 02 Febrero-24
Actos de Reconocimiento 02. Febrero-24</t>
  </si>
  <si>
    <t>Durante el cuatrimestre se generaron 3 actas de observaciones y se avalaron 6 proyecciones de actos de reconocimiento.</t>
  </si>
  <si>
    <t>Riesgo 7
Acción 1
Control
Actas de Observación: 03 Marzo-24
Actos de Reconocimiento 03. Marzo-24</t>
  </si>
  <si>
    <t>Durante el cuatrimestre se generaron 3 actas de observaciones y se avalaron 18 proyecciones de actos de reconocimiento.</t>
  </si>
  <si>
    <t>Riesgo 7
Acción 1
Control
Actas de Observación: 04 Abril-24
Actos de Reconocimiento 04. Abril-24</t>
  </si>
  <si>
    <t>N.A.
En enero no se iniciaron procesos precontractuales o contractuales.</t>
  </si>
  <si>
    <t>N,A,</t>
  </si>
  <si>
    <t>Actividad en curso.</t>
  </si>
  <si>
    <t>N.A.
En febrero no se iniciaron procesos precontractuales o contractuales.</t>
  </si>
  <si>
    <t>N.A.
En marzo no se iniciaron procesos precontractuales o contractuales.</t>
  </si>
  <si>
    <t>N.A.
En abril no se iniciaron procesos precontractuales o contractuales.</t>
  </si>
  <si>
    <t>Actividad en curso programada para el mes de abril del 2024</t>
  </si>
  <si>
    <t>Actividad en curso programada para el mes de abril.</t>
  </si>
  <si>
    <t>Se elaboró un documento balance de estado de ejecución de los contratos de obra e interventoría y obra con corte al 30 de abril del 2024.</t>
  </si>
  <si>
    <t xml:space="preserve"> Documento balance de la ejecución de los contratos con corte al 30 de abril del 2024.</t>
  </si>
  <si>
    <t>N.A</t>
  </si>
  <si>
    <t>No se requirió  en enero   validar con la interventoría los pedidos para asegurar que corresponden a las necesidades constructivas del hogar beneficiario.</t>
  </si>
  <si>
    <t>No se requirió  en febrero validar con la interventoría los pedidos para asegurar que corresponden a las necesidades constructivas del hogar beneficiario.</t>
  </si>
  <si>
    <t>No se requirió  en marzo  validar con la interventoría los pedidos para asegurar que corresponden a las necesidades constructivas del hogar beneficiario.</t>
  </si>
  <si>
    <t>No se requirió  en  abril validar con la interventoría los pedidos para asegurar que corresponden a las necesidades constructivas del hogar beneficiario.</t>
  </si>
  <si>
    <t>N.A. No se cuenta con reporte de entrega de materiales en el mes de enero del 2024.</t>
  </si>
  <si>
    <t>N.A. No se cuenta con reporte de entrega de materiales en febrero del 2024.</t>
  </si>
  <si>
    <t>N.A. No se cuenta con reporte de entrega de materiales en marzo del 2024</t>
  </si>
  <si>
    <t>N.A. No se cuenta con reporte de entrega de materiales en abril del 2024</t>
  </si>
  <si>
    <t>El proceso no reporta avance dentro del periodo evaluado, aunque la actividad estaba definida para realizar de manera trimestral. No obstante la actividad esta dentro de los tiempos de ejecución.
La actividad muestra apoyo a la fortaleza del control.</t>
  </si>
  <si>
    <t>El proceso no reporta avance dentro del periodo evaluado, no obstante se encuentra dentro de los tiempos de su ejecución.
La actividad muestra apoyo a la fortaleza del control.</t>
  </si>
  <si>
    <t>COD 10 Cump requisitos Ft-22.pdf</t>
  </si>
  <si>
    <t>COD 11,1 NOMINA FIJA ENE 2024 escaneada</t>
  </si>
  <si>
    <t>EN EL MES DE ABRIL NO SE LLEVÓ A CABO LA ACTIVIDAD</t>
  </si>
  <si>
    <t>23._Control_OTIC
23.2._Control_2
23.2.1._Permisos_Directorio_Activo-ENE-2024</t>
  </si>
  <si>
    <t>Se da continuidad a la implementación de los controles de seguridad necesarios en:
*Firewall
*Directorio Activo (AD)
*Equipos de cómputo
Para permitir la aplicabilidad de la política de seguridad de la información en la entidad.</t>
  </si>
  <si>
    <t>23._Plan_de_Acción_OTIC
23.2._Plan_Acción_2
23.2.1._Controles_de_Seguridad-2024</t>
  </si>
  <si>
    <t>23._Control_OTIC
23.2._Control_2
23.2.2._Permisos_Directorio_Activo-FEB-2024</t>
  </si>
  <si>
    <t>23._Control_OTIC
23.2._Control_2
23.2.3._Permisos_Directorio_Activo-MAR-2024</t>
  </si>
  <si>
    <t>23._Control_OTIC
23.2._Control_2
23.2.3._Permisos_Directorio_Activo-ABR-2024</t>
  </si>
  <si>
    <t>No se realizo</t>
  </si>
  <si>
    <t>RIESGO 10</t>
  </si>
  <si>
    <t>Se verificó que la información del formato 22 estuviera completa de acuerdo con las vinculaciones realizadas</t>
  </si>
  <si>
    <t>Revisar los soportes que dan pie para validar los requisitos</t>
  </si>
  <si>
    <t>Se verifico los resúmenes y la relación de autorización de la nomina</t>
  </si>
  <si>
    <t>COD 11,2 NOMINA FIJA FEB 2024 escaneada
NOMINA FIJA FEB 2024 escaneada</t>
  </si>
  <si>
    <t>COD 11,3 NOMINA FIJA MAR 2024 escaneada
NOMINA FIJA MAR 2024 escaneada</t>
  </si>
  <si>
    <t>COD 11,4 NOMINA FIJA ABR 2024 escaneada
NOMINA FIJA ABR 2024 escaneada</t>
  </si>
  <si>
    <t>EN EL MES DE ENERO NO SE LLEVÓ A CABO LA ACTIVIDAD</t>
  </si>
  <si>
    <t>EN EL MES DE FEBRERO NO SE LLEVÓ A CABO LA ACTIVIDAD</t>
  </si>
  <si>
    <t>COD 10.2 Cump requisitos Ft-22.pdf</t>
  </si>
  <si>
    <t>COD 12,1 CONFLICTO DE INTERESES
CERTIFICADO CONFLICTO DE INTERESES</t>
  </si>
  <si>
    <t>EN ESTE MES NO SE LLEVÓ A CABO LA ACTIVIDAD
AUN SE CUENTA CON EL TIEMPO PARA LA EJECUCION</t>
  </si>
  <si>
    <t>La actividad aun no inicia</t>
  </si>
  <si>
    <t>Se plantea realizar seguimiento en el mes de julio 2024
Se realizaran jornadas de sensibilización y socialización de los procedimientos con las consultas y prestamos de los expedientes</t>
  </si>
  <si>
    <t>Actividad dentro de los tiempos establecidos</t>
  </si>
  <si>
    <t>RIESGO 15_Bienes Inmuebles-20240508T172314Z-001</t>
  </si>
  <si>
    <t>La actividad se realizo en el mes anterior</t>
  </si>
  <si>
    <t>En el mes de abril e realizó el reporte del Inventario de Bienes Inmuebles con corte al primer trimestre de 2024, en el cual se reportó por parte de la Dirección de Reasentamientos la entrega de 36 predios de Alto riesgo que fueron transferidos al DADEP</t>
  </si>
  <si>
    <t>Durante este periodo no se realizan actualizaciones de los registros de inventario individual de servidores públicos y contratistas de las distintas dependencias de entidad.</t>
  </si>
  <si>
    <t>Se realizan actualizaciones de los registros de inventario individual de servidores públicos y contratistas de las distintas dependencias de entidad, asignando los bienes (equipos tecnológicos) y puesto de trabajo, utilizados dentro de sus funciones y/o actividades en la entidad, solicitados y habilitados de acuerdo al procedimiento establecido con la Oficina TIC mediante el aplicativo GLPI.</t>
  </si>
  <si>
    <t xml:space="preserve">Revisiones Inventario Individual Febrero_2024    </t>
  </si>
  <si>
    <t xml:space="preserve">Revisiones Inventario Individual Marzo_2024    </t>
  </si>
  <si>
    <t xml:space="preserve">Revisiones Inventario Individual Abril_2024    </t>
  </si>
  <si>
    <t>La actividad esta dentro de los tiempos establecidos</t>
  </si>
  <si>
    <t>El proceso no reporta avance dentro del periodo evaluado, dado que se encuentra dentro de los tiempos de su ejecución.
Se sugiere fortalecer la actividad puesto que esta no muestra apoyo a la fortaleza del control.</t>
  </si>
  <si>
    <t>Seguimiento Actividad de Plan de Acción</t>
  </si>
  <si>
    <t xml:space="preserve">Resultado Indicador Plan de Acción (Columna BL) </t>
  </si>
  <si>
    <t xml:space="preserve">Se solicitó po medio de memorando a la  Oficina Asesora de Comunicaciones dar continuidad a la estrategia para la vigencia 2024  de divulgación,  dirigida a los ciudadanos (as), funcionario(as) y contratistas sobre la Gratuidad de los Trámites y Servicios.   Adicionalmente se  dio inicio a la  implementación de la estrategia de divulgación dirigida a los ciudadanos (as), funcionario(as) y contratistas sobre la Gratuidad de los Trámites y Servicios y acceso a la información que presta la Caja de la Vivienda Popular, la cual se divulgara por el proceso de Servicio al Ciudadano por medio de las pantallas digitales de la entidad, portal web, redes sociales y mailing  en el punto de atención a la ciudadanía. </t>
  </si>
  <si>
    <t>El proceso reporta ejecución del control dentro de los tiempos establecidos, allegando evidencia coherente y conforme a lo formulado dentro del mismo.
Se evidencia que el control cumple con los parámetros para el diseño del mismo.
No se reporta materialización del riesgo por parte del proceso.</t>
  </si>
  <si>
    <t>El abogado que recibe  la solicitud de contratación,  coteja con el área solicitante la necesidad y verifica que el proceso o forma de contratación solicitada  este acorde  con la legislación.</t>
  </si>
  <si>
    <t xml:space="preserve">Se realizo una mesa de trabajo con todas las áreas con el fin de actualizar los lineamientos referentes a los proceso de contratación </t>
  </si>
  <si>
    <t xml:space="preserve">El proceso reporta ejecución del control dentro de los tiempos establecidos, allegando evidencia coherente y conforme a lo formulado dentro del mismo.
Se evidencia que el control cumple con los parámetros para el diseño del mismo.
No se reporta materialización del riesgo por parte del proceso.
</t>
  </si>
  <si>
    <t>El proceso reporta avance dentro de los tiempos establecidos, y esta dentro de los tiempos de su ejecución.
A su vez adjunta evidencia del cumplimiento de la actividad</t>
  </si>
  <si>
    <t>El abogado verifica que la totalidad de la documentación este acorde con la lista de chequeo vigentes. Asimismo se revisa que la información suministrada este acorde en la totalidad de todos los documentos.</t>
  </si>
  <si>
    <t>Se realizo una capacitación con los referentes con el fin de explicar los pasos para la contratación, teniendo en cuenta la eliminación del sistema SISCO</t>
  </si>
  <si>
    <t xml:space="preserve">Cada vez que se requiere de una modificación contractual, se diligencia el formato de justificación explicando de manera clara las razones de la modificación, la cual debe ser soportada y tener visto bueno por parte del interventor y/o supervisor del contrato, además de ser revisada por la Dirección de Gestión Corporativa, para finalmente ser revisada y firmada por el Ordenador del Gasto. </t>
  </si>
  <si>
    <t>Realizar 1 socialización a los equipos de trabajo de la DMB sobre los el procedimiento de Modificaciones a los contratos haciendo énfasis en los puntos de control, para evitar posibles incumplimientos por parte de los contratistas de consultoría, obra e interventoría.</t>
  </si>
  <si>
    <t xml:space="preserve">Se realizó modificación contractual al proyecto La Roca, para lo cual se diligenció el formato de justificación explicando de manera clara las razones de la modificación, la cual fue soportada y revisada por parte de la Dirección Jurídica, para finalmente ser revisada y firmada por la Supervisión. </t>
  </si>
  <si>
    <t xml:space="preserve">Se realizó modificación contractual a los proyectos Suba y Valles de Cafam, para lo cual se diligenció el formato de justificación explicando de manera clara las razones de la modificación, la cual fue soportada y revisada por parte de la Dirección Jurídica, para finalmente ser revisada y firmada por la Supervisión. </t>
  </si>
  <si>
    <t xml:space="preserve">Se realizó modificación contractual a los proyectos María Cano, La Roca y Valles de Cafam, para lo cual se diligenció el formato de justificación explicando de manera clara las razones de la modificación, la cual fue soportada y revisada por parte de la Dirección Jurídica, para finalmente ser revisada y firmada por la Supervisión. </t>
  </si>
  <si>
    <t xml:space="preserve">Lista de asistencia y registro fotográfico cuando aplique.
</t>
  </si>
  <si>
    <t xml:space="preserve">El proceso reporta que la ejecución del control esta dentro de los tiempos establecidos. Reporta un seguimiento sobre este en cuanto a como será su ejecución.
Se evidencia que el control cumple con los parámetros para el diseño del mismo.
No se reporta materialización del riesgo por parte del proceso.
</t>
  </si>
  <si>
    <t>El proceso no reporta avance dentro del periodo evaluado, no obstante se en cuenta dentro de los tiempos de su ejecución.
La actividad muestra apoyo a la fortaleza del control.</t>
  </si>
  <si>
    <t>El proceso reporta que la ejecución del control esta dentro de los tiempos establecidos. Reporta un seguimiento sobre este en cuanto a como será su ejecución.
Se evidencia que el control cumple con los parámetros para el diseño del mismo.
No se reporta materialización del riesgo por parte del proceso.</t>
  </si>
  <si>
    <t>Durante el 1er. Trimestre no se aplicó encuesta en campo por cambio de administración. Se verificará el cumplimiento contra informe cuatrimestral de satisfacción al ciudadano.</t>
  </si>
  <si>
    <t>El proceso reporta que no fue factible la ejecución del control, se espera que para el otro cuatrimestre se logre reportar avance sobre el mismo. Reporta un seguimiento sobre este en cuanto a como será su ejecución.
Se evidencia que el control cumple con los parámetros para el diseño del mismo.
No se reporta materialización del riesgo por parte del proceso.</t>
  </si>
  <si>
    <t>El proceso reporta avance sobre el cumplimiento de la actividad de tratamiento propuesta dentro de los periodos establecidos.
La actividad muestra apoyo a la fortaleza del control.
La evidencia reportada muestra coherencia con la actividad propuesta.</t>
  </si>
  <si>
    <t>Actividad en curso.  No se adelantó en  enero en tanto no se realizó la notificación de los actos de reconocimiento, la cual quedó programada para el mes de mayo</t>
  </si>
  <si>
    <t>Actividad en curso.  No se adelantó en febrero  en tanto no se realizó la notificación de los actos de reconocimiento, la cual quedó programada para el mes de mayo</t>
  </si>
  <si>
    <t>Actividad en curso.  No se adelantó en marzo en tanto no se realizó la notificación de los actos de reconocimiento, la cual quedó programada para el mes de mayo</t>
  </si>
  <si>
    <t>Actividad en curso.  No se adelantó en abril no se realizó la notificación de los actos de reconocimiento, la cual quedó programada para el mes de mayo</t>
  </si>
  <si>
    <t xml:space="preserve">El proceso reporta que no fue necesaria la ejecución del control y que esta dentro de los tiempos establecidos. 
Se evidencia que el control cumple con los parámetros para el diseño del mismo.
No se reporta materialización del riesgo por parte del proceso.
</t>
  </si>
  <si>
    <t>El profesional o quien designe el director de mejoramiento de vivienda elaborará un documento balance de la ejecución de los contratos de obra e interventoría acerca de lo avanzado que contiene los aprendizajes y las recomendaciones a tener en cuenta en la estructuración de los nuevos procesos contractuales.</t>
  </si>
  <si>
    <t xml:space="preserve">El proceso reporta ejecución del control dentro de los tiempos establecidos, allegando evidencia coherente y conforme a lo formulado dentro del mismo.
Se evidencia que el control cumple con los parámetros para el diseño del mismo, no obstante se sugiere definir periodicidad del mismo.
No se reporta materialización del riesgo por parte del proceso.
</t>
  </si>
  <si>
    <t xml:space="preserve">El proceso reporta que no fue necesaria la ejecución del control y que esta dentro de los tiempos establecidos. 
Se sugiere validar los parámetros para el diseño del mismo.
No se reporta materialización del riesgo por parte del proceso.
</t>
  </si>
  <si>
    <t>Débil control de los pedidos lo que genera inconsistencia en unidades, cantidades y materiales relacionados con el pedido de suministro.</t>
  </si>
  <si>
    <t xml:space="preserve">Revisar y actualizar los formatos 208-TH-Ft-22 Cumplimiento de requisitos mínimos, experiencia del cargo y  208-TH-Ft-116 Verificación cumplimiento de requisitos, incorporando en ellos todos los criterios necesarios legalmente para la vinculación de un servidor público a la Entidad </t>
  </si>
  <si>
    <t xml:space="preserve">en el mes de Enero la realizó directamente la Alcaldía </t>
  </si>
  <si>
    <t>Se ha realizado la verificación y validación de los certificados y documentos presentados,  Se revisa y se diligencia el formatos 208-TH-Ft-22, verificando el cumplimiento de los requisitos mínimos 
El formato   208-TH-Ft-116 a la fecha no se ha diligenciado</t>
  </si>
  <si>
    <t xml:space="preserve">El proceso reporta avance sobre el cumplimiento de la actividad de tratamiento propuesta dentro de los periodos establecidos.
Se sugiere fortalecer la actividad puesto que son actividades iguales al control.
La evidencia reportada muestra coherencia con la actividad propuesta.
</t>
  </si>
  <si>
    <t>Se verifica mensualmente la nómina y la relación de la autorización y el resumen en cada periodo</t>
  </si>
  <si>
    <t xml:space="preserve">COD 11,1 NOMINA FIJA ENE 2024 escaneada
NOMINA FIJA ENE 2024 escaneada nómina  
 </t>
  </si>
  <si>
    <t>Se verifica mensualmente la nómina y la relación de la autorización en cada periodo</t>
  </si>
  <si>
    <t xml:space="preserve">Cuando el interés particular del servidor público o contratista  influye indebidamente sobre el desempeño de sus deberes y responsabilidades  </t>
  </si>
  <si>
    <t xml:space="preserve">Presentación de Conflicto de Interés </t>
  </si>
  <si>
    <t xml:space="preserve">Posibilidad de presentarse conflictos de interés por parte de un servidor publico o contratista deslegitimando  los procesos de la Entidad. </t>
  </si>
  <si>
    <t xml:space="preserve">El Profesional designado por la Subdirección Administrativa , deberá realizar verificación de la declaración de conflictos de interés de los servidores públicos en la plataforma dispuesta para tal fin y registrar dicha información en los instrumentos de control definidos en el procedimiento de Vinculación, permanencia y retiro establecido en el proceso de Gestión de Talento Humano </t>
  </si>
  <si>
    <t>Se realiza la verificación de la declaración de conflictos de interés de los servidores públicos</t>
  </si>
  <si>
    <t xml:space="preserve">Posibilidad de afectación reputacional  por inadecuados procesos de selección, seguimiento y evaluación del personal viciados por sobornos o fraudes. </t>
  </si>
  <si>
    <t xml:space="preserve">El Profesional designado por la Subdirección Administrativa , deberá realizar seguimiento al cumplimiento de las Políticas establecidas por la Entidad encaminadas a fomentar la Integridad del servidor publico y contratista. </t>
  </si>
  <si>
    <t xml:space="preserve">Instrumento de medición de la apropiación de la Política de Integridad y Conflictos de Interés. </t>
  </si>
  <si>
    <t xml:space="preserve">Realizar campaña denominada "Tolerancia Cero a la Corrupción"  por medio de sensibilizaciones hechas al personal mediante pautas o comunicaciones internas. </t>
  </si>
  <si>
    <t>Incumplimiento del procedimiento establecido de Control y Préstamo de expedientes por parte de servidores públicos y contratistas</t>
  </si>
  <si>
    <t xml:space="preserve">Perdida de información importante que hacen parte o harán parte del acervo documental de la Entidad </t>
  </si>
  <si>
    <t xml:space="preserve">El personal designado para la entrega  cada vez que un expediente del archivo de gestión, centralizado o central  se encuentre en consulta o préstamo se deberá hacer seguimiento a este garantizando el cumplimiento de lo estipulado dentro del procedimiento de Consulta y Préstamo de Expedientes establecido dentro del proceso de Gestión Documental </t>
  </si>
  <si>
    <t xml:space="preserve">Desarrollar jornadas de sensibilización y socialización de los procedimientos y normatividad legal vigente, relacionada con los lineamientos de la consulta y préstamo de los expedientes, al personal que requiera dicho servicio. </t>
  </si>
  <si>
    <t xml:space="preserve">Inadecuado manejo del inventario por parte del profesional designado para ejecutar la función
Incumplimiento de procedimientos internos para el control y seguimiento del inventario </t>
  </si>
  <si>
    <t xml:space="preserve">Perdidas económicas para la Entidad
Imposición de sanciones </t>
  </si>
  <si>
    <t>Acción u omisión en el uso de bienes inmuebles de la CVP</t>
  </si>
  <si>
    <t>El Subdirector Administrativo y/o el profesional designado realizan  seguimiento al inventario (plataforma SIBI) de Bienes Inmuebles de la Caja de Vivienda Popular  y  realiza acompañamiento en las  visitas técnicas.</t>
  </si>
  <si>
    <t>22 de marzo Se realizó la primera Mesa de trabajo para la gestión de bienes Inmuebles Caja de la Vivienda Popular, en la cual se realizó contextualización de las funciones de esta mesa y se requirió la actualización del inventario de bienes Inmuebles con corte al primer trimestre</t>
  </si>
  <si>
    <t>Falta de conciencia y ética por parte de los servidores Públicos y Contratistas
Deficientes verificaciones a los inventarios"</t>
  </si>
  <si>
    <t>Falta de Ética y Valores de los servidores públicos y/o contratistas</t>
  </si>
  <si>
    <t xml:space="preserve">Posibilidad dedetrimento patrimonial por malos comportamientos y falta valores y ética de los servidores públicos  y/o contratistas   </t>
  </si>
  <si>
    <t>Una toma física del inventario realizada en el año</t>
  </si>
  <si>
    <t>Acta de Reunión de Socialización del Código de Ética</t>
  </si>
  <si>
    <t>El proceso no reporta avance dentro del periodo evaluado, no obstante se en cuenta dentro de los tiempos de su ejecución.
Se sugiere adelantar acciones en pro de su cumplimiento, puesto que la actividad vence en el primer semestre y fortalecer la actividad de plan de acción con el propósito de que esta actividad genere fortaleza sobre el control.</t>
  </si>
  <si>
    <t>El proceso no reporta avance dentro del periodo evaluado, no obstante se en cuenta dentro de los tiempos de su ejecución.
Se sugiere fortalecer la actividad de plan de acción con el propósito de que esta actividad genere fortaleza sobre el control. Actualmente parece ser la misma actividad de control.</t>
  </si>
  <si>
    <t>El proceso reporta que el control esta dentro de los tiempos establecidos para su ejecución.
Se evidencia que el control cumple con los parámetros para el diseño del mismo.
No se reporta materialización del riesgo por parte del proceso.</t>
  </si>
  <si>
    <t>El proceso reporta que el control esta dentro de los tiempos establecidos para su ejecución, por temas ajenos a ellos se reprograma la auditoria razón por la cual no se cuenta con el control ejecutado.
Se evidencia que el control cumple con los parámetros para el diseño del mismo.
No se reporta materialización del riesgo por parte del proceso.</t>
  </si>
  <si>
    <t>Se elaboraran las conciliaciones bancarias de manera mensual</t>
  </si>
  <si>
    <t>Se realiza el análisis de la ubicación de los bancos en el  ranking emitido por la SHD, en los Comités Financieros</t>
  </si>
  <si>
    <t xml:space="preserve">Reunión mensual de supervisión - defensa judicial </t>
  </si>
  <si>
    <t>21.Acta de reunión febrero</t>
  </si>
  <si>
    <t>21.Acta de reunión marzo</t>
  </si>
  <si>
    <t>21.Acta de reunión abril</t>
  </si>
  <si>
    <t>No se evidencia formulación de actividad de plan de acción, se sugiere al proceso identificar una actividad que fortalezca el control definido y apoye en la no materialización del riesgo.
Importante identificar actividad de apoyo al control y solicitar que se actualice el mapa.</t>
  </si>
  <si>
    <t>Se realizó mesa de trabajo de seguimiento a los procesos disciplinarios el día 25 de enero de 2024</t>
  </si>
  <si>
    <t xml:space="preserve">7.Documento de Apoyo Actas Evidencia matriz de riesgo de corrupción </t>
  </si>
  <si>
    <t>Se realizó mesa de trabajo de seguimiento a los procesos disciplinarios el día 29 de febrero de 2024</t>
  </si>
  <si>
    <t>7.Documento de Apoyo Actas Evidencia matriz de riesgo de corrupción</t>
  </si>
  <si>
    <t>Se realizó mesa de trabajo de seguimiento a los procesos disciplinarios el día 21 de marzo  de 2024</t>
  </si>
  <si>
    <t>Se realizó mesa de trabajo de seguimiento a los procesos disciplinarios el día 29 de Abril de 2024</t>
  </si>
  <si>
    <t>Los lideres de la mesa de 
ayuda de manera mensual
a través de Directorio activo
realizaron la verificación, 
creación y control de las cuentas
 de usuario creadas y/o modificadas
 en la CVP, buscando que éstas 
cumplan con los requisitos de permisos mínimos
 de acuerdo al perfil de cada usuario.</t>
  </si>
  <si>
    <t>Para este periodo no se registra, se realizara en el siguiente cuatrimestre</t>
  </si>
  <si>
    <t>Informes, Zip
LISTA MESA VUR
24-1-2024</t>
  </si>
  <si>
    <t>Se realizando los comités de obra programados, en el marco del contrato 77 del 2023</t>
  </si>
  <si>
    <t>El proceso reporta que solo hasta el mes de marzo y abril fue posible ejecutar el control, dado que no se tenían contratos en los periodos anteriores. No obstante no se encuentran evidencias sobre el reporte de la actividad, que permitan validar el cumplimiento de la actividad.
Se evidencia que el control cumple con los parámetros para el diseño del mismo.
No se reporta materialización del riesgo por parte del proceso.</t>
  </si>
  <si>
    <t>El proceso reporta que se realizarón reuniones en el mes de abril, pero no es clara la ejecución de la actividad, validando el control se supone que al no tener contrataciones tampoco se realiza esta actividad, pero no es posible validarlo.  No obstante no se encuentran evidencias sobre el reporte de la actividad, que permitan validar el cumplimiento de la actividad.
Se sugiere adelantar acciones en pro de su cumplimiento, y fortalecer la actividad de plan de acción con el propósito de que esta actividad genere fortaleza sobre el control.</t>
  </si>
  <si>
    <t>El proceso no reporta seguimiento sobre los controles definidos.
Se evidencia que el control cumple con los parámetros para el diseño del mismo.
No se reporta materialización del riesgo por parte del proceso.</t>
  </si>
  <si>
    <t>El proceso no reporta ejecución de la actividad de su plan de acción.
Se sugiere adelantar acciones en pro de su cumplimiento, y fortalecer la actividad de plan de acción con el propósito de que esta actividad genere fortaleza sobre el control.</t>
  </si>
  <si>
    <t>El proceso reporta que no se requirió la ejecución del control, no obstante este esta dentro de los tiempos establecidos para su ejecución.
Se evidencia que el control cumple con los parámetros para el diseño del mismo.
No se reporta materialización del riesgo por parte del proceso."</t>
  </si>
  <si>
    <t>El proceso no reporta avance dentro del periodo evaluado, no obstante se en cuenta dentro de los tiempos de su ejecución.
Se sugiere adelantar acciones en pro de su cumplimiento, puesto que la actividad, aunque este este sujeto a la realización de algún evento y fortalecer la actividad de plan de acción con el propósito de que esta actividad genere fortaleza sobre el control.</t>
  </si>
  <si>
    <t>El proceso reporta ejecución del control dentro de los tiempos establecidos, allegando evidencia coherente y conforme a lo formulado dentro del mismo.
Se evidencia que el control cumple con los parámetros para el diseño del mismo.
No se reporta materialización del riesgo por parte del proceso.
Se sugiere definir actividad de contingencia.</t>
  </si>
  <si>
    <t xml:space="preserve">El proceso reporta ejecución del control dentro de los tiempos establecidos, allegando evidencia coherente y conforme a lo formulado dentro del mismo. No obstante dentro del control se mencionan dos formatos de los cuales uno de ellos ni se nombra en el seguimiento ni esta dentro de las evidencias. Aunque se reporta el avance definido por el proceso, el monitoreo define que el control esta incompleto.
Se evidencia que el control no cumple con los parámetros para el diseño del mismo.
No se reporta materialización del riesgo por parte del proceso.
Se sugiere definir actividad de contingencia.
</t>
  </si>
  <si>
    <t xml:space="preserve">El proceso reporta ejecución del control dentro de los tiempos establecidos, allegando evidencia coherente y conforme a lo formulado dentro del mismo.
Se evidencia que el control no cumple con los parámetros para el diseño del mismo.
No se reporta materialización del riesgo por parte del proceso.
Se sugiere definir actividad de contingencia.
</t>
  </si>
  <si>
    <t xml:space="preserve">El proceso reporta ejecución del control dentro de los tiempos establecidos, allegando evidencia coherente y conforme a lo formulado dentro del mismo. No obstante dentro del control se mencionan dos formatos de los cuales uno de ellos ni se nombra en el seguimiento ni esta dentro de las evidencias. Aunque se reporta el avance definido por el proceso, el monitoreo define que el control esta incompleto.
Se evidencia que el control no cumple con los parámetros para el diseño del mismo.
No se reporta materialización del riesgo por parte del proceso.
Se sugiere definir actividad de contingencia.
</t>
  </si>
  <si>
    <t xml:space="preserve">El proceso reporta que el control esta dentro de los tiempos establecidos para su ejecución.
Se evidencia que el control no cumple con los parámetros para el diseño del mismo.
No se reporta materialización del riesgo por parte del proceso.
Se sugiere definir actividad de contingencia.
</t>
  </si>
  <si>
    <t xml:space="preserve">El proceso reporta ejecución del control dentro de los tiempos establecidos, allegando evidencia coherente y conforme a lo formulado dentro del mismo. Pero no se identifica actividad desarrollada en el mes de enero.
Se evidencia que el control cumple con los parámetros para el diseño del mismo.
No se reporta materialización del riesgo por parte del proceso.
Se sugiere definir actividad de contingencia.
</t>
  </si>
  <si>
    <t>No Iniciada</t>
  </si>
  <si>
    <t>% DE AVANCE DE LA ACTIVIDAD DE TRATAMIENTO ESPERADO</t>
  </si>
  <si>
    <t>No se evidencia ejecución del control en los meses de enero y marzo. Para los meses de febrero y abril se remitieron soportes (listados de asistencia de las mesas de trabajo del grupo de contratación) que no son consistentes con los especificados en el control (Solicitudes de contratación revisadas)</t>
  </si>
  <si>
    <r>
      <t xml:space="preserve">Se evidencia que el proceso de atención al ciudadano ha gestionado la divulgación de piezas comunicativas acerca de la gratuidad del servicio se observa ademas memorando 202417000033343 remitido por la DGC el 21/03/2024 dirigido a la OAC con asunto </t>
    </r>
    <r>
      <rPr>
        <i/>
        <sz val="10"/>
        <color theme="1"/>
        <rFont val="Arial"/>
        <family val="2"/>
      </rPr>
      <t xml:space="preserve">Estrategia de comunicaciones Dirección de Gestión Corporativa – Proceso de Servicio al Ciudadano vigencia 2024. </t>
    </r>
    <r>
      <rPr>
        <sz val="10"/>
        <color theme="1"/>
        <rFont val="Arial"/>
        <family val="2"/>
      </rPr>
      <t>Se evidencia una ejecución consistente del control.</t>
    </r>
  </si>
  <si>
    <t>No se evidencia ejecución del control en los meses de enero y marzo. Para los meses de febrero y abril se remitió el mismo soporte para ambos meses y en el no se evidencia VoBo o diligenciamiento del campo (Nombre del Abogado que realizó la revisión de la Etapa Precontractual y Contractual) que permita inferir que la lista de chequeo del contratista se verificó, lo cual es inconsistente la descripción del control y con la evidencia establecida para el mismo.</t>
  </si>
  <si>
    <t>Se evidencia que el proceso el proceso de Mejoramiento de Barrios ejecutó consistentemente el control establecido mediante la generación de actas de comité técnico para el primer cuatrimestre de 2024</t>
  </si>
  <si>
    <t>Se evidencia que el proceso el proceso de Mejoramiento de Barrios ejecutó consistentemente el control establecido mediante los soportes de las modificaciones contractuales efectuadas en los meses de febrero, marzo y abril de 2024</t>
  </si>
  <si>
    <t>Se definio una ejecución por semestre, a corte de este seguimiento no se aportan evidencias de que se ha realizado la sensibilización indicada.</t>
  </si>
  <si>
    <t>Para este control se definio una ejecución por semestre, a corte de este seguimiento no se aportan evidencias de que se ha realizado la divulgación indicada.</t>
  </si>
  <si>
    <t>En revisión de las actas de observación remitidas para los mes de enero febrero, marzo y abril se observa que no cuentan con numero de radicado y tampoco estan firmadas por el director de mejoramiento de vivienda, lo cual incumple las condiciones establecidas para la evidencia del control que son "Acta de observaciones firmado y radicado debidamente y Proyección del acto administrativo remitido a la Dirección Jurídica de la CVP.."</t>
  </si>
  <si>
    <t>El proceso reporta que el control se llevará a cabo en mayo por tanto no aporta evidencias de la ejecución. Se determina que el control no se cumplió "Informe trimestral consolidado de la encuesta de satisfacción al beneficiario de la curaduría pública social."para el presente corte de información.</t>
  </si>
  <si>
    <t>Se definio una ejecución anual, a corte de este seguimiento no se aportan evidencias de que se ha realizado la sensibilización indicada.</t>
  </si>
  <si>
    <t>Se observan los compromisos eticos de 4 auditores vinculados a la ACI en el corte de información correspondiente</t>
  </si>
  <si>
    <t xml:space="preserve">Se observa el plan de "PROGRAMA DE TRABAJO" Cod:  208-CI-Ft-19 la declaración del cumplimiento del COMPROMISO ÉTICO Y REGLAS DE CONDUCTA </t>
  </si>
  <si>
    <t>No se observan soportes del control dado que el proceso informa que el mismo no se ha ejecutado</t>
  </si>
  <si>
    <t>Se reporta por el proceso que en abril se iniciaron dos auditorías, la auditoría a Pro Caracolí la DMB aún no ha enviado por cuanto solicitaron ampliación del plazo para el inicio de la auditoría. Sin embargo no se observa el soporte indicado.</t>
  </si>
  <si>
    <t xml:space="preserve">El proceso reporta que no se ha ejecutado este control por lo cual no hay soportes de avance en el Instrumento de medición de la apropiación de la Política de Integridad y Conflictos de Interés. </t>
  </si>
  <si>
    <t xml:space="preserve">Se observa que en el mes de abril se generó el documento BALANCE DE LA EJECUCIÓN DE LOS CONTRATOS DE OBRA E INTERVENTORÍA 1/02/2024 a 30/04/2024. Que es consistente con la evidencia planteada por el proceso </t>
  </si>
  <si>
    <t>El proceso reporta que no se requirió en el primer cuatrimestre validar con la interventoría los pedidos para asegurar que corresponden a las necesidades constructivas del hogar beneficiario. Por tanto no se reporta ejecución del control como tampoco evidencia.</t>
  </si>
  <si>
    <t>En el primer cuatrimestre no se iniciaron procesos precontractuales o contractuales, por tanto no se reporta ejecución del control por parte del proceso como tampoco evidencia.</t>
  </si>
  <si>
    <t>El proceso reporta que no se contó con reporte de entrega de materiales en el primer trimestre de 2024 por tanto no se reporta ejecución del control ni tampoco se allega evidencia</t>
  </si>
  <si>
    <t>El proceso no reporta ejecución del controll en el primer cuatrimestre, se indica que se efectuara el seguimiento en el mes de abril. Sin embargo, el realizar un seguimineto 7 meses despues de iniciada la vigencia eleva la probabilidad de materialización del riesgo si se tiene encuenta lo establecido en la descripción del control "El personal designado para la entrega  cada vez que un expediente del archivo de gestión, centralizado o central  se encuentre en consulta o préstamo se deberá hacer seguimiento". Se recomienda realizar el seguimiento mensual de este control</t>
  </si>
  <si>
    <t>Para este control se definio una ejecución por semestre, a corte de este seguimiento no se aportan evidencias de que se ha realizado la mesa de trabajo indicada.</t>
  </si>
  <si>
    <t>Para este control se definio una ejecución cuatrimestral, a corte de este seguimiento no se aportan evidencias de que se ha realizado la aplicación de la encuesta de satisfacción al ciudadano.</t>
  </si>
  <si>
    <t>Se definio una ejecución por trimestre a corte de este seguimiento no se aportan evidencias de que se ha realizado la sensibilización indicada.</t>
  </si>
  <si>
    <t>Se definio una ejecución por semestre. La actividad de tratamiento propuesta por el proceso inicia en el mes de junio</t>
  </si>
  <si>
    <t>Se definio una ejecución por cuatrimestre.Se evidencia la ejecución de dos sesiones cuyo tema fue "REUNIÓN DE SUPERVISIÓN Y SEGUIMIENTO DIRECCIÓN JURIDICA CVP" desarrolladas en los meses de febrero y marzo. No se encontró el soporte de asistencia de la reunión de febrero.</t>
  </si>
  <si>
    <t>Se definio una ejecución por año.Se evidencia soporte de asistencia a espacio de socialización realizado el 15 de febrero con los enlaces de las diferentes dependencias.
No se remitió soporte que indique cuales fueron los temas tratados en dicha socialización.  Se recomienda adjuntar la presentación empleada para realizar la socialización</t>
  </si>
  <si>
    <t>Se definio una ejecución por año.A la fecha no se reporta ejecución de la actividad planteada por el proceso.</t>
  </si>
  <si>
    <t>Se definio una ejecución por año. A la fecha no se reporta ejecución de la actividad planteada por el proceso.</t>
  </si>
  <si>
    <t xml:space="preserve">Se definio una ejecución por año. En revisión de la evidencia indicada se observa actualización de  los requisitos para la postulación al plan terrazas. Sin embargo, la evidencia de la ejecución de la actividad establece la actualización de los formatos asociados los cuales no fueron remitidos por el procesos para este corte por tanto no procede el cumplimiento de la actividad </t>
  </si>
  <si>
    <t>Se definio una ejecución a necesidad. A la fecha no se reporta ejecución de la actividad planteada por el proceso.</t>
  </si>
  <si>
    <t>Se definio una ejecución por cuatrimestre. Se reporta por parte del proceso que la acitvidad "sensibilizaciones realizadas en el año frente  a la  "Tolerancia Cero a la Corrupción" no se ha ejecutado. La periodicidad definida es cuatrimestral y no se cumplió</t>
  </si>
  <si>
    <t>Se definio una ejecución por año. El proceso reporta que desde el mes de abril la actividad de toma física del inventario se encuentra en curso sin embargo no se aporta soportes de el avance.</t>
  </si>
  <si>
    <t xml:space="preserve">La actividad esta planteada bimestralmente y no es clara la forma como se mide el avance  toda vez que el indicador esta planteado como "Un proceso de gestión de realización de una mesa de trabajo". Para este corte la ACI tomo para la medición un avance esperado del 40% equivalente a los dos bimestres que ya han trasncurrido a corte abril.
Se reporta por parte del proceso desde el mes de abril se desarrolla la actividad. Sin embargo, no se observan soportes de la ejecución. </t>
  </si>
  <si>
    <t>Se observan los estados de tesoreria de los meses de diciembre, enero y febrero se eviencia consistencia de la ejecución del control propuesto por el proceso</t>
  </si>
  <si>
    <t>Se observan los archivos del seguimiento a cupos de inversión para los meses de diciembre, enero y febrero se eviencia consistencia de la ejecución del control propuesto por el proceso</t>
  </si>
  <si>
    <t>Se definio una ejecución por mes. Se evidencia para el primer trimestre de 2024 una ejecución de la actividad de manera consistente.</t>
  </si>
  <si>
    <t>Se observan los archivos del seguimiento reporte de pagos el cual contiene los pagos de rechazos para los meses de diciembre, enero y febrero se eviencia consistencia de la ejecución del control propuesto por el proceso.</t>
  </si>
  <si>
    <t>Se evidencian Informes de las Solicitudes y Respuestas de Información Personal Financiera para los meses Diciembre, enero, febrero y marzo de manera consistente.</t>
  </si>
  <si>
    <t>Se evidencian actas de seguimiento trrimestral de seguimiento a los usuarios con acceso al sistema  FORMULA 4GL en los meses de enero y abril</t>
  </si>
  <si>
    <t>Se definio una ejecución trimestral. Se evidencia para el primer trimestre de 2024 una ejecución de la actividad de manera consistente.</t>
  </si>
  <si>
    <t>Se definio una ejecución por semestre, a corte de este seguimiento no se aportan evidencias deejecución de la sensibilización semestral.</t>
  </si>
  <si>
    <t>No se observa soporte "captura de pantalla SIBI " del control en el repositorio de la ejecución de la activdad</t>
  </si>
  <si>
    <t xml:space="preserve">Se indica por el proceso que se ejecuto el control en los meses de febrero, marzo y abril </t>
  </si>
  <si>
    <t>Se evidencia Reunión mensual de supervisión - defensa judicial de los meses febrero, marzo y abril. En enero no se evidenció seguimiento por parte del proceso.</t>
  </si>
  <si>
    <t>Ejecución Anual. En el mes de marzo se verifica ejecución del control ""revisión del formato 22" para determinar su completitud. El control hace mención a los formatos Formatos 208-TH-Ft-22 CUMPLIMIENTO REQUISITOS MINÍMOS EXPERIENCIA DEL CARGO 
208-TH-Ft-116 Verificación cumplimiento de requisitos 
Diligenciados y suscritos</t>
  </si>
  <si>
    <t>Se evidencia ejecución del control unicamente en el mes de marzo, En el control no se establece la periodicidad del mismo se recomienda ejecución mensual</t>
  </si>
  <si>
    <t>El proceso reporta seguimiento al control de manera mesual a la nomina y aporta soportes de verificación de resumenes y autorización de la nómina para el primer cuatrimestre de 2024.</t>
  </si>
  <si>
    <t xml:space="preserve">No se evidenció segumiento del control "El Director Jurídico solicitará la revisión mensual de la información registrada en el SIPROJWEB, verificando que cada proceso esté actualizado con la ultima actuación. Consulta de Rama Judicial con la que se verifica última actuación y se revisa, que este actualizado con la ultima actuación en SIPROJWEB." propuesto por el proceso.
</t>
  </si>
  <si>
    <t>El proceso reporta seguimiento al control de manera mesual y aporta como soporte actas de  mesas de trabajo de seguimiento a los procesos disciplinarios para el primer trimestre de 2024.</t>
  </si>
  <si>
    <t>Se definió una ejecución mensual. El proceso reporta seguimiento mesual a la nomina y aporta soportes de verificación de resumenes y autorización de la nómina para el primer cuatrimestre de 2024. Se recomienda ajustar el plan de acción dado que el control y las actividades definidas son practicamente las mismas al igual que los soportes de ejecución. Las actividades planteadas por el proceso deben complementar el control establecido de lo contrario no se mitiga el riesgo residual.</t>
  </si>
  <si>
    <t>Se definió una ejecución mensual. El proceso reporta seguimiento mesual a la nomina y aporta como soportes actas de  mesas de trabajo de seguimiento a los procesos disciplinarios para el primer trimestre de 2024.. Se recomienda ajustar el plan de acción dado que el control y las actividades definidas son practicamente las mismas al igual que los soportes de ejecución. Las actividades planteadas por el proceso deben complementar el control establecido de lo contrario no se mitiga el riesgo residual.
Se debe ajustar el responsable del riesgos (esta asignado a la Dirección de Gestión Coprotativa) y la culumna periodicidad no esta seleccionada en la matriz</t>
  </si>
  <si>
    <t>Se observa seguimiento mesual a las cuentas de usuario deacuerdo a las solicitudes de acceso por parte de los lideres de proceso. Se aporta archivos de excel para los meses de enero a abril.</t>
  </si>
  <si>
    <t>Se observa seguimiento mesual a las cuentas de usuario deacuerdo a las solicitudes de acceso por parte de los lideres de proceso. Se aportan capturas de pantalla de la configuración de permisos de algunos usuarios para el primer trimestre</t>
  </si>
  <si>
    <t>La ejecución se planteo trimestral. Se evidenció que para el primer trimestre el proceso ha revisado la implementación de politicas en el Firewall, AD (para usuarios y equipos) entre ellas restricción a la instalación de aplicaciones y caracteristicas de contraseña segura. La actividad se desarrolla de manera adecuada segun lo planteado por el proceso. Ajustar la periodicidad En la culomna correspondiente</t>
  </si>
  <si>
    <t>La ejecución se planteo trimestral. Se evidenció mediante la revisión de los soportes aportados que LA OTIC ha gestionado piezas de sensibilización de seguridad de la información de manera mensual. Se evidencia un adecuado desarrollo de la actividad propuesta por el proceso.  Ajustar la periodicidad En la culomna correspondiente</t>
  </si>
  <si>
    <t>La ejecución se planteo anual. 1 trámite actualizado en SUIT  y 1 folleto actualizado</t>
  </si>
  <si>
    <t>La ejecución se planteo semestral. 2 comunicado expedido y socializado con todo el Equipo de Reasentamientos</t>
  </si>
  <si>
    <t>Se observan Actas de revisión de los informes mediante mesas de trabjo desarroladas los meses de enero y febrero.</t>
  </si>
  <si>
    <t>La ejecución se planteo cuatrimestral. El seguimiento relacionado por el proceso en el mes de abril no contiene el soporte requerido "actas de reunión de revisión del estado de los procesos priorizados" en su lugar se aportan listados de asistencia de capacitaciones con colaboradores del proceso</t>
  </si>
  <si>
    <t>La ejecución del control se planteó semestral, no aplica para este seguimiento.</t>
  </si>
  <si>
    <t>Se indica en el seguimiento del proceso que solicitó publicación de pieza comunicativa sobre el proceso de Reasentamientos. Sin embargo, se aporta captura de pantalla del portal web. Sin embargo no se aporta soporte de Correo electrónico con el envío de información.</t>
  </si>
  <si>
    <t>La ejecución se planteo semestral. Realizar semestral revisión aleatoria de la información que se reporta en el FUSS - cumplimiento de metas versus los documentos archivados en los expedientes (físicos y virtuales) y registros realizados en la base de datos de Reubicación Definitiva y Relocalización Transitoria y el GIS, dejando registro por correo electrónico de los resultados de la revisión e informando a las partes interesadas</t>
  </si>
  <si>
    <t>No se evidencia el establecimiento de un control y tampoco seguimiento por parte del proceso se recomienda a la OAP revisar si se trata de un registro que se debe eliminar</t>
  </si>
  <si>
    <t>No se evidencia el establecimiento de un plan de acción y tampoco seguimiento por parte del proceso se recomienda a la OAP revisar si se trata de un registro que se debe eliminar</t>
  </si>
  <si>
    <t>La ejecución se planteo trimestral. No se evidencia ejecución de la sensibilización proyectada para su ejecución en el presente corte.</t>
  </si>
  <si>
    <t xml:space="preserve"> No se ejecutó el control en el primer cuatrimestre de 2024 consistente en hacer seguimiento en la trazabilidad de los expedientes,</t>
  </si>
  <si>
    <t>La ejecución se planteo a solicitud. No se aporta seguimiento de la actividad en ningun mes.Es importante diligenciar la matriz indicando si la ejecución de la activdad aplica o no en el mes correspondiente.</t>
  </si>
  <si>
    <t>El proceso no reporta ejecución el control, según lo definido el seguimiento debe ser mensual. Ninguno de los meses de encuentra diligenciado, es importante diligenciar la matriz indicando si la ejecución del control aplica o no en el mes correspondiente.</t>
  </si>
  <si>
    <t>No se reporta ejecución del control dado que no se compraron predios en el primer cuatrimestre del 2024</t>
  </si>
  <si>
    <t>La ejecución se planteo mensual. En seguimiento el proceso indica que se ejecutó la actividad en los meses de marzo y abril sin embargo en revisión no se aporta el acta del mes de marzo.</t>
  </si>
  <si>
    <t xml:space="preserve">En los meses de enero y febrero no se encontraban activos contratos de obra por tanto el prroceso reporta que no se ejecutó el control </t>
  </si>
  <si>
    <t xml:space="preserve">No se reporta ejecución del cotrol toda vez que se indica que  no se realizó transferencia de dominio por venta de los predios de propiedad de la Caja de la Vivienda Popular.  </t>
  </si>
  <si>
    <t xml:space="preserve">La ejecución se planteo a solicitud. No se reporta ejecución de la actividad </t>
  </si>
  <si>
    <t>El proceso no reporta ejecución el control. Ninguno de los meses de encuentra diligenciado, es importante diligenciar la matriz indicando si la ejecución del control aplica o no en el mes correspondiente.</t>
  </si>
  <si>
    <t>Causa Raíz*
¿Cómo puede suceder?</t>
  </si>
  <si>
    <t>Consecuencias *
¿Qué consecuencias puede tener su materialización?</t>
  </si>
  <si>
    <t>Descripción del Riesgo*
¿Qué puede suceder?</t>
  </si>
  <si>
    <t>Trámite, servicio y consulta de Información pública*
¿El riesgo esta asociado a algún Trámite, servicio y consulta de Información pública? ¿Cuál?</t>
  </si>
  <si>
    <t>Se evidencia que el proceso de atención al ciudadano ha gestionado la divulgación de piezas comunicativas acerca de la gratuidad del servicio se observa ademas memorando 202417000033343 remitido por la DGC el 21/03/2024 dirigido a la OAC con asunto Estrategia de comunicaciones Dirección de Gestión Corporativa – Proceso de Servicio al Ciudadano vigencia 2024. Se evidencia una ejecución consistente del control.</t>
  </si>
  <si>
    <t>Total general</t>
  </si>
  <si>
    <t>08. Servicio al Ciudadano</t>
  </si>
  <si>
    <t xml:space="preserve">06. Mejoramiento de Barrios </t>
  </si>
  <si>
    <t>05. Mejoramiento de Vivienda</t>
  </si>
  <si>
    <t>09.Gestión_Administrativa</t>
  </si>
  <si>
    <t>03. Prevención del Daño Antijurídico y Representación Judicial</t>
  </si>
  <si>
    <t>04. Reasentamientos</t>
  </si>
  <si>
    <t>07. Urbanizaciones y Titulación</t>
  </si>
  <si>
    <t>Directora de Urbanizaciones y Titulación</t>
  </si>
  <si>
    <t>Directora de Gestión Corporativa</t>
  </si>
  <si>
    <t>Subdirectora Financiero</t>
  </si>
  <si>
    <t>Jefe Oficina de Control Disciplinario Interno</t>
  </si>
  <si>
    <t xml:space="preserve">Asesora de Control Interno </t>
  </si>
  <si>
    <t>DESVIACIÓN</t>
  </si>
  <si>
    <t xml:space="preserve">PROCESO </t>
  </si>
  <si>
    <t xml:space="preserve"> ACTIVIDAD DE TRATAMIENTO</t>
  </si>
  <si>
    <t>AVANCE ESPERADO</t>
  </si>
  <si>
    <t>AVANCE EVIDENCIADO</t>
  </si>
  <si>
    <t>(Varios elementos)</t>
  </si>
  <si>
    <t xml:space="preserve">ACTIVIDADES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</si>
</sst>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 #,##0_-;_-* &quot;-&quot;_-;_-@_-"/>
    <numFmt numFmtId="164" formatCode="dd/mm/yyyy;@"/>
    <numFmt numFmtId="165" formatCode="0.0%"/>
  </numFmts>
  <fonts count="66" x14ac:knownFonts="1">
    <font>
      <sz val="11"/>
      <color theme="1"/>
      <name val="Calibri"/>
      <family val="2"/>
      <scheme val="minor"/>
    </font>
    <font>
      <sz val="10"/>
      <color rgb="FF000000"/>
      <name val="Arial Narrow"/>
      <family val="2"/>
    </font>
    <font>
      <sz val="10"/>
      <color theme="1"/>
      <name val="Calibri"/>
      <family val="2"/>
      <scheme val="minor"/>
    </font>
    <font>
      <sz val="20"/>
      <color rgb="FF000000"/>
      <name val="Arial Narrow"/>
      <family val="2"/>
    </font>
    <font>
      <sz val="20"/>
      <color rgb="FFFFFFFF"/>
      <name val="Arial Narrow"/>
      <family val="2"/>
    </font>
    <font>
      <sz val="11"/>
      <color theme="1"/>
      <name val="Calibri"/>
      <family val="2"/>
      <scheme val="minor"/>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b/>
      <sz val="12"/>
      <name val="Arial Narrow"/>
      <family val="2"/>
    </font>
    <font>
      <b/>
      <sz val="9"/>
      <color theme="1"/>
      <name val="Arial Narrow"/>
      <family val="2"/>
    </font>
    <font>
      <sz val="10"/>
      <name val="Arial"/>
      <family val="2"/>
    </font>
    <font>
      <sz val="12"/>
      <name val="Times New Roman"/>
      <family val="1"/>
    </font>
    <font>
      <b/>
      <sz val="10"/>
      <name val="Arial"/>
      <family val="2"/>
    </font>
    <font>
      <b/>
      <sz val="9"/>
      <color indexed="81"/>
      <name val="Tahoma"/>
      <family val="2"/>
    </font>
    <font>
      <sz val="9"/>
      <color indexed="81"/>
      <name val="Tahoma"/>
      <family val="2"/>
    </font>
    <font>
      <sz val="9"/>
      <color theme="1"/>
      <name val="Arial"/>
      <family val="2"/>
    </font>
    <font>
      <b/>
      <sz val="11"/>
      <color theme="1"/>
      <name val="Calibri"/>
      <family val="2"/>
      <scheme val="minor"/>
    </font>
    <font>
      <sz val="20"/>
      <color theme="1"/>
      <name val="Calibri"/>
      <family val="2"/>
      <scheme val="minor"/>
    </font>
    <font>
      <b/>
      <sz val="11"/>
      <color rgb="FFFFFFFF"/>
      <name val="Century Gothic"/>
      <family val="2"/>
    </font>
    <font>
      <sz val="11"/>
      <name val="Calibri"/>
      <family val="2"/>
    </font>
    <font>
      <sz val="10"/>
      <color rgb="FF000000"/>
      <name val="Century Gothic"/>
      <family val="2"/>
    </font>
    <font>
      <sz val="10"/>
      <color theme="1"/>
      <name val="Century Gothic"/>
      <family val="2"/>
    </font>
    <font>
      <sz val="10"/>
      <color theme="1"/>
      <name val="Arial"/>
      <family val="2"/>
    </font>
    <font>
      <b/>
      <sz val="10"/>
      <color theme="1"/>
      <name val="Arial"/>
      <family val="2"/>
    </font>
    <font>
      <sz val="11"/>
      <color rgb="FF000000"/>
      <name val="Century Gothic"/>
      <family val="2"/>
    </font>
    <font>
      <sz val="9"/>
      <color rgb="FF000000"/>
      <name val="Arial"/>
      <family val="2"/>
    </font>
    <font>
      <b/>
      <u/>
      <sz val="10"/>
      <name val="Arial"/>
      <family val="2"/>
    </font>
    <font>
      <sz val="10"/>
      <color rgb="FF000000"/>
      <name val="Arial"/>
      <family val="2"/>
    </font>
    <font>
      <b/>
      <sz val="10"/>
      <color theme="9" tint="-0.249977111117893"/>
      <name val="Arial"/>
      <family val="2"/>
    </font>
    <font>
      <b/>
      <i/>
      <sz val="10"/>
      <color theme="1"/>
      <name val="Arial"/>
      <family val="2"/>
    </font>
    <font>
      <i/>
      <sz val="10"/>
      <color theme="1"/>
      <name val="Arial"/>
      <family val="2"/>
    </font>
    <font>
      <sz val="11"/>
      <name val="Arial"/>
      <family val="2"/>
    </font>
    <font>
      <b/>
      <sz val="26"/>
      <name val="Arial"/>
      <family val="2"/>
    </font>
    <font>
      <b/>
      <sz val="24"/>
      <name val="Arial"/>
      <family val="2"/>
    </font>
    <font>
      <b/>
      <sz val="16"/>
      <name val="Arial"/>
      <family val="2"/>
    </font>
    <font>
      <sz val="11"/>
      <color rgb="FF000000"/>
      <name val="Calibri"/>
      <family val="2"/>
    </font>
    <font>
      <b/>
      <sz val="12"/>
      <color rgb="FFFFFFFF"/>
      <name val="Century Gothic"/>
      <family val="2"/>
    </font>
    <font>
      <b/>
      <sz val="12"/>
      <color rgb="FFFFFFFF"/>
      <name val="Arial Narrow"/>
      <family val="2"/>
    </font>
    <font>
      <sz val="12"/>
      <color rgb="FF000000"/>
      <name val="Calibri"/>
      <family val="2"/>
    </font>
    <font>
      <b/>
      <sz val="11"/>
      <color rgb="FF000000"/>
      <name val="Century Gothic"/>
      <family val="2"/>
    </font>
    <font>
      <sz val="14"/>
      <color rgb="FF000000"/>
      <name val="Arial Narrow"/>
      <family val="2"/>
    </font>
    <font>
      <sz val="14"/>
      <color rgb="FF000000"/>
      <name val="Century Gothic"/>
      <family val="2"/>
    </font>
    <font>
      <b/>
      <sz val="14"/>
      <color theme="1"/>
      <name val="Arial"/>
      <family val="2"/>
    </font>
    <font>
      <b/>
      <sz val="14"/>
      <name val="Arial"/>
      <family val="2"/>
    </font>
    <font>
      <b/>
      <sz val="12"/>
      <name val="Arial"/>
      <family val="2"/>
    </font>
    <font>
      <sz val="11"/>
      <color rgb="FF000000"/>
      <name val="Arial"/>
      <family val="2"/>
    </font>
    <font>
      <b/>
      <sz val="9"/>
      <name val="Arial"/>
      <family val="2"/>
    </font>
    <font>
      <b/>
      <u/>
      <sz val="9"/>
      <name val="Arial"/>
      <family val="2"/>
    </font>
    <font>
      <b/>
      <sz val="16"/>
      <color theme="1"/>
      <name val="Arial"/>
      <family val="2"/>
    </font>
    <font>
      <b/>
      <sz val="11.5"/>
      <color rgb="FF373936"/>
      <name val="Arial"/>
      <family val="2"/>
    </font>
    <font>
      <b/>
      <sz val="8"/>
      <color theme="1"/>
      <name val="Arial"/>
      <family val="2"/>
    </font>
    <font>
      <sz val="8"/>
      <color theme="1"/>
      <name val="Arial"/>
      <family val="2"/>
    </font>
    <font>
      <sz val="10"/>
      <color rgb="FF373936"/>
      <name val="Arial"/>
      <family val="2"/>
    </font>
    <font>
      <b/>
      <sz val="11"/>
      <color theme="9" tint="-0.499984740745262"/>
      <name val="Arial Rounded MT Bold"/>
      <family val="2"/>
    </font>
    <font>
      <b/>
      <sz val="11"/>
      <color theme="9" tint="-0.499984740745262"/>
      <name val="Calibri"/>
      <family val="2"/>
      <scheme val="minor"/>
    </font>
    <font>
      <sz val="11"/>
      <color theme="9" tint="-0.499984740745262"/>
      <name val="Calibri"/>
      <family val="2"/>
      <scheme val="minor"/>
    </font>
    <font>
      <b/>
      <sz val="12"/>
      <color rgb="FF000000"/>
      <name val="Arial"/>
      <family val="2"/>
    </font>
    <font>
      <b/>
      <sz val="22"/>
      <name val="Arial"/>
      <family val="2"/>
    </font>
    <font>
      <b/>
      <sz val="20"/>
      <name val="Arial"/>
      <family val="2"/>
    </font>
    <font>
      <sz val="18"/>
      <color theme="1"/>
      <name val="Arial"/>
      <family val="2"/>
    </font>
    <font>
      <sz val="10"/>
      <color theme="1"/>
      <name val="Arial"/>
    </font>
    <font>
      <u/>
      <sz val="11"/>
      <color theme="10"/>
      <name val="Calibri"/>
      <family val="2"/>
      <scheme val="minor"/>
    </font>
  </fonts>
  <fills count="47">
    <fill>
      <patternFill patternType="none"/>
    </fill>
    <fill>
      <patternFill patternType="gray125"/>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6" tint="0.59999389629810485"/>
        <bgColor indexed="64"/>
      </patternFill>
    </fill>
    <fill>
      <patternFill patternType="solid">
        <fgColor rgb="FF1F3864"/>
        <bgColor rgb="FF1F3864"/>
      </patternFill>
    </fill>
    <fill>
      <patternFill patternType="solid">
        <fgColor theme="3" tint="0.79998168889431442"/>
        <bgColor indexed="64"/>
      </patternFill>
    </fill>
    <fill>
      <patternFill patternType="solid">
        <fgColor rgb="FF375623"/>
        <bgColor rgb="FF375623"/>
      </patternFill>
    </fill>
    <fill>
      <patternFill patternType="solid">
        <fgColor theme="0"/>
        <bgColor rgb="FF1F3864"/>
      </patternFill>
    </fill>
    <fill>
      <patternFill patternType="solid">
        <fgColor theme="5" tint="0.59999389629810485"/>
        <bgColor rgb="FF385623"/>
      </patternFill>
    </fill>
    <fill>
      <patternFill patternType="solid">
        <fgColor theme="5" tint="0.59999389629810485"/>
        <bgColor rgb="FFC55A11"/>
      </patternFill>
    </fill>
    <fill>
      <patternFill patternType="solid">
        <fgColor theme="4" tint="0.59999389629810485"/>
        <bgColor rgb="FFC55A11"/>
      </patternFill>
    </fill>
    <fill>
      <patternFill patternType="solid">
        <fgColor theme="7" tint="0.59999389629810485"/>
        <bgColor rgb="FFC55A11"/>
      </patternFill>
    </fill>
    <fill>
      <patternFill patternType="solid">
        <fgColor theme="4" tint="0.59999389629810485"/>
        <bgColor rgb="FF385623"/>
      </patternFill>
    </fill>
    <fill>
      <patternFill patternType="solid">
        <fgColor theme="7" tint="0.59999389629810485"/>
        <bgColor rgb="FF385623"/>
      </patternFill>
    </fill>
    <fill>
      <patternFill patternType="solid">
        <fgColor theme="5" tint="0.59999389629810485"/>
        <bgColor rgb="FFFFFFFF"/>
      </patternFill>
    </fill>
    <fill>
      <patternFill patternType="solid">
        <fgColor theme="4" tint="0.59999389629810485"/>
        <bgColor rgb="FFFFFFFF"/>
      </patternFill>
    </fill>
    <fill>
      <patternFill patternType="solid">
        <fgColor theme="7" tint="0.59999389629810485"/>
        <bgColor rgb="FFFFFFFF"/>
      </patternFill>
    </fill>
    <fill>
      <patternFill patternType="solid">
        <fgColor theme="5" tint="0.59999389629810485"/>
        <bgColor indexed="64"/>
      </patternFill>
    </fill>
    <fill>
      <patternFill patternType="solid">
        <fgColor theme="4" tint="0.59999389629810485"/>
        <bgColor indexed="64"/>
      </patternFill>
    </fill>
    <fill>
      <patternFill patternType="solid">
        <fgColor theme="7" tint="0.59999389629810485"/>
        <bgColor indexed="64"/>
      </patternFill>
    </fill>
    <fill>
      <patternFill patternType="solid">
        <fgColor rgb="FFD8D8D8"/>
        <bgColor rgb="FFD8D8D8"/>
      </patternFill>
    </fill>
    <fill>
      <patternFill patternType="solid">
        <fgColor rgb="FFFFFFFF"/>
        <bgColor rgb="FFFFFFFF"/>
      </patternFill>
    </fill>
    <fill>
      <patternFill patternType="solid">
        <fgColor theme="9" tint="-0.249977111117893"/>
        <bgColor rgb="FF1F3864"/>
      </patternFill>
    </fill>
    <fill>
      <patternFill patternType="solid">
        <fgColor theme="9" tint="-0.249977111117893"/>
        <bgColor rgb="FF385623"/>
      </patternFill>
    </fill>
    <fill>
      <patternFill patternType="solid">
        <fgColor theme="0" tint="-0.249977111117893"/>
        <bgColor rgb="FFFFFFFF"/>
      </patternFill>
    </fill>
    <fill>
      <patternFill patternType="solid">
        <fgColor theme="0" tint="-4.9989318521683403E-2"/>
        <bgColor rgb="FFBFBFBF"/>
      </patternFill>
    </fill>
    <fill>
      <patternFill patternType="solid">
        <fgColor theme="6" tint="0.59999389629810485"/>
        <bgColor rgb="FF1F3864"/>
      </patternFill>
    </fill>
    <fill>
      <patternFill patternType="solid">
        <fgColor theme="0" tint="-0.14999847407452621"/>
        <bgColor indexed="64"/>
      </patternFill>
    </fill>
    <fill>
      <patternFill patternType="solid">
        <fgColor rgb="FFFFFF00"/>
        <bgColor indexed="64"/>
      </patternFill>
    </fill>
    <fill>
      <patternFill patternType="solid">
        <fgColor theme="5" tint="0.39997558519241921"/>
        <bgColor rgb="FFFFFFFF"/>
      </patternFill>
    </fill>
    <fill>
      <patternFill patternType="solid">
        <fgColor theme="4" tint="0.39997558519241921"/>
        <bgColor rgb="FFFFFFFF"/>
      </patternFill>
    </fill>
    <fill>
      <patternFill patternType="solid">
        <fgColor theme="7" tint="0.39997558519241921"/>
        <bgColor rgb="FFFFFFFF"/>
      </patternFill>
    </fill>
    <fill>
      <patternFill patternType="solid">
        <fgColor theme="5" tint="0.39997558519241921"/>
        <bgColor indexed="64"/>
      </patternFill>
    </fill>
    <fill>
      <patternFill patternType="solid">
        <fgColor theme="4" tint="0.39997558519241921"/>
        <bgColor indexed="64"/>
      </patternFill>
    </fill>
    <fill>
      <patternFill patternType="solid">
        <fgColor theme="7" tint="0.39997558519241921"/>
        <bgColor indexed="64"/>
      </patternFill>
    </fill>
    <fill>
      <patternFill patternType="solid">
        <fgColor rgb="FF00B0F0"/>
        <bgColor indexed="64"/>
      </patternFill>
    </fill>
    <fill>
      <patternFill patternType="solid">
        <fgColor rgb="FF00B0F0"/>
        <bgColor rgb="FFC55A11"/>
      </patternFill>
    </fill>
    <fill>
      <patternFill patternType="solid">
        <fgColor rgb="FF92D050"/>
        <bgColor rgb="FFC55A11"/>
      </patternFill>
    </fill>
    <fill>
      <patternFill patternType="solid">
        <fgColor theme="4" tint="0.79998168889431442"/>
        <bgColor theme="4" tint="0.79998168889431442"/>
      </patternFill>
    </fill>
  </fills>
  <borders count="96">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right/>
      <top style="dashed">
        <color theme="9" tint="-0.24994659260841701"/>
      </top>
      <bottom style="dashed">
        <color theme="9" tint="-0.24994659260841701"/>
      </bottom>
      <diagonal/>
    </border>
    <border>
      <left style="dotted">
        <color rgb="FFF79646"/>
      </left>
      <right style="dotted">
        <color rgb="FFF79646"/>
      </right>
      <top/>
      <bottom style="dotted">
        <color rgb="FFF79646"/>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right/>
      <top style="dashed">
        <color theme="9" tint="-0.24994659260841701"/>
      </top>
      <bottom/>
      <diagonal/>
    </border>
    <border>
      <left/>
      <right/>
      <top/>
      <bottom style="dashed">
        <color theme="9"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bottom style="dashed">
        <color theme="9" tint="-0.24994659260841701"/>
      </bottom>
      <diagonal/>
    </border>
    <border>
      <left style="thin">
        <color indexed="64"/>
      </left>
      <right/>
      <top/>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rgb="FFFFFFFF"/>
      </left>
      <right style="medium">
        <color rgb="FFFFFFFF"/>
      </right>
      <top style="medium">
        <color rgb="FFFFFFFF"/>
      </top>
      <bottom style="medium">
        <color rgb="FFFFFFFF"/>
      </bottom>
      <diagonal/>
    </border>
    <border>
      <left style="mediumDashed">
        <color rgb="FFF4B084"/>
      </left>
      <right style="mediumDashed">
        <color rgb="FFF4B084"/>
      </right>
      <top style="mediumDashed">
        <color rgb="FFF4B084"/>
      </top>
      <bottom style="mediumDashed">
        <color rgb="FFF4B084"/>
      </bottom>
      <diagonal/>
    </border>
    <border>
      <left style="dashed">
        <color theme="5" tint="0.39994506668294322"/>
      </left>
      <right style="dashed">
        <color theme="5" tint="0.39994506668294322"/>
      </right>
      <top style="dashed">
        <color theme="5" tint="0.39994506668294322"/>
      </top>
      <bottom style="dashed">
        <color theme="5" tint="0.39994506668294322"/>
      </bottom>
      <diagonal/>
    </border>
    <border>
      <left style="mediumDashed">
        <color rgb="FFF4B084"/>
      </left>
      <right style="mediumDashed">
        <color rgb="FFF4B084"/>
      </right>
      <top/>
      <bottom style="mediumDashed">
        <color rgb="FFF4B08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dashed">
        <color rgb="FFFFC000"/>
      </right>
      <top style="medium">
        <color indexed="64"/>
      </top>
      <bottom style="dashed">
        <color rgb="FFFFC000"/>
      </bottom>
      <diagonal/>
    </border>
    <border>
      <left style="dashed">
        <color rgb="FFFFC000"/>
      </left>
      <right style="medium">
        <color indexed="64"/>
      </right>
      <top style="medium">
        <color indexed="64"/>
      </top>
      <bottom style="dashed">
        <color rgb="FFFFC000"/>
      </bottom>
      <diagonal/>
    </border>
    <border>
      <left style="medium">
        <color indexed="64"/>
      </left>
      <right style="dashed">
        <color rgb="FFFFC000"/>
      </right>
      <top style="dashed">
        <color rgb="FFFFC000"/>
      </top>
      <bottom style="dashed">
        <color rgb="FFFFC000"/>
      </bottom>
      <diagonal/>
    </border>
    <border>
      <left style="dashed">
        <color rgb="FFFFC000"/>
      </left>
      <right style="medium">
        <color indexed="64"/>
      </right>
      <top style="dashed">
        <color rgb="FFFFC000"/>
      </top>
      <bottom style="dashed">
        <color rgb="FFFFC000"/>
      </bottom>
      <diagonal/>
    </border>
    <border>
      <left style="medium">
        <color indexed="64"/>
      </left>
      <right style="dashed">
        <color rgb="FFFFC000"/>
      </right>
      <top style="dashed">
        <color rgb="FFFFC000"/>
      </top>
      <bottom style="medium">
        <color indexed="64"/>
      </bottom>
      <diagonal/>
    </border>
    <border>
      <left style="dashed">
        <color rgb="FFFFC000"/>
      </left>
      <right style="medium">
        <color indexed="64"/>
      </right>
      <top style="dashed">
        <color rgb="FFFFC000"/>
      </top>
      <bottom style="medium">
        <color indexed="64"/>
      </bottom>
      <diagonal/>
    </border>
    <border>
      <left style="dashed">
        <color theme="9" tint="-0.24994659260841701"/>
      </left>
      <right/>
      <top style="dashed">
        <color theme="9" tint="-0.24994659260841701"/>
      </top>
      <bottom/>
      <diagonal/>
    </border>
    <border>
      <left/>
      <right style="medium">
        <color rgb="FFFFFFFF"/>
      </right>
      <top style="medium">
        <color rgb="FFFFFFFF"/>
      </top>
      <bottom style="medium">
        <color rgb="FFFFFFFF"/>
      </bottom>
      <diagonal/>
    </border>
    <border>
      <left style="thin">
        <color rgb="FFFFFFFF"/>
      </left>
      <right style="thin">
        <color rgb="FFFFFFFF"/>
      </right>
      <top style="thin">
        <color rgb="FFFFFFFF"/>
      </top>
      <bottom style="thin">
        <color rgb="FFFFFFFF"/>
      </bottom>
      <diagonal/>
    </border>
    <border>
      <left style="dashed">
        <color rgb="FFFFC000"/>
      </left>
      <right style="dashed">
        <color rgb="FFFFC000"/>
      </right>
      <top style="dashed">
        <color rgb="FFFFC000"/>
      </top>
      <bottom style="dashed">
        <color rgb="FFFFC000"/>
      </bottom>
      <diagonal/>
    </border>
    <border>
      <left/>
      <right style="medium">
        <color indexed="64"/>
      </right>
      <top style="medium">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medium">
        <color indexed="64"/>
      </left>
      <right style="medium">
        <color indexed="64"/>
      </right>
      <top style="thin">
        <color indexed="64"/>
      </top>
      <bottom style="thin">
        <color indexed="64"/>
      </bottom>
      <diagonal/>
    </border>
    <border>
      <left/>
      <right/>
      <top style="thin">
        <color indexed="64"/>
      </top>
      <bottom style="medium">
        <color indexed="64"/>
      </bottom>
      <diagonal/>
    </border>
    <border>
      <left style="dotted">
        <color theme="9" tint="-0.24994659260841701"/>
      </left>
      <right style="dotted">
        <color theme="9" tint="-0.24994659260841701"/>
      </right>
      <top style="dotted">
        <color theme="9" tint="-0.24994659260841701"/>
      </top>
      <bottom/>
      <diagonal/>
    </border>
    <border>
      <left style="thick">
        <color theme="9" tint="-0.24994659260841701"/>
      </left>
      <right style="dashed">
        <color theme="9" tint="-0.24994659260841701"/>
      </right>
      <top style="thick">
        <color theme="9" tint="-0.24994659260841701"/>
      </top>
      <bottom style="dashed">
        <color theme="9" tint="-0.24994659260841701"/>
      </bottom>
      <diagonal/>
    </border>
    <border>
      <left style="dashed">
        <color theme="9" tint="-0.24994659260841701"/>
      </left>
      <right style="dashed">
        <color theme="9" tint="-0.24994659260841701"/>
      </right>
      <top style="thick">
        <color theme="9" tint="-0.24994659260841701"/>
      </top>
      <bottom style="dashed">
        <color theme="9" tint="-0.24994659260841701"/>
      </bottom>
      <diagonal/>
    </border>
    <border>
      <left style="dashed">
        <color theme="9" tint="-0.24994659260841701"/>
      </left>
      <right style="thick">
        <color theme="9" tint="-0.24994659260841701"/>
      </right>
      <top style="thick">
        <color theme="9" tint="-0.24994659260841701"/>
      </top>
      <bottom style="dashed">
        <color theme="9" tint="-0.24994659260841701"/>
      </bottom>
      <diagonal/>
    </border>
    <border>
      <left style="thick">
        <color theme="9" tint="-0.24994659260841701"/>
      </left>
      <right style="dashed">
        <color theme="9" tint="-0.24994659260841701"/>
      </right>
      <top style="dashed">
        <color theme="9" tint="-0.24994659260841701"/>
      </top>
      <bottom style="thick">
        <color theme="9" tint="-0.24994659260841701"/>
      </bottom>
      <diagonal/>
    </border>
    <border>
      <left style="dashed">
        <color theme="9" tint="-0.24994659260841701"/>
      </left>
      <right style="dashed">
        <color theme="9" tint="-0.24994659260841701"/>
      </right>
      <top style="dashed">
        <color theme="9" tint="-0.24994659260841701"/>
      </top>
      <bottom style="thick">
        <color theme="9" tint="-0.24994659260841701"/>
      </bottom>
      <diagonal/>
    </border>
    <border>
      <left style="dashed">
        <color theme="9" tint="-0.24994659260841701"/>
      </left>
      <right style="thick">
        <color theme="9" tint="-0.24994659260841701"/>
      </right>
      <top style="dashed">
        <color theme="9" tint="-0.24994659260841701"/>
      </top>
      <bottom style="thick">
        <color theme="9" tint="-0.24994659260841701"/>
      </bottom>
      <diagonal/>
    </border>
    <border>
      <left style="dotted">
        <color rgb="FFE36C09"/>
      </left>
      <right style="dotted">
        <color rgb="FFE36C09"/>
      </right>
      <top style="dotted">
        <color rgb="FFE36C09"/>
      </top>
      <bottom style="dotted">
        <color rgb="FFE36C09"/>
      </bottom>
      <diagonal/>
    </border>
    <border>
      <left style="hair">
        <color rgb="FFE36C09"/>
      </left>
      <right style="hair">
        <color rgb="FFE36C09"/>
      </right>
      <top style="hair">
        <color rgb="FFE36C09"/>
      </top>
      <bottom style="hair">
        <color rgb="FFE36C09"/>
      </bottom>
      <diagonal/>
    </border>
    <border>
      <left/>
      <right style="hair">
        <color rgb="FFE36C09"/>
      </right>
      <top style="hair">
        <color rgb="FFE36C09"/>
      </top>
      <bottom style="hair">
        <color rgb="FFE36C09"/>
      </bottom>
      <diagonal/>
    </border>
    <border>
      <left/>
      <right/>
      <top/>
      <bottom style="thin">
        <color theme="4" tint="0.39997558519241921"/>
      </bottom>
      <diagonal/>
    </border>
    <border>
      <left/>
      <right/>
      <top style="thin">
        <color theme="4" tint="0.39997558519241921"/>
      </top>
      <bottom/>
      <diagonal/>
    </border>
  </borders>
  <cellStyleXfs count="10">
    <xf numFmtId="0" fontId="0" fillId="0" borderId="0"/>
    <xf numFmtId="9" fontId="5" fillId="0" borderId="0" applyFont="0" applyFill="0" applyBorder="0" applyAlignment="0" applyProtection="0"/>
    <xf numFmtId="0" fontId="14" fillId="0" borderId="0"/>
    <xf numFmtId="0" fontId="15" fillId="0" borderId="0"/>
    <xf numFmtId="0" fontId="2" fillId="0" borderId="0"/>
    <xf numFmtId="0" fontId="39" fillId="0" borderId="0"/>
    <xf numFmtId="41" fontId="5" fillId="0" borderId="0" applyFont="0" applyFill="0" applyBorder="0" applyAlignment="0" applyProtection="0"/>
    <xf numFmtId="41" fontId="5" fillId="0" borderId="0" applyFont="0" applyFill="0" applyBorder="0" applyAlignment="0" applyProtection="0"/>
    <xf numFmtId="41" fontId="5" fillId="0" borderId="0" applyFont="0" applyFill="0" applyBorder="0" applyAlignment="0" applyProtection="0"/>
    <xf numFmtId="0" fontId="65" fillId="0" borderId="0" applyNumberFormat="0" applyFill="0" applyBorder="0" applyAlignment="0" applyProtection="0"/>
  </cellStyleXfs>
  <cellXfs count="523">
    <xf numFmtId="0" fontId="0" fillId="0" borderId="0" xfId="0"/>
    <xf numFmtId="0" fontId="2" fillId="0" borderId="0" xfId="0" applyFont="1"/>
    <xf numFmtId="0" fontId="1" fillId="0" borderId="1" xfId="0" applyFont="1" applyBorder="1" applyAlignment="1">
      <alignment horizontal="left" vertical="center" wrapText="1" indent="1" readingOrder="1"/>
    </xf>
    <xf numFmtId="0" fontId="3" fillId="4" borderId="11" xfId="0" applyFont="1" applyFill="1" applyBorder="1" applyAlignment="1">
      <alignment horizontal="center" vertical="center" wrapText="1" readingOrder="1"/>
    </xf>
    <xf numFmtId="0" fontId="3" fillId="6" borderId="1" xfId="0" applyFont="1" applyFill="1" applyBorder="1" applyAlignment="1">
      <alignment horizontal="center" vertical="center" wrapText="1" readingOrder="1"/>
    </xf>
    <xf numFmtId="0" fontId="3" fillId="3" borderId="1" xfId="0" applyFont="1" applyFill="1" applyBorder="1" applyAlignment="1">
      <alignment horizontal="center" vertical="center" wrapText="1" readingOrder="1"/>
    </xf>
    <xf numFmtId="0" fontId="3" fillId="7" borderId="1" xfId="0" applyFont="1" applyFill="1" applyBorder="1" applyAlignment="1">
      <alignment horizontal="center" vertical="center" wrapText="1" readingOrder="1"/>
    </xf>
    <xf numFmtId="0" fontId="4" fillId="8" borderId="1" xfId="0" applyFont="1" applyFill="1" applyBorder="1" applyAlignment="1">
      <alignment horizontal="center" vertical="center" wrapText="1" readingOrder="1"/>
    </xf>
    <xf numFmtId="0" fontId="0" fillId="2" borderId="0" xfId="0" applyFill="1"/>
    <xf numFmtId="0" fontId="2" fillId="2" borderId="0" xfId="0" applyFont="1" applyFill="1"/>
    <xf numFmtId="0" fontId="7" fillId="2" borderId="0" xfId="0" applyFont="1" applyFill="1"/>
    <xf numFmtId="0" fontId="8" fillId="2" borderId="21" xfId="0" applyFont="1" applyFill="1" applyBorder="1" applyAlignment="1">
      <alignment horizontal="center" vertical="center" wrapText="1" readingOrder="1"/>
    </xf>
    <xf numFmtId="0" fontId="9" fillId="2" borderId="21" xfId="0" applyFont="1" applyFill="1" applyBorder="1" applyAlignment="1">
      <alignment horizontal="justify" vertical="center" wrapText="1" readingOrder="1"/>
    </xf>
    <xf numFmtId="9" fontId="8" fillId="2" borderId="29" xfId="0" applyNumberFormat="1" applyFont="1" applyFill="1" applyBorder="1" applyAlignment="1">
      <alignment horizontal="center" vertical="center" wrapText="1" readingOrder="1"/>
    </xf>
    <xf numFmtId="0" fontId="8" fillId="2" borderId="20" xfId="0" applyFont="1" applyFill="1" applyBorder="1" applyAlignment="1">
      <alignment horizontal="center" vertical="center" wrapText="1" readingOrder="1"/>
    </xf>
    <xf numFmtId="0" fontId="9" fillId="2" borderId="20" xfId="0" applyFont="1" applyFill="1" applyBorder="1" applyAlignment="1">
      <alignment horizontal="justify" vertical="center" wrapText="1" readingOrder="1"/>
    </xf>
    <xf numFmtId="9" fontId="8" fillId="2" borderId="25" xfId="0" applyNumberFormat="1" applyFont="1" applyFill="1" applyBorder="1" applyAlignment="1">
      <alignment horizontal="center" vertical="center" wrapText="1" readingOrder="1"/>
    </xf>
    <xf numFmtId="0" fontId="13" fillId="2" borderId="0" xfId="0" applyFont="1" applyFill="1"/>
    <xf numFmtId="0" fontId="8" fillId="10" borderId="31" xfId="0" applyFont="1" applyFill="1" applyBorder="1" applyAlignment="1">
      <alignment horizontal="center" vertical="center" wrapText="1" readingOrder="1"/>
    </xf>
    <xf numFmtId="0" fontId="8" fillId="10" borderId="32" xfId="0" applyFont="1" applyFill="1" applyBorder="1" applyAlignment="1">
      <alignment horizontal="center" vertical="center" wrapText="1" readingOrder="1"/>
    </xf>
    <xf numFmtId="9" fontId="0" fillId="0" borderId="0" xfId="1" applyFont="1"/>
    <xf numFmtId="0" fontId="21" fillId="0" borderId="0" xfId="0" applyFont="1"/>
    <xf numFmtId="9" fontId="3" fillId="4" borderId="11" xfId="0" applyNumberFormat="1" applyFont="1" applyFill="1" applyBorder="1" applyAlignment="1">
      <alignment horizontal="center" vertical="center" wrapText="1" readingOrder="1"/>
    </xf>
    <xf numFmtId="9" fontId="3" fillId="6" borderId="1" xfId="0" applyNumberFormat="1" applyFont="1" applyFill="1" applyBorder="1" applyAlignment="1">
      <alignment horizontal="center" vertical="center" wrapText="1" readingOrder="1"/>
    </xf>
    <xf numFmtId="9" fontId="3" fillId="3" borderId="1" xfId="0" applyNumberFormat="1" applyFont="1" applyFill="1" applyBorder="1" applyAlignment="1">
      <alignment horizontal="center" vertical="center" wrapText="1" readingOrder="1"/>
    </xf>
    <xf numFmtId="9" fontId="3" fillId="7" borderId="1" xfId="0" applyNumberFormat="1" applyFont="1" applyFill="1" applyBorder="1" applyAlignment="1">
      <alignment horizontal="center" vertical="center" wrapText="1" readingOrder="1"/>
    </xf>
    <xf numFmtId="9" fontId="4" fillId="8" borderId="1" xfId="0" applyNumberFormat="1" applyFont="1" applyFill="1" applyBorder="1" applyAlignment="1">
      <alignment horizontal="center" vertical="center" wrapText="1" readingOrder="1"/>
    </xf>
    <xf numFmtId="0" fontId="22" fillId="12" borderId="0" xfId="0" applyFont="1" applyFill="1" applyAlignment="1">
      <alignment horizontal="center" vertical="center" wrapText="1"/>
    </xf>
    <xf numFmtId="0" fontId="23" fillId="0" borderId="0" xfId="0" applyFont="1"/>
    <xf numFmtId="0" fontId="4" fillId="2" borderId="1" xfId="0" applyFont="1" applyFill="1" applyBorder="1" applyAlignment="1">
      <alignment horizontal="center" vertical="center" wrapText="1" readingOrder="1"/>
    </xf>
    <xf numFmtId="0" fontId="20" fillId="0" borderId="0" xfId="0" applyFont="1" applyAlignment="1">
      <alignment horizontal="center"/>
    </xf>
    <xf numFmtId="10" fontId="2" fillId="2" borderId="0" xfId="0" applyNumberFormat="1" applyFont="1" applyFill="1"/>
    <xf numFmtId="0" fontId="8" fillId="13" borderId="20" xfId="0" applyFont="1" applyFill="1" applyBorder="1" applyAlignment="1">
      <alignment horizontal="center" vertical="center" wrapText="1" readingOrder="1"/>
    </xf>
    <xf numFmtId="0" fontId="9" fillId="13" borderId="20" xfId="0" applyFont="1" applyFill="1" applyBorder="1" applyAlignment="1">
      <alignment horizontal="justify" vertical="center" wrapText="1" readingOrder="1"/>
    </xf>
    <xf numFmtId="10" fontId="9" fillId="13" borderId="25" xfId="0" applyNumberFormat="1" applyFont="1" applyFill="1" applyBorder="1" applyAlignment="1">
      <alignment horizontal="center" vertical="center" wrapText="1" readingOrder="1"/>
    </xf>
    <xf numFmtId="9" fontId="9" fillId="13" borderId="25" xfId="0" applyNumberFormat="1" applyFont="1" applyFill="1" applyBorder="1" applyAlignment="1">
      <alignment horizontal="center" vertical="center" wrapText="1" readingOrder="1"/>
    </xf>
    <xf numFmtId="0" fontId="8" fillId="13" borderId="27" xfId="0" applyFont="1" applyFill="1" applyBorder="1" applyAlignment="1">
      <alignment horizontal="center" vertical="center" wrapText="1" readingOrder="1"/>
    </xf>
    <xf numFmtId="0" fontId="9" fillId="13" borderId="27" xfId="0" applyFont="1" applyFill="1" applyBorder="1" applyAlignment="1">
      <alignment horizontal="justify" vertical="center" wrapText="1" readingOrder="1"/>
    </xf>
    <xf numFmtId="0" fontId="22" fillId="14" borderId="52" xfId="0" applyFont="1" applyFill="1" applyBorder="1" applyAlignment="1">
      <alignment horizontal="center" vertical="center" wrapText="1"/>
    </xf>
    <xf numFmtId="0" fontId="24" fillId="5" borderId="53" xfId="0" applyFont="1" applyFill="1" applyBorder="1" applyAlignment="1">
      <alignment vertical="center" wrapText="1"/>
    </xf>
    <xf numFmtId="0" fontId="25" fillId="0" borderId="54" xfId="0" applyFont="1" applyBorder="1" applyAlignment="1">
      <alignment horizontal="justify" vertical="center" wrapText="1"/>
    </xf>
    <xf numFmtId="0" fontId="24" fillId="5" borderId="55" xfId="0" applyFont="1" applyFill="1" applyBorder="1" applyAlignment="1">
      <alignment vertical="center" wrapText="1"/>
    </xf>
    <xf numFmtId="0" fontId="26" fillId="2" borderId="0" xfId="0" applyFont="1" applyFill="1"/>
    <xf numFmtId="0" fontId="19" fillId="0" borderId="0" xfId="0" applyFont="1" applyAlignment="1">
      <alignment vertical="center"/>
    </xf>
    <xf numFmtId="0" fontId="29" fillId="0" borderId="0" xfId="0" applyFont="1" applyAlignment="1">
      <alignment vertical="center"/>
    </xf>
    <xf numFmtId="0" fontId="14" fillId="0" borderId="12" xfId="2" quotePrefix="1" applyBorder="1" applyAlignment="1">
      <alignment vertical="top" wrapText="1"/>
    </xf>
    <xf numFmtId="0" fontId="14" fillId="0" borderId="0" xfId="2" quotePrefix="1" applyAlignment="1">
      <alignment vertical="top" wrapText="1"/>
    </xf>
    <xf numFmtId="0" fontId="14" fillId="0" borderId="13" xfId="2" quotePrefix="1" applyBorder="1" applyAlignment="1">
      <alignment vertical="top" wrapText="1"/>
    </xf>
    <xf numFmtId="0" fontId="14" fillId="2" borderId="12" xfId="2" applyFill="1" applyBorder="1"/>
    <xf numFmtId="0" fontId="14" fillId="2" borderId="13" xfId="2" applyFill="1" applyBorder="1"/>
    <xf numFmtId="0" fontId="14" fillId="2" borderId="14" xfId="2" applyFill="1" applyBorder="1"/>
    <xf numFmtId="0" fontId="14" fillId="2" borderId="16" xfId="2" applyFill="1" applyBorder="1"/>
    <xf numFmtId="0" fontId="14" fillId="2" borderId="15" xfId="2" applyFill="1" applyBorder="1"/>
    <xf numFmtId="0" fontId="16" fillId="2" borderId="0" xfId="0" applyFont="1" applyFill="1" applyAlignment="1">
      <alignment horizontal="left" vertical="center" wrapText="1"/>
    </xf>
    <xf numFmtId="0" fontId="27" fillId="15" borderId="62" xfId="0" applyFont="1" applyFill="1" applyBorder="1" applyAlignment="1">
      <alignment horizontal="left" vertical="center"/>
    </xf>
    <xf numFmtId="0" fontId="31" fillId="2" borderId="63" xfId="0" applyFont="1" applyFill="1" applyBorder="1" applyAlignment="1">
      <alignment horizontal="justify" vertical="center" wrapText="1"/>
    </xf>
    <xf numFmtId="0" fontId="16" fillId="2" borderId="62" xfId="0" applyFont="1" applyFill="1" applyBorder="1" applyAlignment="1">
      <alignment vertical="center" wrapText="1"/>
    </xf>
    <xf numFmtId="0" fontId="14" fillId="2" borderId="63" xfId="2" applyFill="1" applyBorder="1" applyAlignment="1">
      <alignment vertical="center" wrapText="1"/>
    </xf>
    <xf numFmtId="0" fontId="27" fillId="2" borderId="62" xfId="0" applyFont="1" applyFill="1" applyBorder="1" applyAlignment="1">
      <alignment horizontal="left" vertical="center" wrapText="1"/>
    </xf>
    <xf numFmtId="0" fontId="27" fillId="15" borderId="62" xfId="0" applyFont="1" applyFill="1" applyBorder="1" applyAlignment="1">
      <alignment horizontal="left" vertical="center" wrapText="1"/>
    </xf>
    <xf numFmtId="0" fontId="16" fillId="2" borderId="64" xfId="0" applyFont="1" applyFill="1" applyBorder="1" applyAlignment="1">
      <alignment vertical="center" wrapText="1"/>
    </xf>
    <xf numFmtId="0" fontId="16" fillId="2" borderId="65" xfId="0" applyFont="1" applyFill="1" applyBorder="1" applyAlignment="1">
      <alignment vertical="center" wrapText="1"/>
    </xf>
    <xf numFmtId="0" fontId="28" fillId="0" borderId="0" xfId="0" applyFont="1" applyAlignment="1">
      <alignment wrapText="1"/>
    </xf>
    <xf numFmtId="0" fontId="22" fillId="14" borderId="67" xfId="0" applyFont="1" applyFill="1" applyBorder="1" applyAlignment="1">
      <alignment horizontal="center" vertical="center" wrapText="1"/>
    </xf>
    <xf numFmtId="0" fontId="28" fillId="28" borderId="68" xfId="0" applyFont="1" applyFill="1" applyBorder="1" applyAlignment="1">
      <alignment vertical="center" wrapText="1"/>
    </xf>
    <xf numFmtId="0" fontId="28" fillId="29" borderId="0" xfId="0" applyFont="1" applyFill="1" applyAlignment="1">
      <alignment wrapText="1"/>
    </xf>
    <xf numFmtId="9" fontId="27" fillId="0" borderId="2" xfId="1" applyFont="1" applyFill="1" applyBorder="1" applyAlignment="1" applyProtection="1">
      <alignment vertical="center" wrapText="1"/>
      <protection hidden="1"/>
    </xf>
    <xf numFmtId="0" fontId="35" fillId="2" borderId="0" xfId="0" applyFont="1" applyFill="1"/>
    <xf numFmtId="0" fontId="37" fillId="0" borderId="20" xfId="0" applyFont="1" applyBorder="1" applyAlignment="1">
      <alignment vertical="center"/>
    </xf>
    <xf numFmtId="0" fontId="35" fillId="0" borderId="0" xfId="0" applyFont="1"/>
    <xf numFmtId="0" fontId="9" fillId="29" borderId="0" xfId="0" applyFont="1" applyFill="1"/>
    <xf numFmtId="0" fontId="9" fillId="29" borderId="0" xfId="0" applyFont="1" applyFill="1" applyAlignment="1">
      <alignment horizontal="center"/>
    </xf>
    <xf numFmtId="0" fontId="9" fillId="29" borderId="0" xfId="0" applyFont="1" applyFill="1" applyAlignment="1">
      <alignment vertical="center"/>
    </xf>
    <xf numFmtId="0" fontId="39" fillId="0" borderId="0" xfId="0" applyFont="1"/>
    <xf numFmtId="0" fontId="40" fillId="30" borderId="78" xfId="0" applyFont="1" applyFill="1" applyBorder="1" applyAlignment="1">
      <alignment horizontal="center" vertical="center" wrapText="1"/>
    </xf>
    <xf numFmtId="0" fontId="41" fillId="31" borderId="78" xfId="0" applyFont="1" applyFill="1" applyBorder="1" applyAlignment="1">
      <alignment horizontal="center" vertical="center"/>
    </xf>
    <xf numFmtId="0" fontId="41" fillId="31" borderId="78" xfId="0" applyFont="1" applyFill="1" applyBorder="1" applyAlignment="1">
      <alignment horizontal="center" vertical="center" wrapText="1"/>
    </xf>
    <xf numFmtId="0" fontId="41" fillId="31" borderId="79" xfId="0" applyFont="1" applyFill="1" applyBorder="1" applyAlignment="1">
      <alignment horizontal="center" vertical="center"/>
    </xf>
    <xf numFmtId="0" fontId="41" fillId="31" borderId="80" xfId="0" applyFont="1" applyFill="1" applyBorder="1" applyAlignment="1">
      <alignment horizontal="center" vertical="center"/>
    </xf>
    <xf numFmtId="0" fontId="41" fillId="31" borderId="20" xfId="0" applyFont="1" applyFill="1" applyBorder="1" applyAlignment="1">
      <alignment horizontal="center" vertical="center" textRotation="90"/>
    </xf>
    <xf numFmtId="0" fontId="41" fillId="31" borderId="70" xfId="0" applyFont="1" applyFill="1" applyBorder="1" applyAlignment="1">
      <alignment horizontal="center" vertical="center"/>
    </xf>
    <xf numFmtId="0" fontId="42" fillId="0" borderId="0" xfId="0" applyFont="1"/>
    <xf numFmtId="0" fontId="24" fillId="0" borderId="20" xfId="0" applyFont="1" applyBorder="1" applyAlignment="1">
      <alignment horizontal="center" vertical="center" wrapText="1"/>
    </xf>
    <xf numFmtId="0" fontId="9" fillId="29" borderId="20" xfId="0" applyFont="1" applyFill="1" applyBorder="1" applyAlignment="1">
      <alignment horizontal="center" vertical="center" wrapText="1"/>
    </xf>
    <xf numFmtId="0" fontId="8" fillId="32" borderId="81" xfId="0" applyFont="1" applyFill="1" applyBorder="1" applyAlignment="1">
      <alignment horizontal="center" vertical="center"/>
    </xf>
    <xf numFmtId="0" fontId="8" fillId="32" borderId="79" xfId="0" applyFont="1" applyFill="1" applyBorder="1" applyAlignment="1">
      <alignment horizontal="center" vertical="center"/>
    </xf>
    <xf numFmtId="0" fontId="0" fillId="0" borderId="20" xfId="0" applyBorder="1"/>
    <xf numFmtId="0" fontId="0" fillId="0" borderId="20" xfId="0" applyBorder="1" applyAlignment="1">
      <alignment horizontal="center" vertical="center"/>
    </xf>
    <xf numFmtId="0" fontId="9" fillId="29" borderId="20" xfId="0" applyFont="1" applyFill="1" applyBorder="1" applyAlignment="1">
      <alignment horizontal="center"/>
    </xf>
    <xf numFmtId="0" fontId="0" fillId="0" borderId="0" xfId="0" applyAlignment="1">
      <alignment horizontal="center"/>
    </xf>
    <xf numFmtId="0" fontId="39" fillId="2" borderId="82" xfId="0" applyFont="1" applyFill="1" applyBorder="1" applyAlignment="1">
      <alignment horizontal="center" vertical="center" wrapText="1"/>
    </xf>
    <xf numFmtId="0" fontId="43" fillId="29" borderId="20" xfId="0" applyFont="1" applyFill="1" applyBorder="1" applyAlignment="1">
      <alignment wrapText="1"/>
    </xf>
    <xf numFmtId="0" fontId="28" fillId="29" borderId="20" xfId="0" applyFont="1" applyFill="1" applyBorder="1" applyAlignment="1">
      <alignment horizontal="center" vertical="center" wrapText="1"/>
    </xf>
    <xf numFmtId="0" fontId="0" fillId="33" borderId="20" xfId="0" applyFill="1" applyBorder="1" applyAlignment="1">
      <alignment vertical="center"/>
    </xf>
    <xf numFmtId="0" fontId="43" fillId="29" borderId="0" xfId="0" applyFont="1" applyFill="1" applyAlignment="1">
      <alignment vertical="center" wrapText="1"/>
    </xf>
    <xf numFmtId="0" fontId="28" fillId="29" borderId="0" xfId="0" applyFont="1" applyFill="1" applyAlignment="1">
      <alignment vertical="center" wrapText="1"/>
    </xf>
    <xf numFmtId="9" fontId="23" fillId="0" borderId="0" xfId="0" applyNumberFormat="1" applyFont="1"/>
    <xf numFmtId="0" fontId="44" fillId="29" borderId="20" xfId="0" applyFont="1" applyFill="1" applyBorder="1" applyAlignment="1">
      <alignment horizontal="center" vertical="center"/>
    </xf>
    <xf numFmtId="0" fontId="45" fillId="0" borderId="20" xfId="0" applyFont="1" applyBorder="1" applyAlignment="1">
      <alignment horizontal="center" vertical="center" wrapText="1"/>
    </xf>
    <xf numFmtId="0" fontId="44" fillId="29" borderId="20" xfId="0" applyFont="1" applyFill="1" applyBorder="1" applyAlignment="1">
      <alignment horizontal="center"/>
    </xf>
    <xf numFmtId="0" fontId="20" fillId="11" borderId="69" xfId="0" applyFont="1" applyFill="1" applyBorder="1" applyAlignment="1">
      <alignment horizontal="center" vertical="center"/>
    </xf>
    <xf numFmtId="0" fontId="48" fillId="2" borderId="20" xfId="0" applyFont="1" applyFill="1" applyBorder="1" applyAlignment="1">
      <alignment horizontal="center" vertical="center"/>
    </xf>
    <xf numFmtId="0" fontId="0" fillId="2" borderId="69" xfId="0" applyFill="1" applyBorder="1"/>
    <xf numFmtId="0" fontId="39" fillId="2" borderId="69" xfId="0" applyFont="1" applyFill="1" applyBorder="1"/>
    <xf numFmtId="0" fontId="16" fillId="11" borderId="60" xfId="3" applyFont="1" applyFill="1" applyBorder="1" applyAlignment="1">
      <alignment horizontal="center" vertical="center" wrapText="1"/>
    </xf>
    <xf numFmtId="0" fontId="16" fillId="11" borderId="61" xfId="2" applyFont="1" applyFill="1" applyBorder="1" applyAlignment="1">
      <alignment horizontal="center" vertical="center"/>
    </xf>
    <xf numFmtId="0" fontId="26" fillId="2" borderId="63" xfId="2" applyFont="1" applyFill="1" applyBorder="1" applyAlignment="1">
      <alignment vertical="center" wrapText="1"/>
    </xf>
    <xf numFmtId="0" fontId="49" fillId="2" borderId="0" xfId="0" applyFont="1" applyFill="1"/>
    <xf numFmtId="0" fontId="26" fillId="2" borderId="12" xfId="0" applyFont="1" applyFill="1" applyBorder="1"/>
    <xf numFmtId="0" fontId="49" fillId="2" borderId="13" xfId="0" applyFont="1" applyFill="1" applyBorder="1"/>
    <xf numFmtId="0" fontId="49" fillId="2" borderId="12" xfId="0" applyFont="1" applyFill="1" applyBorder="1"/>
    <xf numFmtId="0" fontId="46" fillId="2" borderId="0" xfId="0" applyFont="1" applyFill="1"/>
    <xf numFmtId="0" fontId="48" fillId="11" borderId="84" xfId="3" applyFont="1" applyFill="1" applyBorder="1" applyAlignment="1">
      <alignment horizontal="center" vertical="center" wrapText="1"/>
    </xf>
    <xf numFmtId="0" fontId="48" fillId="11" borderId="84" xfId="2" applyFont="1" applyFill="1" applyBorder="1" applyAlignment="1">
      <alignment horizontal="center" vertical="center"/>
    </xf>
    <xf numFmtId="0" fontId="16" fillId="2" borderId="60" xfId="0" applyFont="1" applyFill="1" applyBorder="1" applyAlignment="1">
      <alignment vertical="center" wrapText="1"/>
    </xf>
    <xf numFmtId="0" fontId="14" fillId="2" borderId="61" xfId="2" applyFill="1" applyBorder="1" applyAlignment="1">
      <alignment vertical="center" wrapText="1"/>
    </xf>
    <xf numFmtId="0" fontId="14" fillId="2" borderId="65" xfId="2" applyFill="1" applyBorder="1" applyAlignment="1">
      <alignment vertical="center" wrapText="1"/>
    </xf>
    <xf numFmtId="0" fontId="0" fillId="2" borderId="69" xfId="0" applyFill="1" applyBorder="1" applyAlignment="1">
      <alignment vertical="center"/>
    </xf>
    <xf numFmtId="0" fontId="0" fillId="2" borderId="69" xfId="0" applyFill="1" applyBorder="1" applyAlignment="1">
      <alignment vertical="center" wrapText="1"/>
    </xf>
    <xf numFmtId="1" fontId="0" fillId="2" borderId="69" xfId="0" applyNumberFormat="1" applyFill="1" applyBorder="1" applyAlignment="1">
      <alignment horizontal="center" vertical="center"/>
    </xf>
    <xf numFmtId="9" fontId="2" fillId="2" borderId="0" xfId="0" applyNumberFormat="1" applyFont="1" applyFill="1"/>
    <xf numFmtId="0" fontId="0" fillId="29" borderId="0" xfId="0" applyFill="1"/>
    <xf numFmtId="0" fontId="53" fillId="0" borderId="20" xfId="0" applyFont="1" applyBorder="1" applyAlignment="1">
      <alignment horizontal="center" vertical="center" wrapText="1"/>
    </xf>
    <xf numFmtId="0" fontId="54" fillId="4" borderId="71" xfId="0" applyFont="1" applyFill="1" applyBorder="1" applyAlignment="1">
      <alignment vertical="center" wrapText="1"/>
    </xf>
    <xf numFmtId="0" fontId="55" fillId="35" borderId="71" xfId="0" applyFont="1" applyFill="1" applyBorder="1" applyAlignment="1">
      <alignment vertical="center" wrapText="1"/>
    </xf>
    <xf numFmtId="0" fontId="55" fillId="35" borderId="38" xfId="0" applyFont="1" applyFill="1" applyBorder="1" applyAlignment="1">
      <alignment vertical="center" wrapText="1"/>
    </xf>
    <xf numFmtId="0" fontId="55" fillId="35" borderId="72" xfId="0" applyFont="1" applyFill="1" applyBorder="1" applyAlignment="1">
      <alignment vertical="center" wrapText="1"/>
    </xf>
    <xf numFmtId="0" fontId="56" fillId="0" borderId="20" xfId="0" applyFont="1" applyBorder="1" applyAlignment="1">
      <alignment vertical="center" wrapText="1"/>
    </xf>
    <xf numFmtId="0" fontId="56" fillId="0" borderId="20" xfId="0" applyFont="1" applyBorder="1" applyAlignment="1">
      <alignment horizontal="center" vertical="center" wrapText="1"/>
    </xf>
    <xf numFmtId="0" fontId="54" fillId="36" borderId="46" xfId="0" applyFont="1" applyFill="1" applyBorder="1" applyAlignment="1">
      <alignment vertical="center" wrapText="1"/>
    </xf>
    <xf numFmtId="0" fontId="56" fillId="0" borderId="20" xfId="0" applyFont="1" applyBorder="1" applyAlignment="1">
      <alignment horizontal="justify" vertical="center" wrapText="1"/>
    </xf>
    <xf numFmtId="0" fontId="54" fillId="8" borderId="51" xfId="0" applyFont="1" applyFill="1" applyBorder="1" applyAlignment="1">
      <alignment vertical="center" wrapText="1"/>
    </xf>
    <xf numFmtId="9" fontId="26" fillId="0" borderId="2" xfId="1" applyFont="1" applyBorder="1" applyAlignment="1" applyProtection="1">
      <alignment horizontal="center" vertical="center"/>
      <protection hidden="1"/>
    </xf>
    <xf numFmtId="9" fontId="26" fillId="0" borderId="2" xfId="0" applyNumberFormat="1" applyFont="1" applyBorder="1" applyAlignment="1" applyProtection="1">
      <alignment horizontal="center" vertical="center"/>
      <protection hidden="1"/>
    </xf>
    <xf numFmtId="9" fontId="14" fillId="0" borderId="2" xfId="1" applyFont="1" applyBorder="1" applyAlignment="1" applyProtection="1">
      <alignment horizontal="center" vertical="center"/>
      <protection hidden="1"/>
    </xf>
    <xf numFmtId="9" fontId="14" fillId="0" borderId="2" xfId="0" applyNumberFormat="1" applyFont="1" applyBorder="1" applyAlignment="1" applyProtection="1">
      <alignment horizontal="center" vertical="center"/>
      <protection hidden="1"/>
    </xf>
    <xf numFmtId="9" fontId="16" fillId="0" borderId="2" xfId="1" applyFont="1" applyFill="1" applyBorder="1" applyAlignment="1" applyProtection="1">
      <alignment vertical="center" wrapText="1"/>
      <protection hidden="1"/>
    </xf>
    <xf numFmtId="16" fontId="0" fillId="2" borderId="69" xfId="0" applyNumberFormat="1" applyFill="1" applyBorder="1" applyAlignment="1">
      <alignment horizontal="center" vertical="center"/>
    </xf>
    <xf numFmtId="0" fontId="0" fillId="2" borderId="0" xfId="0" applyFill="1" applyAlignment="1">
      <alignment horizontal="center" vertical="center"/>
    </xf>
    <xf numFmtId="0" fontId="58" fillId="2" borderId="0" xfId="0" applyFont="1" applyFill="1"/>
    <xf numFmtId="0" fontId="26" fillId="2" borderId="0" xfId="0" applyFont="1" applyFill="1" applyProtection="1">
      <protection hidden="1"/>
    </xf>
    <xf numFmtId="0" fontId="51" fillId="34" borderId="2" xfId="0" applyFont="1" applyFill="1" applyBorder="1" applyAlignment="1" applyProtection="1">
      <alignment horizontal="center" vertical="center" textRotation="90" wrapText="1"/>
      <protection hidden="1"/>
    </xf>
    <xf numFmtId="0" fontId="27" fillId="11" borderId="2" xfId="0" applyFont="1" applyFill="1" applyBorder="1" applyAlignment="1" applyProtection="1">
      <alignment horizontal="center" vertical="center" textRotation="90"/>
      <protection hidden="1"/>
    </xf>
    <xf numFmtId="0" fontId="14" fillId="0" borderId="2" xfId="0" applyFont="1" applyBorder="1" applyAlignment="1" applyProtection="1">
      <alignment horizontal="center" vertical="center" wrapText="1"/>
      <protection hidden="1"/>
    </xf>
    <xf numFmtId="0" fontId="14" fillId="0" borderId="2" xfId="0" applyFont="1" applyBorder="1" applyAlignment="1" applyProtection="1">
      <alignment horizontal="center" vertical="top"/>
      <protection hidden="1"/>
    </xf>
    <xf numFmtId="0" fontId="14" fillId="0" borderId="2" xfId="0" applyFont="1" applyBorder="1" applyAlignment="1" applyProtection="1">
      <alignment horizontal="justify" vertical="center" wrapText="1"/>
      <protection hidden="1"/>
    </xf>
    <xf numFmtId="0" fontId="14" fillId="0" borderId="2" xfId="0" applyFont="1" applyBorder="1" applyAlignment="1" applyProtection="1">
      <alignment horizontal="center" vertical="center" textRotation="90"/>
      <protection hidden="1"/>
    </xf>
    <xf numFmtId="9" fontId="14" fillId="2" borderId="2" xfId="0" applyNumberFormat="1" applyFont="1" applyFill="1" applyBorder="1" applyAlignment="1" applyProtection="1">
      <alignment horizontal="center" vertical="center" textRotation="90"/>
      <protection hidden="1"/>
    </xf>
    <xf numFmtId="1" fontId="14" fillId="2" borderId="2" xfId="0" applyNumberFormat="1" applyFont="1" applyFill="1" applyBorder="1" applyAlignment="1" applyProtection="1">
      <alignment horizontal="center" vertical="center" textRotation="90"/>
      <protection hidden="1"/>
    </xf>
    <xf numFmtId="1" fontId="14" fillId="2" borderId="2" xfId="0" applyNumberFormat="1" applyFont="1" applyFill="1" applyBorder="1" applyAlignment="1" applyProtection="1">
      <alignment horizontal="center"/>
      <protection hidden="1"/>
    </xf>
    <xf numFmtId="9" fontId="16" fillId="2" borderId="2" xfId="0" applyNumberFormat="1" applyFont="1" applyFill="1" applyBorder="1" applyAlignment="1" applyProtection="1">
      <alignment horizontal="center" vertical="center"/>
      <protection hidden="1"/>
    </xf>
    <xf numFmtId="0" fontId="14" fillId="0" borderId="2" xfId="0" applyFont="1" applyBorder="1" applyAlignment="1" applyProtection="1">
      <alignment horizontal="justify" vertical="top" wrapText="1"/>
      <protection hidden="1"/>
    </xf>
    <xf numFmtId="0" fontId="14" fillId="0" borderId="2" xfId="0" applyFont="1" applyBorder="1" applyAlignment="1" applyProtection="1">
      <alignment horizontal="justify" vertical="top"/>
      <protection hidden="1"/>
    </xf>
    <xf numFmtId="0" fontId="14" fillId="0" borderId="2" xfId="0" applyFont="1" applyBorder="1" applyAlignment="1" applyProtection="1">
      <alignment horizontal="left" vertical="center" wrapText="1"/>
      <protection hidden="1"/>
    </xf>
    <xf numFmtId="0" fontId="26" fillId="0" borderId="2" xfId="0" applyFont="1" applyBorder="1" applyAlignment="1" applyProtection="1">
      <alignment horizontal="center" vertical="top"/>
      <protection hidden="1"/>
    </xf>
    <xf numFmtId="0" fontId="26" fillId="0" borderId="2" xfId="0" applyFont="1" applyBorder="1" applyAlignment="1" applyProtection="1">
      <alignment horizontal="justify" vertical="top" wrapText="1"/>
      <protection hidden="1"/>
    </xf>
    <xf numFmtId="0" fontId="26" fillId="0" borderId="2" xfId="0" applyFont="1" applyBorder="1" applyAlignment="1" applyProtection="1">
      <alignment horizontal="center" vertical="center" textRotation="90"/>
      <protection hidden="1"/>
    </xf>
    <xf numFmtId="9" fontId="26" fillId="2" borderId="2" xfId="0" applyNumberFormat="1" applyFont="1" applyFill="1" applyBorder="1" applyAlignment="1" applyProtection="1">
      <alignment horizontal="center" vertical="center" textRotation="90"/>
      <protection hidden="1"/>
    </xf>
    <xf numFmtId="1" fontId="26" fillId="2" borderId="2" xfId="0" applyNumberFormat="1" applyFont="1" applyFill="1" applyBorder="1" applyAlignment="1" applyProtection="1">
      <alignment horizontal="center" vertical="center" textRotation="90"/>
      <protection hidden="1"/>
    </xf>
    <xf numFmtId="1" fontId="26" fillId="2" borderId="2" xfId="0" applyNumberFormat="1" applyFont="1" applyFill="1" applyBorder="1" applyAlignment="1" applyProtection="1">
      <alignment horizontal="center"/>
      <protection hidden="1"/>
    </xf>
    <xf numFmtId="9" fontId="27" fillId="2" borderId="2" xfId="0" applyNumberFormat="1" applyFont="1" applyFill="1" applyBorder="1" applyAlignment="1" applyProtection="1">
      <alignment horizontal="center" vertical="center"/>
      <protection hidden="1"/>
    </xf>
    <xf numFmtId="0" fontId="26" fillId="2" borderId="0" xfId="0" applyFont="1" applyFill="1" applyAlignment="1" applyProtection="1">
      <alignment horizontal="left" vertical="center"/>
      <protection hidden="1"/>
    </xf>
    <xf numFmtId="0" fontId="26" fillId="2" borderId="0" xfId="0" applyFont="1" applyFill="1" applyAlignment="1" applyProtection="1">
      <alignment horizontal="center" vertical="center" wrapText="1"/>
      <protection hidden="1"/>
    </xf>
    <xf numFmtId="0" fontId="26" fillId="2" borderId="0" xfId="0" applyFont="1" applyFill="1" applyAlignment="1" applyProtection="1">
      <alignment vertical="center"/>
      <protection hidden="1"/>
    </xf>
    <xf numFmtId="0" fontId="0" fillId="2" borderId="69" xfId="0" applyFill="1" applyBorder="1" applyAlignment="1">
      <alignment horizontal="center" vertical="center"/>
    </xf>
    <xf numFmtId="1" fontId="39" fillId="2" borderId="69" xfId="0" applyNumberFormat="1" applyFont="1" applyFill="1" applyBorder="1" applyAlignment="1">
      <alignment horizontal="center" vertical="center"/>
    </xf>
    <xf numFmtId="0" fontId="39" fillId="2" borderId="69" xfId="0" applyFont="1" applyFill="1" applyBorder="1" applyAlignment="1">
      <alignment horizontal="justify" vertical="center" wrapText="1"/>
    </xf>
    <xf numFmtId="0" fontId="0" fillId="2" borderId="69" xfId="0" applyFill="1" applyBorder="1" applyAlignment="1">
      <alignment horizontal="justify" vertical="center" wrapText="1"/>
    </xf>
    <xf numFmtId="9" fontId="26" fillId="2" borderId="0" xfId="0" applyNumberFormat="1" applyFont="1" applyFill="1" applyAlignment="1" applyProtection="1">
      <alignment horizontal="center" vertical="center"/>
      <protection hidden="1"/>
    </xf>
    <xf numFmtId="0" fontId="26" fillId="2" borderId="0" xfId="0" applyFont="1" applyFill="1" applyAlignment="1" applyProtection="1">
      <alignment horizontal="center" vertical="center"/>
      <protection hidden="1"/>
    </xf>
    <xf numFmtId="9" fontId="26" fillId="2" borderId="2" xfId="0" applyNumberFormat="1" applyFont="1" applyFill="1" applyBorder="1" applyAlignment="1" applyProtection="1">
      <alignment horizontal="center" vertical="center"/>
      <protection hidden="1"/>
    </xf>
    <xf numFmtId="9" fontId="14" fillId="2" borderId="2" xfId="0" applyNumberFormat="1" applyFont="1" applyFill="1" applyBorder="1" applyAlignment="1" applyProtection="1">
      <alignment horizontal="center" vertical="center"/>
      <protection hidden="1"/>
    </xf>
    <xf numFmtId="0" fontId="27" fillId="11" borderId="10" xfId="0" applyFont="1" applyFill="1" applyBorder="1" applyAlignment="1" applyProtection="1">
      <alignment horizontal="center" vertical="center"/>
      <protection hidden="1"/>
    </xf>
    <xf numFmtId="0" fontId="27" fillId="11" borderId="2" xfId="0" applyFont="1" applyFill="1" applyBorder="1" applyAlignment="1" applyProtection="1">
      <alignment horizontal="center" vertical="center" textRotation="90" wrapText="1"/>
      <protection hidden="1"/>
    </xf>
    <xf numFmtId="0" fontId="27" fillId="11" borderId="4" xfId="0" applyFont="1" applyFill="1" applyBorder="1" applyAlignment="1" applyProtection="1">
      <alignment horizontal="center" vertical="center" textRotation="90"/>
      <protection hidden="1"/>
    </xf>
    <xf numFmtId="0" fontId="26" fillId="0" borderId="2" xfId="0" applyFont="1" applyBorder="1" applyAlignment="1" applyProtection="1">
      <alignment horizontal="left" vertical="center" wrapText="1"/>
      <protection hidden="1"/>
    </xf>
    <xf numFmtId="16" fontId="0" fillId="2" borderId="69" xfId="0" applyNumberFormat="1" applyFill="1" applyBorder="1" applyAlignment="1">
      <alignment horizontal="right" vertical="center" wrapText="1"/>
    </xf>
    <xf numFmtId="0" fontId="0" fillId="2" borderId="69" xfId="0" applyFill="1" applyBorder="1" applyAlignment="1">
      <alignment horizontal="center" vertical="center" wrapText="1"/>
    </xf>
    <xf numFmtId="1" fontId="0" fillId="2" borderId="69" xfId="0" applyNumberFormat="1" applyFill="1" applyBorder="1" applyAlignment="1">
      <alignment horizontal="left" vertical="center" wrapText="1"/>
    </xf>
    <xf numFmtId="1" fontId="0" fillId="2" borderId="69" xfId="0" applyNumberFormat="1" applyFill="1" applyBorder="1" applyAlignment="1">
      <alignment horizontal="center" vertical="center" wrapText="1"/>
    </xf>
    <xf numFmtId="0" fontId="16" fillId="0" borderId="0" xfId="0" applyFont="1" applyAlignment="1" applyProtection="1">
      <alignment vertical="center"/>
      <protection hidden="1"/>
    </xf>
    <xf numFmtId="0" fontId="16" fillId="0" borderId="36" xfId="0" applyFont="1" applyBorder="1" applyAlignment="1" applyProtection="1">
      <alignment vertical="center"/>
      <protection hidden="1"/>
    </xf>
    <xf numFmtId="0" fontId="16" fillId="0" borderId="56" xfId="0" applyFont="1" applyBorder="1" applyAlignment="1" applyProtection="1">
      <alignment vertical="center"/>
      <protection hidden="1"/>
    </xf>
    <xf numFmtId="0" fontId="16" fillId="0" borderId="57" xfId="0" applyFont="1" applyBorder="1" applyAlignment="1" applyProtection="1">
      <alignment vertical="center"/>
      <protection hidden="1"/>
    </xf>
    <xf numFmtId="17" fontId="16" fillId="17" borderId="2" xfId="0" applyNumberFormat="1" applyFont="1" applyFill="1" applyBorder="1" applyAlignment="1" applyProtection="1">
      <alignment horizontal="center" vertical="center" wrapText="1"/>
      <protection hidden="1"/>
    </xf>
    <xf numFmtId="41" fontId="16" fillId="17" borderId="2" xfId="6" applyFont="1" applyFill="1" applyBorder="1" applyAlignment="1" applyProtection="1">
      <alignment horizontal="center" vertical="center" wrapText="1"/>
      <protection hidden="1"/>
    </xf>
    <xf numFmtId="17" fontId="16" fillId="18" borderId="2" xfId="0" applyNumberFormat="1" applyFont="1" applyFill="1" applyBorder="1" applyAlignment="1" applyProtection="1">
      <alignment horizontal="center" vertical="center" wrapText="1"/>
      <protection hidden="1"/>
    </xf>
    <xf numFmtId="41" fontId="16" fillId="18" borderId="2" xfId="6" applyFont="1" applyFill="1" applyBorder="1" applyAlignment="1" applyProtection="1">
      <alignment horizontal="center" vertical="center" wrapText="1"/>
      <protection hidden="1"/>
    </xf>
    <xf numFmtId="17" fontId="16" fillId="19" borderId="2" xfId="0" applyNumberFormat="1" applyFont="1" applyFill="1" applyBorder="1" applyAlignment="1" applyProtection="1">
      <alignment horizontal="center" vertical="center" wrapText="1"/>
      <protection hidden="1"/>
    </xf>
    <xf numFmtId="41" fontId="16" fillId="19" borderId="2" xfId="6" applyFont="1" applyFill="1" applyBorder="1" applyAlignment="1" applyProtection="1">
      <alignment horizontal="center" vertical="center" wrapText="1"/>
      <protection hidden="1"/>
    </xf>
    <xf numFmtId="0" fontId="16" fillId="25" borderId="2" xfId="0" applyFont="1" applyFill="1" applyBorder="1" applyAlignment="1" applyProtection="1">
      <alignment horizontal="center" vertical="center" wrapText="1"/>
      <protection hidden="1"/>
    </xf>
    <xf numFmtId="0" fontId="16" fillId="40" borderId="2" xfId="0" applyFont="1" applyFill="1" applyBorder="1" applyAlignment="1" applyProtection="1">
      <alignment horizontal="center" vertical="center" wrapText="1"/>
      <protection hidden="1"/>
    </xf>
    <xf numFmtId="0" fontId="16" fillId="26" borderId="2" xfId="0" applyFont="1" applyFill="1" applyBorder="1" applyAlignment="1" applyProtection="1">
      <alignment horizontal="center" vertical="center" wrapText="1"/>
      <protection hidden="1"/>
    </xf>
    <xf numFmtId="0" fontId="16" fillId="41" borderId="2" xfId="0" applyFont="1" applyFill="1" applyBorder="1" applyAlignment="1" applyProtection="1">
      <alignment horizontal="center" vertical="center" wrapText="1"/>
      <protection hidden="1"/>
    </xf>
    <xf numFmtId="0" fontId="16" fillId="27" borderId="2" xfId="0" applyFont="1" applyFill="1" applyBorder="1" applyAlignment="1" applyProtection="1">
      <alignment horizontal="center" vertical="center" wrapText="1"/>
      <protection hidden="1"/>
    </xf>
    <xf numFmtId="0" fontId="16" fillId="42" borderId="2" xfId="0" applyFont="1" applyFill="1" applyBorder="1" applyAlignment="1" applyProtection="1">
      <alignment horizontal="center" vertical="center" wrapText="1"/>
      <protection hidden="1"/>
    </xf>
    <xf numFmtId="0" fontId="26" fillId="2" borderId="2" xfId="0" applyFont="1" applyFill="1" applyBorder="1" applyProtection="1">
      <protection hidden="1"/>
    </xf>
    <xf numFmtId="17" fontId="16" fillId="17" borderId="88" xfId="0" applyNumberFormat="1" applyFont="1" applyFill="1" applyBorder="1" applyAlignment="1" applyProtection="1">
      <alignment horizontal="center" vertical="center" wrapText="1"/>
      <protection hidden="1"/>
    </xf>
    <xf numFmtId="17" fontId="16" fillId="17" borderId="89" xfId="0" applyNumberFormat="1" applyFont="1" applyFill="1" applyBorder="1" applyAlignment="1" applyProtection="1">
      <alignment horizontal="center" vertical="center" wrapText="1"/>
      <protection hidden="1"/>
    </xf>
    <xf numFmtId="41" fontId="16" fillId="17" borderId="89" xfId="6" applyFont="1" applyFill="1" applyBorder="1" applyAlignment="1" applyProtection="1">
      <alignment horizontal="center" vertical="center" wrapText="1"/>
      <protection hidden="1"/>
    </xf>
    <xf numFmtId="41" fontId="16" fillId="17" borderId="90" xfId="6" applyFont="1" applyFill="1" applyBorder="1" applyAlignment="1" applyProtection="1">
      <alignment horizontal="center" vertical="center" wrapText="1"/>
      <protection hidden="1"/>
    </xf>
    <xf numFmtId="0" fontId="14" fillId="0" borderId="2" xfId="0" applyFont="1" applyBorder="1" applyAlignment="1" applyProtection="1">
      <alignment horizontal="center" vertical="center"/>
      <protection hidden="1"/>
    </xf>
    <xf numFmtId="0" fontId="14" fillId="2" borderId="2" xfId="0" applyFont="1" applyFill="1" applyBorder="1" applyAlignment="1" applyProtection="1">
      <alignment horizontal="center" vertical="center"/>
      <protection hidden="1"/>
    </xf>
    <xf numFmtId="0" fontId="14" fillId="2" borderId="2" xfId="0" applyFont="1" applyFill="1" applyBorder="1" applyAlignment="1" applyProtection="1">
      <alignment horizontal="left" vertical="center" wrapText="1"/>
      <protection hidden="1"/>
    </xf>
    <xf numFmtId="0" fontId="14" fillId="2" borderId="2" xfId="0" applyFont="1" applyFill="1" applyBorder="1" applyAlignment="1" applyProtection="1">
      <alignment horizontal="center" vertical="top"/>
      <protection hidden="1"/>
    </xf>
    <xf numFmtId="0" fontId="14" fillId="2" borderId="2" xfId="0" applyFont="1" applyFill="1" applyBorder="1" applyAlignment="1" applyProtection="1">
      <alignment horizontal="justify" vertical="center" wrapText="1"/>
      <protection hidden="1"/>
    </xf>
    <xf numFmtId="0" fontId="14" fillId="2" borderId="2" xfId="0" applyFont="1" applyFill="1" applyBorder="1" applyAlignment="1" applyProtection="1">
      <alignment horizontal="center" vertical="center" textRotation="90"/>
      <protection hidden="1"/>
    </xf>
    <xf numFmtId="9" fontId="14" fillId="2" borderId="2" xfId="1" applyFont="1" applyFill="1" applyBorder="1" applyAlignment="1" applyProtection="1">
      <alignment horizontal="center" vertical="center"/>
      <protection hidden="1"/>
    </xf>
    <xf numFmtId="9" fontId="16" fillId="2" borderId="2" xfId="1" applyFont="1" applyFill="1" applyBorder="1" applyAlignment="1" applyProtection="1">
      <alignment vertical="center" wrapText="1"/>
      <protection hidden="1"/>
    </xf>
    <xf numFmtId="0" fontId="14" fillId="2" borderId="2" xfId="0" applyFont="1" applyFill="1" applyBorder="1" applyAlignment="1" applyProtection="1">
      <alignment horizontal="justify" vertical="top" wrapText="1"/>
      <protection hidden="1"/>
    </xf>
    <xf numFmtId="9" fontId="14" fillId="2" borderId="2" xfId="1" applyFont="1" applyFill="1" applyBorder="1" applyAlignment="1" applyProtection="1">
      <alignment horizontal="center" vertical="center" wrapText="1"/>
      <protection hidden="1"/>
    </xf>
    <xf numFmtId="9" fontId="14" fillId="2" borderId="2" xfId="1" applyFont="1" applyFill="1" applyBorder="1" applyAlignment="1" applyProtection="1">
      <alignment vertical="center" wrapText="1"/>
      <protection hidden="1"/>
    </xf>
    <xf numFmtId="0" fontId="14" fillId="2" borderId="2" xfId="0" applyFont="1" applyFill="1" applyBorder="1" applyAlignment="1" applyProtection="1">
      <alignment horizontal="center" vertical="center" wrapText="1"/>
      <protection hidden="1"/>
    </xf>
    <xf numFmtId="0" fontId="14" fillId="2" borderId="2" xfId="0" applyFont="1" applyFill="1" applyBorder="1" applyAlignment="1" applyProtection="1">
      <alignment horizontal="justify" vertical="top"/>
      <protection hidden="1"/>
    </xf>
    <xf numFmtId="9" fontId="14" fillId="0" borderId="2" xfId="1" applyFont="1" applyFill="1" applyBorder="1" applyAlignment="1" applyProtection="1">
      <alignment vertical="center" wrapText="1"/>
      <protection hidden="1"/>
    </xf>
    <xf numFmtId="0" fontId="14" fillId="0" borderId="2" xfId="0" applyFont="1" applyBorder="1" applyAlignment="1" applyProtection="1">
      <alignment vertical="center" wrapText="1"/>
      <protection hidden="1"/>
    </xf>
    <xf numFmtId="0" fontId="16" fillId="0" borderId="2" xfId="0" applyFont="1" applyBorder="1" applyAlignment="1" applyProtection="1">
      <alignment horizontal="center" vertical="center" wrapText="1"/>
      <protection hidden="1"/>
    </xf>
    <xf numFmtId="0" fontId="14" fillId="2" borderId="2" xfId="0" applyFont="1" applyFill="1" applyBorder="1" applyAlignment="1" applyProtection="1">
      <alignment vertical="center" wrapText="1"/>
      <protection hidden="1"/>
    </xf>
    <xf numFmtId="164" fontId="14" fillId="0" borderId="2" xfId="0" applyNumberFormat="1" applyFont="1" applyBorder="1" applyAlignment="1" applyProtection="1">
      <alignment horizontal="center" vertical="center" wrapText="1"/>
      <protection hidden="1"/>
    </xf>
    <xf numFmtId="164" fontId="16" fillId="0" borderId="2" xfId="1" applyNumberFormat="1" applyFont="1" applyFill="1" applyBorder="1" applyAlignment="1" applyProtection="1">
      <alignment vertical="center" wrapText="1"/>
      <protection hidden="1"/>
    </xf>
    <xf numFmtId="164" fontId="14" fillId="2" borderId="2" xfId="0" applyNumberFormat="1" applyFont="1" applyFill="1" applyBorder="1" applyAlignment="1" applyProtection="1">
      <alignment horizontal="center" vertical="center" wrapText="1"/>
      <protection hidden="1"/>
    </xf>
    <xf numFmtId="164" fontId="16" fillId="2" borderId="2" xfId="1" applyNumberFormat="1" applyFont="1" applyFill="1" applyBorder="1" applyAlignment="1" applyProtection="1">
      <alignment vertical="center" wrapText="1"/>
      <protection hidden="1"/>
    </xf>
    <xf numFmtId="164" fontId="27" fillId="0" borderId="2" xfId="1" applyNumberFormat="1" applyFont="1" applyFill="1" applyBorder="1" applyAlignment="1" applyProtection="1">
      <alignment vertical="center" wrapText="1"/>
      <protection hidden="1"/>
    </xf>
    <xf numFmtId="0" fontId="14" fillId="0" borderId="2" xfId="0" applyFont="1" applyBorder="1" applyAlignment="1" applyProtection="1">
      <alignment horizontal="center" vertical="top" wrapText="1"/>
      <protection hidden="1"/>
    </xf>
    <xf numFmtId="0" fontId="14" fillId="0" borderId="4" xfId="0" applyFont="1" applyBorder="1" applyAlignment="1" applyProtection="1">
      <alignment horizontal="center" vertical="center" wrapText="1"/>
      <protection hidden="1"/>
    </xf>
    <xf numFmtId="0" fontId="14" fillId="0" borderId="4" xfId="0" applyFont="1" applyBorder="1" applyAlignment="1" applyProtection="1">
      <alignment horizontal="left" vertical="center" wrapText="1"/>
      <protection hidden="1"/>
    </xf>
    <xf numFmtId="9" fontId="14" fillId="0" borderId="2" xfId="1" applyFont="1" applyFill="1" applyBorder="1" applyAlignment="1" applyProtection="1">
      <alignment horizontal="center" vertical="center"/>
      <protection hidden="1"/>
    </xf>
    <xf numFmtId="9" fontId="14" fillId="0" borderId="2" xfId="0" applyNumberFormat="1" applyFont="1" applyBorder="1" applyAlignment="1" applyProtection="1">
      <alignment horizontal="center" vertical="center" textRotation="90"/>
      <protection hidden="1"/>
    </xf>
    <xf numFmtId="1" fontId="14" fillId="0" borderId="2" xfId="0" applyNumberFormat="1" applyFont="1" applyBorder="1" applyAlignment="1" applyProtection="1">
      <alignment horizontal="center" vertical="center" textRotation="90"/>
      <protection hidden="1"/>
    </xf>
    <xf numFmtId="1" fontId="14" fillId="0" borderId="2" xfId="0" applyNumberFormat="1" applyFont="1" applyBorder="1" applyAlignment="1" applyProtection="1">
      <alignment horizontal="center"/>
      <protection hidden="1"/>
    </xf>
    <xf numFmtId="14" fontId="14" fillId="0" borderId="4" xfId="0" applyNumberFormat="1" applyFont="1" applyBorder="1" applyAlignment="1" applyProtection="1">
      <alignment horizontal="center" vertical="center" wrapText="1"/>
      <protection hidden="1"/>
    </xf>
    <xf numFmtId="0" fontId="14" fillId="0" borderId="8" xfId="0" applyFont="1" applyBorder="1" applyAlignment="1" applyProtection="1">
      <alignment horizontal="center" vertical="center" wrapText="1"/>
      <protection hidden="1"/>
    </xf>
    <xf numFmtId="0" fontId="14" fillId="0" borderId="2" xfId="0" applyFont="1" applyBorder="1" applyAlignment="1" applyProtection="1">
      <alignment vertical="top" wrapText="1"/>
      <protection hidden="1"/>
    </xf>
    <xf numFmtId="0" fontId="14" fillId="0" borderId="5" xfId="0" applyFont="1" applyBorder="1" applyAlignment="1" applyProtection="1">
      <alignment horizontal="center" vertical="center" wrapText="1"/>
      <protection hidden="1"/>
    </xf>
    <xf numFmtId="9" fontId="14" fillId="2" borderId="2" xfId="0" applyNumberFormat="1" applyFont="1" applyFill="1" applyBorder="1" applyAlignment="1" applyProtection="1">
      <alignment horizontal="center" vertical="center" textRotation="90" wrapText="1"/>
      <protection hidden="1"/>
    </xf>
    <xf numFmtId="0" fontId="14" fillId="0" borderId="8" xfId="0" applyFont="1" applyBorder="1" applyAlignment="1" applyProtection="1">
      <alignment horizontal="center" vertical="top" wrapText="1"/>
      <protection hidden="1"/>
    </xf>
    <xf numFmtId="0" fontId="26" fillId="0" borderId="2" xfId="0" applyFont="1" applyBorder="1" applyAlignment="1" applyProtection="1">
      <alignment vertical="top" wrapText="1"/>
      <protection hidden="1"/>
    </xf>
    <xf numFmtId="0" fontId="14" fillId="0" borderId="5" xfId="0" applyFont="1" applyBorder="1" applyAlignment="1" applyProtection="1">
      <alignment horizontal="center" vertical="top" wrapText="1"/>
      <protection hidden="1"/>
    </xf>
    <xf numFmtId="0" fontId="63" fillId="2" borderId="0" xfId="0" applyFont="1" applyFill="1"/>
    <xf numFmtId="0" fontId="26" fillId="2" borderId="2" xfId="0" applyFont="1" applyFill="1" applyBorder="1" applyAlignment="1" applyProtection="1">
      <alignment horizontal="center" vertical="center"/>
      <protection hidden="1"/>
    </xf>
    <xf numFmtId="0" fontId="26" fillId="0" borderId="2" xfId="0" applyFont="1" applyBorder="1" applyAlignment="1" applyProtection="1">
      <alignment horizontal="center" vertical="center"/>
      <protection hidden="1"/>
    </xf>
    <xf numFmtId="0" fontId="26" fillId="0" borderId="2" xfId="0" applyFont="1" applyBorder="1" applyAlignment="1" applyProtection="1">
      <alignment horizontal="center" vertical="center" wrapText="1"/>
      <protection hidden="1"/>
    </xf>
    <xf numFmtId="0" fontId="26" fillId="2" borderId="2" xfId="0" applyFont="1" applyFill="1" applyBorder="1" applyAlignment="1" applyProtection="1">
      <alignment horizontal="center" vertical="center" wrapText="1"/>
      <protection hidden="1"/>
    </xf>
    <xf numFmtId="14" fontId="26" fillId="2" borderId="2" xfId="0" applyNumberFormat="1" applyFont="1" applyFill="1" applyBorder="1" applyAlignment="1" applyProtection="1">
      <alignment horizontal="center" vertical="center"/>
      <protection hidden="1"/>
    </xf>
    <xf numFmtId="0" fontId="26" fillId="2" borderId="2" xfId="0" applyFont="1" applyFill="1" applyBorder="1" applyAlignment="1" applyProtection="1">
      <alignment wrapText="1"/>
      <protection hidden="1"/>
    </xf>
    <xf numFmtId="9" fontId="26" fillId="0" borderId="2" xfId="1" applyFont="1" applyFill="1" applyBorder="1" applyAlignment="1" applyProtection="1">
      <alignment horizontal="justify" vertical="center" wrapText="1"/>
      <protection hidden="1"/>
    </xf>
    <xf numFmtId="9" fontId="26" fillId="0" borderId="2" xfId="1" applyFont="1" applyFill="1" applyBorder="1" applyAlignment="1" applyProtection="1">
      <alignment horizontal="center" vertical="center" wrapText="1"/>
      <protection hidden="1"/>
    </xf>
    <xf numFmtId="0" fontId="26" fillId="2" borderId="2" xfId="0" applyFont="1" applyFill="1" applyBorder="1" applyAlignment="1" applyProtection="1">
      <alignment vertical="center"/>
      <protection hidden="1"/>
    </xf>
    <xf numFmtId="0" fontId="31" fillId="0" borderId="20" xfId="0" applyFont="1" applyBorder="1" applyAlignment="1">
      <alignment horizontal="center" vertical="center"/>
    </xf>
    <xf numFmtId="0" fontId="26" fillId="2" borderId="6" xfId="0" applyFont="1" applyFill="1" applyBorder="1" applyAlignment="1" applyProtection="1">
      <alignment horizontal="center" vertical="center"/>
      <protection hidden="1"/>
    </xf>
    <xf numFmtId="0" fontId="26" fillId="2" borderId="2" xfId="0" applyFont="1" applyFill="1" applyBorder="1" applyAlignment="1" applyProtection="1">
      <alignment horizontal="center" wrapText="1"/>
      <protection hidden="1"/>
    </xf>
    <xf numFmtId="0" fontId="31" fillId="0" borderId="0" xfId="0" applyFont="1" applyAlignment="1">
      <alignment horizontal="center" vertical="center"/>
    </xf>
    <xf numFmtId="9" fontId="27" fillId="0" borderId="2" xfId="1" applyFont="1" applyFill="1" applyBorder="1" applyAlignment="1" applyProtection="1">
      <alignment horizontal="center" vertical="center" wrapText="1"/>
      <protection hidden="1"/>
    </xf>
    <xf numFmtId="0" fontId="26" fillId="2" borderId="5" xfId="0" applyFont="1" applyFill="1" applyBorder="1" applyAlignment="1" applyProtection="1">
      <alignment horizontal="center" vertical="center" wrapText="1"/>
      <protection hidden="1"/>
    </xf>
    <xf numFmtId="0" fontId="26" fillId="2" borderId="5" xfId="0" applyFont="1" applyFill="1" applyBorder="1" applyAlignment="1" applyProtection="1">
      <alignment horizontal="center" vertical="center"/>
      <protection hidden="1"/>
    </xf>
    <xf numFmtId="9" fontId="26" fillId="0" borderId="2" xfId="1" applyFont="1" applyFill="1" applyBorder="1" applyAlignment="1" applyProtection="1">
      <alignment vertical="center" wrapText="1"/>
      <protection hidden="1"/>
    </xf>
    <xf numFmtId="9" fontId="26" fillId="2" borderId="2" xfId="1" applyFont="1" applyFill="1" applyBorder="1" applyAlignment="1" applyProtection="1">
      <alignment horizontal="center" vertical="center"/>
      <protection hidden="1"/>
    </xf>
    <xf numFmtId="9" fontId="27" fillId="2" borderId="2" xfId="1" applyFont="1" applyFill="1" applyBorder="1" applyAlignment="1" applyProtection="1">
      <alignment horizontal="center" vertical="center" wrapText="1"/>
      <protection hidden="1"/>
    </xf>
    <xf numFmtId="0" fontId="26" fillId="2" borderId="2" xfId="0" applyFont="1" applyFill="1" applyBorder="1" applyAlignment="1" applyProtection="1">
      <alignment horizontal="center" vertical="top" wrapText="1"/>
      <protection hidden="1"/>
    </xf>
    <xf numFmtId="10" fontId="14" fillId="2" borderId="2" xfId="1" applyNumberFormat="1" applyFont="1" applyFill="1" applyBorder="1" applyAlignment="1" applyProtection="1">
      <alignment horizontal="center" vertical="center"/>
      <protection hidden="1"/>
    </xf>
    <xf numFmtId="0" fontId="14" fillId="2" borderId="5" xfId="0" applyFont="1" applyFill="1" applyBorder="1" applyAlignment="1" applyProtection="1">
      <alignment horizontal="center" vertical="center"/>
      <protection hidden="1"/>
    </xf>
    <xf numFmtId="9" fontId="26" fillId="0" borderId="2" xfId="8" applyNumberFormat="1" applyFont="1" applyFill="1" applyBorder="1" applyAlignment="1" applyProtection="1">
      <alignment horizontal="center" vertical="center" wrapText="1"/>
      <protection hidden="1"/>
    </xf>
    <xf numFmtId="10" fontId="27" fillId="2" borderId="2" xfId="8" applyNumberFormat="1" applyFont="1" applyFill="1" applyBorder="1" applyAlignment="1" applyProtection="1">
      <alignment horizontal="center" vertical="center" wrapText="1"/>
      <protection hidden="1"/>
    </xf>
    <xf numFmtId="9" fontId="64" fillId="0" borderId="91" xfId="0" applyNumberFormat="1" applyFont="1" applyBorder="1" applyAlignment="1">
      <alignment horizontal="center" vertical="center" wrapText="1"/>
    </xf>
    <xf numFmtId="9" fontId="27" fillId="0" borderId="2" xfId="8" applyNumberFormat="1" applyFont="1" applyFill="1" applyBorder="1" applyAlignment="1" applyProtection="1">
      <alignment horizontal="center" vertical="center" wrapText="1"/>
      <protection hidden="1"/>
    </xf>
    <xf numFmtId="0" fontId="26" fillId="2" borderId="2" xfId="0" applyFont="1" applyFill="1" applyBorder="1" applyAlignment="1" applyProtection="1">
      <alignment vertical="center" wrapText="1"/>
      <protection hidden="1"/>
    </xf>
    <xf numFmtId="0" fontId="65" fillId="2" borderId="2" xfId="9" applyFill="1" applyBorder="1" applyAlignment="1" applyProtection="1">
      <alignment vertical="center"/>
      <protection hidden="1"/>
    </xf>
    <xf numFmtId="0" fontId="26" fillId="0" borderId="2" xfId="0" applyFont="1" applyBorder="1" applyAlignment="1" applyProtection="1">
      <alignment vertical="center" wrapText="1"/>
      <protection hidden="1"/>
    </xf>
    <xf numFmtId="0" fontId="26" fillId="0" borderId="2" xfId="0" applyFont="1" applyBorder="1" applyAlignment="1" applyProtection="1">
      <alignment horizontal="left" vertical="center"/>
      <protection hidden="1"/>
    </xf>
    <xf numFmtId="0" fontId="26" fillId="2" borderId="2" xfId="0" applyFont="1" applyFill="1" applyBorder="1" applyAlignment="1" applyProtection="1">
      <alignment horizontal="left" vertical="center" wrapText="1"/>
      <protection hidden="1"/>
    </xf>
    <xf numFmtId="0" fontId="26" fillId="2" borderId="2" xfId="0" applyFont="1" applyFill="1" applyBorder="1" applyAlignment="1" applyProtection="1">
      <alignment horizontal="left" vertical="center"/>
      <protection hidden="1"/>
    </xf>
    <xf numFmtId="9" fontId="26" fillId="2" borderId="2" xfId="1" applyFont="1" applyFill="1" applyBorder="1" applyAlignment="1" applyProtection="1">
      <alignment horizontal="left" vertical="center"/>
      <protection hidden="1"/>
    </xf>
    <xf numFmtId="0" fontId="31" fillId="0" borderId="92" xfId="0" applyFont="1" applyBorder="1" applyAlignment="1">
      <alignment horizontal="left" vertical="center"/>
    </xf>
    <xf numFmtId="0" fontId="31" fillId="0" borderId="93" xfId="0" applyFont="1" applyBorder="1" applyAlignment="1">
      <alignment horizontal="left" vertical="center" wrapText="1"/>
    </xf>
    <xf numFmtId="9" fontId="31" fillId="0" borderId="93" xfId="0" applyNumberFormat="1" applyFont="1" applyBorder="1" applyAlignment="1">
      <alignment horizontal="left" vertical="center"/>
    </xf>
    <xf numFmtId="0" fontId="31" fillId="0" borderId="93" xfId="0" applyFont="1" applyBorder="1" applyAlignment="1">
      <alignment horizontal="left" vertical="center"/>
    </xf>
    <xf numFmtId="0" fontId="27" fillId="2" borderId="0" xfId="0" applyFont="1" applyFill="1" applyAlignment="1" applyProtection="1">
      <alignment horizontal="center" vertical="center"/>
      <protection hidden="1"/>
    </xf>
    <xf numFmtId="0" fontId="27" fillId="2" borderId="2" xfId="0" applyFont="1" applyFill="1" applyBorder="1" applyAlignment="1" applyProtection="1">
      <alignment horizontal="center" vertical="center"/>
      <protection hidden="1"/>
    </xf>
    <xf numFmtId="0" fontId="27" fillId="2" borderId="0" xfId="0" applyFont="1" applyFill="1" applyProtection="1">
      <protection hidden="1"/>
    </xf>
    <xf numFmtId="14" fontId="27" fillId="2" borderId="2" xfId="0" applyNumberFormat="1" applyFont="1" applyFill="1" applyBorder="1" applyAlignment="1" applyProtection="1">
      <alignment horizontal="center" vertical="center"/>
      <protection hidden="1"/>
    </xf>
    <xf numFmtId="0" fontId="27" fillId="2" borderId="2" xfId="0" applyFont="1" applyFill="1" applyBorder="1" applyProtection="1">
      <protection hidden="1"/>
    </xf>
    <xf numFmtId="14" fontId="27" fillId="2" borderId="2" xfId="0" applyNumberFormat="1" applyFont="1" applyFill="1" applyBorder="1" applyAlignment="1" applyProtection="1">
      <alignment vertical="center"/>
      <protection hidden="1"/>
    </xf>
    <xf numFmtId="0" fontId="27" fillId="2" borderId="2" xfId="0" applyFont="1" applyFill="1" applyBorder="1" applyAlignment="1" applyProtection="1">
      <alignment vertical="center"/>
      <protection hidden="1"/>
    </xf>
    <xf numFmtId="0" fontId="16" fillId="43" borderId="2" xfId="0" applyFont="1" applyFill="1" applyBorder="1" applyAlignment="1" applyProtection="1">
      <alignment horizontal="center" vertical="center" wrapText="1"/>
      <protection hidden="1"/>
    </xf>
    <xf numFmtId="17" fontId="16" fillId="44" borderId="89" xfId="0" applyNumberFormat="1" applyFont="1" applyFill="1" applyBorder="1" applyAlignment="1" applyProtection="1">
      <alignment horizontal="center" vertical="center" wrapText="1"/>
      <protection hidden="1"/>
    </xf>
    <xf numFmtId="0" fontId="16" fillId="4" borderId="2" xfId="0" applyFont="1" applyFill="1" applyBorder="1" applyAlignment="1" applyProtection="1">
      <alignment horizontal="center" vertical="center" wrapText="1"/>
      <protection hidden="1"/>
    </xf>
    <xf numFmtId="17" fontId="16" fillId="45" borderId="89" xfId="0" applyNumberFormat="1" applyFont="1" applyFill="1" applyBorder="1" applyAlignment="1" applyProtection="1">
      <alignment horizontal="center" vertical="center" wrapText="1"/>
      <protection hidden="1"/>
    </xf>
    <xf numFmtId="41" fontId="16" fillId="45" borderId="89" xfId="6" applyFont="1" applyFill="1" applyBorder="1" applyAlignment="1" applyProtection="1">
      <alignment horizontal="center" vertical="center" wrapText="1"/>
      <protection hidden="1"/>
    </xf>
    <xf numFmtId="41" fontId="16" fillId="45" borderId="90" xfId="6" applyFont="1" applyFill="1" applyBorder="1" applyAlignment="1" applyProtection="1">
      <alignment horizontal="center" vertical="center" wrapText="1"/>
      <protection hidden="1"/>
    </xf>
    <xf numFmtId="9" fontId="26" fillId="2" borderId="2" xfId="1" applyFont="1" applyFill="1" applyBorder="1" applyAlignment="1" applyProtection="1">
      <alignment horizontal="center" vertical="center" wrapText="1"/>
      <protection hidden="1"/>
    </xf>
    <xf numFmtId="0" fontId="26" fillId="36" borderId="2" xfId="0" applyFont="1" applyFill="1" applyBorder="1" applyAlignment="1" applyProtection="1">
      <alignment horizontal="left" vertical="center" wrapText="1"/>
      <protection hidden="1"/>
    </xf>
    <xf numFmtId="0" fontId="26" fillId="8" borderId="2" xfId="0" applyFont="1" applyFill="1" applyBorder="1" applyAlignment="1" applyProtection="1">
      <alignment horizontal="left" vertical="center" wrapText="1"/>
      <protection hidden="1"/>
    </xf>
    <xf numFmtId="0" fontId="14" fillId="8" borderId="2" xfId="0" applyFont="1" applyFill="1" applyBorder="1" applyAlignment="1" applyProtection="1">
      <alignment horizontal="center" vertical="center" wrapText="1"/>
      <protection hidden="1"/>
    </xf>
    <xf numFmtId="0" fontId="14" fillId="8" borderId="2" xfId="0" applyFont="1" applyFill="1" applyBorder="1" applyAlignment="1" applyProtection="1">
      <alignment horizontal="justify" vertical="top" wrapText="1"/>
      <protection hidden="1"/>
    </xf>
    <xf numFmtId="14" fontId="0" fillId="0" borderId="0" xfId="0" applyNumberFormat="1"/>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pivotButton="1" applyAlignment="1">
      <alignment horizontal="center" vertical="center"/>
    </xf>
    <xf numFmtId="9" fontId="0" fillId="0" borderId="0" xfId="0" applyNumberFormat="1" applyAlignment="1">
      <alignment horizontal="center" vertical="center" wrapText="1"/>
    </xf>
    <xf numFmtId="0" fontId="20" fillId="46" borderId="94" xfId="0" applyFont="1" applyFill="1" applyBorder="1" applyAlignment="1">
      <alignment horizontal="center" vertical="center"/>
    </xf>
    <xf numFmtId="1" fontId="0" fillId="2" borderId="0" xfId="0" applyNumberFormat="1" applyFill="1"/>
    <xf numFmtId="1" fontId="0" fillId="0" borderId="0" xfId="0" applyNumberFormat="1"/>
    <xf numFmtId="1" fontId="0" fillId="0" borderId="0" xfId="0" applyNumberFormat="1" applyAlignment="1">
      <alignment horizontal="center" vertical="center"/>
    </xf>
    <xf numFmtId="165" fontId="0" fillId="0" borderId="0" xfId="0" applyNumberFormat="1" applyAlignment="1">
      <alignment horizontal="center" vertical="center"/>
    </xf>
    <xf numFmtId="165" fontId="20" fillId="0" borderId="94" xfId="0" applyNumberFormat="1" applyFont="1" applyBorder="1" applyAlignment="1">
      <alignment horizontal="center" vertical="center"/>
    </xf>
    <xf numFmtId="165" fontId="20" fillId="46" borderId="95" xfId="0" applyNumberFormat="1" applyFont="1" applyFill="1" applyBorder="1" applyAlignment="1">
      <alignment horizontal="center" vertical="center"/>
    </xf>
    <xf numFmtId="0" fontId="57" fillId="2" borderId="0" xfId="0" applyFont="1" applyFill="1" applyAlignment="1">
      <alignment horizontal="center"/>
    </xf>
    <xf numFmtId="0" fontId="59" fillId="2" borderId="0" xfId="0" applyFont="1" applyFill="1" applyAlignment="1">
      <alignment horizontal="left" wrapText="1"/>
    </xf>
    <xf numFmtId="0" fontId="59" fillId="2" borderId="0" xfId="0" applyFont="1" applyFill="1" applyAlignment="1">
      <alignment horizontal="left"/>
    </xf>
    <xf numFmtId="0" fontId="14" fillId="2" borderId="12" xfId="2" applyFill="1" applyBorder="1" applyAlignment="1">
      <alignment horizontal="left" vertical="top" wrapText="1"/>
    </xf>
    <xf numFmtId="0" fontId="14" fillId="2" borderId="0" xfId="2" applyFill="1" applyAlignment="1">
      <alignment horizontal="left" vertical="top" wrapText="1"/>
    </xf>
    <xf numFmtId="0" fontId="14" fillId="2" borderId="13" xfId="2" applyFill="1" applyBorder="1" applyAlignment="1">
      <alignment horizontal="left" vertical="top" wrapText="1"/>
    </xf>
    <xf numFmtId="0" fontId="16" fillId="11" borderId="34" xfId="2" applyFont="1" applyFill="1" applyBorder="1" applyAlignment="1">
      <alignment horizontal="center" vertical="center" wrapText="1"/>
    </xf>
    <xf numFmtId="0" fontId="16" fillId="11" borderId="35" xfId="2" applyFont="1" applyFill="1" applyBorder="1" applyAlignment="1">
      <alignment horizontal="center" vertical="center" wrapText="1"/>
    </xf>
    <xf numFmtId="0" fontId="16" fillId="11" borderId="36" xfId="2" applyFont="1" applyFill="1" applyBorder="1" applyAlignment="1">
      <alignment horizontal="center" vertical="center" wrapText="1"/>
    </xf>
    <xf numFmtId="0" fontId="30" fillId="2" borderId="37" xfId="2" quotePrefix="1" applyFont="1" applyFill="1" applyBorder="1" applyAlignment="1">
      <alignment horizontal="justify" vertical="center" wrapText="1"/>
    </xf>
    <xf numFmtId="0" fontId="30" fillId="2" borderId="38" xfId="2" quotePrefix="1" applyFont="1" applyFill="1" applyBorder="1" applyAlignment="1">
      <alignment horizontal="justify" vertical="center" wrapText="1"/>
    </xf>
    <xf numFmtId="0" fontId="30" fillId="2" borderId="39" xfId="2" quotePrefix="1" applyFont="1" applyFill="1" applyBorder="1" applyAlignment="1">
      <alignment horizontal="justify" vertical="center" wrapText="1"/>
    </xf>
    <xf numFmtId="0" fontId="14" fillId="2" borderId="40" xfId="2" quotePrefix="1" applyFill="1" applyBorder="1" applyAlignment="1">
      <alignment horizontal="justify" vertical="center" wrapText="1"/>
    </xf>
    <xf numFmtId="0" fontId="14" fillId="2" borderId="41" xfId="2" quotePrefix="1" applyFill="1" applyBorder="1" applyAlignment="1">
      <alignment horizontal="justify" vertical="center" wrapText="1"/>
    </xf>
    <xf numFmtId="0" fontId="14" fillId="2" borderId="42" xfId="2" quotePrefix="1" applyFill="1" applyBorder="1" applyAlignment="1">
      <alignment horizontal="justify" vertical="center" wrapText="1"/>
    </xf>
    <xf numFmtId="0" fontId="48" fillId="0" borderId="37" xfId="2" quotePrefix="1" applyFont="1" applyBorder="1" applyAlignment="1">
      <alignment horizontal="justify" vertical="center" wrapText="1"/>
    </xf>
    <xf numFmtId="0" fontId="48" fillId="0" borderId="38" xfId="2" quotePrefix="1" applyFont="1" applyBorder="1" applyAlignment="1">
      <alignment horizontal="justify" vertical="center" wrapText="1"/>
    </xf>
    <xf numFmtId="0" fontId="48" fillId="0" borderId="39" xfId="2" quotePrefix="1" applyFont="1" applyBorder="1" applyAlignment="1">
      <alignment horizontal="justify" vertical="center" wrapText="1"/>
    </xf>
    <xf numFmtId="0" fontId="14" fillId="0" borderId="58" xfId="2" quotePrefix="1" applyBorder="1" applyAlignment="1">
      <alignment horizontal="justify" vertical="center" wrapText="1"/>
    </xf>
    <xf numFmtId="0" fontId="14" fillId="0" borderId="74" xfId="2" quotePrefix="1" applyBorder="1" applyAlignment="1">
      <alignment horizontal="justify" vertical="center" wrapText="1"/>
    </xf>
    <xf numFmtId="0" fontId="14" fillId="0" borderId="56" xfId="2" quotePrefix="1" applyBorder="1" applyAlignment="1">
      <alignment horizontal="justify" vertical="center" wrapText="1"/>
    </xf>
    <xf numFmtId="0" fontId="14" fillId="0" borderId="2" xfId="0" applyFont="1" applyBorder="1" applyAlignment="1" applyProtection="1">
      <alignment horizontal="center" vertical="center" wrapText="1"/>
      <protection hidden="1"/>
    </xf>
    <xf numFmtId="0" fontId="14" fillId="0" borderId="2" xfId="0" applyFont="1" applyBorder="1" applyAlignment="1" applyProtection="1">
      <alignment horizontal="center" vertical="center"/>
      <protection hidden="1"/>
    </xf>
    <xf numFmtId="0" fontId="60" fillId="23" borderId="2" xfId="0" applyFont="1" applyFill="1" applyBorder="1" applyAlignment="1" applyProtection="1">
      <alignment horizontal="center" vertical="center"/>
      <protection hidden="1"/>
    </xf>
    <xf numFmtId="0" fontId="60" fillId="38" borderId="2" xfId="0" applyFont="1" applyFill="1" applyBorder="1" applyAlignment="1" applyProtection="1">
      <alignment horizontal="center" vertical="center"/>
      <protection hidden="1"/>
    </xf>
    <xf numFmtId="0" fontId="60" fillId="24" borderId="2" xfId="0" applyFont="1" applyFill="1" applyBorder="1" applyAlignment="1" applyProtection="1">
      <alignment horizontal="center" vertical="center"/>
      <protection hidden="1"/>
    </xf>
    <xf numFmtId="0" fontId="60" fillId="39" borderId="2" xfId="0" applyFont="1" applyFill="1" applyBorder="1" applyAlignment="1" applyProtection="1">
      <alignment horizontal="center" vertical="center"/>
      <protection hidden="1"/>
    </xf>
    <xf numFmtId="17" fontId="38" fillId="16" borderId="85" xfId="0" applyNumberFormat="1" applyFont="1" applyFill="1" applyBorder="1" applyAlignment="1" applyProtection="1">
      <alignment horizontal="center" vertical="center" wrapText="1"/>
      <protection hidden="1"/>
    </xf>
    <xf numFmtId="17" fontId="38" fillId="16" borderId="86" xfId="0" applyNumberFormat="1" applyFont="1" applyFill="1" applyBorder="1" applyAlignment="1" applyProtection="1">
      <alignment horizontal="center" vertical="center" wrapText="1"/>
      <protection hidden="1"/>
    </xf>
    <xf numFmtId="17" fontId="38" fillId="16" borderId="87" xfId="0" applyNumberFormat="1" applyFont="1" applyFill="1" applyBorder="1" applyAlignment="1" applyProtection="1">
      <alignment horizontal="center" vertical="center" wrapText="1"/>
      <protection hidden="1"/>
    </xf>
    <xf numFmtId="17" fontId="38" fillId="16" borderId="2" xfId="0" applyNumberFormat="1" applyFont="1" applyFill="1" applyBorder="1" applyAlignment="1" applyProtection="1">
      <alignment horizontal="center" vertical="center" wrapText="1"/>
      <protection hidden="1"/>
    </xf>
    <xf numFmtId="17" fontId="38" fillId="20" borderId="2" xfId="0" applyNumberFormat="1" applyFont="1" applyFill="1" applyBorder="1" applyAlignment="1" applyProtection="1">
      <alignment horizontal="center" vertical="center" wrapText="1"/>
      <protection hidden="1"/>
    </xf>
    <xf numFmtId="17" fontId="38" fillId="21" borderId="2" xfId="0" applyNumberFormat="1" applyFont="1" applyFill="1" applyBorder="1" applyAlignment="1" applyProtection="1">
      <alignment horizontal="center" vertical="center" wrapText="1"/>
      <protection hidden="1"/>
    </xf>
    <xf numFmtId="0" fontId="38" fillId="11" borderId="4" xfId="0" applyFont="1" applyFill="1" applyBorder="1" applyAlignment="1" applyProtection="1">
      <alignment horizontal="center" vertical="center"/>
      <protection hidden="1"/>
    </xf>
    <xf numFmtId="0" fontId="38" fillId="11" borderId="2" xfId="0" applyFont="1" applyFill="1" applyBorder="1" applyAlignment="1" applyProtection="1">
      <alignment horizontal="center" vertical="center"/>
      <protection hidden="1"/>
    </xf>
    <xf numFmtId="0" fontId="60" fillId="22" borderId="2" xfId="0" applyFont="1" applyFill="1" applyBorder="1" applyAlignment="1" applyProtection="1">
      <alignment horizontal="center" vertical="center"/>
      <protection hidden="1"/>
    </xf>
    <xf numFmtId="0" fontId="60" fillId="37" borderId="2" xfId="0" applyFont="1" applyFill="1" applyBorder="1" applyAlignment="1" applyProtection="1">
      <alignment horizontal="center" vertical="center"/>
      <protection hidden="1"/>
    </xf>
    <xf numFmtId="9" fontId="14" fillId="0" borderId="2" xfId="1" applyFont="1" applyFill="1" applyBorder="1" applyAlignment="1" applyProtection="1">
      <alignment horizontal="center" vertical="center" wrapText="1"/>
      <protection hidden="1"/>
    </xf>
    <xf numFmtId="0" fontId="16" fillId="0" borderId="2" xfId="0" applyFont="1" applyBorder="1" applyAlignment="1" applyProtection="1">
      <alignment horizontal="center" vertical="center" wrapText="1"/>
      <protection hidden="1"/>
    </xf>
    <xf numFmtId="9" fontId="16" fillId="0" borderId="2" xfId="1" applyFont="1" applyFill="1" applyBorder="1" applyAlignment="1" applyProtection="1">
      <alignment horizontal="center" vertical="center" wrapText="1"/>
      <protection hidden="1"/>
    </xf>
    <xf numFmtId="9" fontId="14" fillId="2" borderId="2" xfId="0" applyNumberFormat="1" applyFont="1" applyFill="1" applyBorder="1" applyAlignment="1" applyProtection="1">
      <alignment horizontal="center" vertical="center"/>
      <protection hidden="1"/>
    </xf>
    <xf numFmtId="0" fontId="14" fillId="2" borderId="2" xfId="0" applyFont="1" applyFill="1" applyBorder="1" applyAlignment="1" applyProtection="1">
      <alignment horizontal="center" vertical="center"/>
      <protection hidden="1"/>
    </xf>
    <xf numFmtId="9" fontId="16" fillId="2" borderId="2" xfId="1" applyFont="1" applyFill="1" applyBorder="1" applyAlignment="1" applyProtection="1">
      <alignment horizontal="center" vertical="center" wrapText="1"/>
      <protection hidden="1"/>
    </xf>
    <xf numFmtId="0" fontId="14" fillId="2" borderId="2" xfId="0" applyFont="1" applyFill="1" applyBorder="1" applyAlignment="1" applyProtection="1">
      <alignment horizontal="center" vertical="center" wrapText="1"/>
      <protection hidden="1"/>
    </xf>
    <xf numFmtId="0" fontId="26" fillId="0" borderId="2" xfId="0" applyFont="1" applyBorder="1" applyAlignment="1" applyProtection="1">
      <alignment horizontal="center" vertical="top"/>
      <protection hidden="1"/>
    </xf>
    <xf numFmtId="0" fontId="14" fillId="2" borderId="2" xfId="0" applyFont="1" applyFill="1" applyBorder="1" applyAlignment="1" applyProtection="1">
      <alignment horizontal="left" vertical="center" wrapText="1"/>
      <protection hidden="1"/>
    </xf>
    <xf numFmtId="0" fontId="14" fillId="0" borderId="2" xfId="0" applyFont="1" applyBorder="1" applyAlignment="1" applyProtection="1">
      <alignment horizontal="left" vertical="center" wrapText="1"/>
      <protection hidden="1"/>
    </xf>
    <xf numFmtId="0" fontId="47" fillId="0" borderId="59" xfId="0" applyFont="1" applyBorder="1" applyAlignment="1" applyProtection="1">
      <alignment horizontal="left" vertical="center"/>
      <protection hidden="1"/>
    </xf>
    <xf numFmtId="0" fontId="47" fillId="0" borderId="83" xfId="0" applyFont="1" applyBorder="1" applyAlignment="1" applyProtection="1">
      <alignment horizontal="left" vertical="center"/>
      <protection hidden="1"/>
    </xf>
    <xf numFmtId="9" fontId="14" fillId="2" borderId="2" xfId="1" applyFont="1" applyFill="1" applyBorder="1" applyAlignment="1" applyProtection="1">
      <alignment horizontal="center" vertical="center" wrapText="1"/>
      <protection hidden="1"/>
    </xf>
    <xf numFmtId="9" fontId="14" fillId="2" borderId="2" xfId="1" applyFont="1" applyFill="1" applyBorder="1" applyAlignment="1" applyProtection="1">
      <alignment horizontal="justify" vertical="center" wrapText="1"/>
      <protection hidden="1"/>
    </xf>
    <xf numFmtId="0" fontId="16" fillId="2" borderId="2" xfId="0" applyFont="1" applyFill="1" applyBorder="1" applyAlignment="1" applyProtection="1">
      <alignment horizontal="center" vertical="center" wrapText="1"/>
      <protection hidden="1"/>
    </xf>
    <xf numFmtId="0" fontId="26" fillId="2" borderId="43" xfId="0" applyFont="1" applyFill="1" applyBorder="1" applyAlignment="1" applyProtection="1">
      <alignment horizontal="center"/>
      <protection hidden="1"/>
    </xf>
    <xf numFmtId="0" fontId="26" fillId="2" borderId="47" xfId="0" applyFont="1" applyFill="1" applyBorder="1" applyAlignment="1" applyProtection="1">
      <alignment horizontal="center"/>
      <protection hidden="1"/>
    </xf>
    <xf numFmtId="0" fontId="26" fillId="2" borderId="44" xfId="0" applyFont="1" applyFill="1" applyBorder="1" applyAlignment="1" applyProtection="1">
      <alignment horizontal="center"/>
      <protection hidden="1"/>
    </xf>
    <xf numFmtId="0" fontId="26" fillId="2" borderId="24" xfId="0" applyFont="1" applyFill="1" applyBorder="1" applyAlignment="1" applyProtection="1">
      <alignment horizontal="center"/>
      <protection hidden="1"/>
    </xf>
    <xf numFmtId="0" fontId="26" fillId="2" borderId="48" xfId="0" applyFont="1" applyFill="1" applyBorder="1" applyAlignment="1" applyProtection="1">
      <alignment horizontal="center"/>
      <protection hidden="1"/>
    </xf>
    <xf numFmtId="0" fontId="26" fillId="2" borderId="20" xfId="0" applyFont="1" applyFill="1" applyBorder="1" applyAlignment="1" applyProtection="1">
      <alignment horizontal="center"/>
      <protection hidden="1"/>
    </xf>
    <xf numFmtId="0" fontId="26" fillId="2" borderId="26" xfId="0" applyFont="1" applyFill="1" applyBorder="1" applyAlignment="1" applyProtection="1">
      <alignment horizontal="center"/>
      <protection hidden="1"/>
    </xf>
    <xf numFmtId="0" fontId="26" fillId="2" borderId="49" xfId="0" applyFont="1" applyFill="1" applyBorder="1" applyAlignment="1" applyProtection="1">
      <alignment horizontal="center"/>
      <protection hidden="1"/>
    </xf>
    <xf numFmtId="0" fontId="26" fillId="2" borderId="27" xfId="0" applyFont="1" applyFill="1" applyBorder="1" applyAlignment="1" applyProtection="1">
      <alignment horizontal="center"/>
      <protection hidden="1"/>
    </xf>
    <xf numFmtId="9" fontId="27" fillId="0" borderId="2" xfId="1" applyFont="1" applyFill="1" applyBorder="1" applyAlignment="1" applyProtection="1">
      <alignment horizontal="center" vertical="center" wrapText="1"/>
      <protection hidden="1"/>
    </xf>
    <xf numFmtId="9" fontId="26" fillId="0" borderId="4" xfId="1" applyFont="1" applyFill="1" applyBorder="1" applyAlignment="1" applyProtection="1">
      <alignment horizontal="center" vertical="center" wrapText="1"/>
      <protection hidden="1"/>
    </xf>
    <xf numFmtId="9" fontId="26" fillId="0" borderId="8" xfId="1" applyFont="1" applyFill="1" applyBorder="1" applyAlignment="1" applyProtection="1">
      <alignment horizontal="center" vertical="center" wrapText="1"/>
      <protection hidden="1"/>
    </xf>
    <xf numFmtId="9" fontId="26" fillId="0" borderId="5" xfId="1" applyFont="1" applyFill="1" applyBorder="1" applyAlignment="1" applyProtection="1">
      <alignment horizontal="center" vertical="center" wrapText="1"/>
      <protection hidden="1"/>
    </xf>
    <xf numFmtId="0" fontId="14" fillId="0" borderId="4" xfId="0" applyFont="1" applyBorder="1" applyAlignment="1" applyProtection="1">
      <alignment horizontal="center" vertical="center" wrapText="1"/>
      <protection hidden="1"/>
    </xf>
    <xf numFmtId="0" fontId="14" fillId="0" borderId="8" xfId="0" applyFont="1" applyBorder="1" applyAlignment="1" applyProtection="1">
      <alignment horizontal="center" vertical="center" wrapText="1"/>
      <protection hidden="1"/>
    </xf>
    <xf numFmtId="0" fontId="14" fillId="0" borderId="5" xfId="0" applyFont="1" applyBorder="1" applyAlignment="1" applyProtection="1">
      <alignment horizontal="center" vertical="center" wrapText="1"/>
      <protection hidden="1"/>
    </xf>
    <xf numFmtId="9" fontId="14" fillId="0" borderId="4" xfId="1" applyFont="1" applyFill="1" applyBorder="1" applyAlignment="1" applyProtection="1">
      <alignment horizontal="center" vertical="center" wrapText="1"/>
      <protection hidden="1"/>
    </xf>
    <xf numFmtId="9" fontId="14" fillId="0" borderId="8" xfId="1" applyFont="1" applyFill="1" applyBorder="1" applyAlignment="1" applyProtection="1">
      <alignment horizontal="center" vertical="center" wrapText="1"/>
      <protection hidden="1"/>
    </xf>
    <xf numFmtId="9" fontId="14" fillId="0" borderId="5" xfId="1" applyFont="1" applyFill="1" applyBorder="1" applyAlignment="1" applyProtection="1">
      <alignment horizontal="center" vertical="center" wrapText="1"/>
      <protection hidden="1"/>
    </xf>
    <xf numFmtId="0" fontId="47" fillId="0" borderId="34" xfId="0" applyFont="1" applyBorder="1" applyAlignment="1" applyProtection="1">
      <alignment horizontal="left" vertical="center"/>
      <protection hidden="1"/>
    </xf>
    <xf numFmtId="0" fontId="47" fillId="0" borderId="35" xfId="0" applyFont="1" applyBorder="1" applyAlignment="1" applyProtection="1">
      <alignment horizontal="left" vertical="center"/>
      <protection hidden="1"/>
    </xf>
    <xf numFmtId="0" fontId="47" fillId="0" borderId="58" xfId="0" applyFont="1" applyBorder="1" applyAlignment="1" applyProtection="1">
      <alignment horizontal="left" vertical="center"/>
      <protection hidden="1"/>
    </xf>
    <xf numFmtId="0" fontId="47" fillId="0" borderId="74" xfId="0" applyFont="1" applyBorder="1" applyAlignment="1" applyProtection="1">
      <alignment horizontal="left" vertical="center"/>
      <protection hidden="1"/>
    </xf>
    <xf numFmtId="0" fontId="27" fillId="11" borderId="5" xfId="0" applyFont="1" applyFill="1" applyBorder="1" applyAlignment="1" applyProtection="1">
      <alignment horizontal="center" vertical="center" wrapText="1"/>
      <protection hidden="1"/>
    </xf>
    <xf numFmtId="0" fontId="27" fillId="11" borderId="2" xfId="0" applyFont="1" applyFill="1" applyBorder="1" applyAlignment="1" applyProtection="1">
      <alignment horizontal="center" vertical="center" wrapText="1"/>
      <protection hidden="1"/>
    </xf>
    <xf numFmtId="0" fontId="27" fillId="11" borderId="4" xfId="0" applyFont="1" applyFill="1" applyBorder="1" applyAlignment="1" applyProtection="1">
      <alignment horizontal="center" vertical="center" wrapText="1"/>
      <protection hidden="1"/>
    </xf>
    <xf numFmtId="0" fontId="27" fillId="11" borderId="5" xfId="0" applyFont="1" applyFill="1" applyBorder="1" applyAlignment="1" applyProtection="1">
      <alignment horizontal="center" vertical="center"/>
      <protection hidden="1"/>
    </xf>
    <xf numFmtId="0" fontId="26" fillId="0" borderId="2" xfId="0" applyFont="1" applyBorder="1" applyAlignment="1" applyProtection="1">
      <alignment horizontal="center" vertical="center"/>
      <protection hidden="1"/>
    </xf>
    <xf numFmtId="9" fontId="26" fillId="2" borderId="0" xfId="0" applyNumberFormat="1" applyFont="1" applyFill="1" applyAlignment="1" applyProtection="1">
      <alignment horizontal="center" vertical="center"/>
      <protection hidden="1"/>
    </xf>
    <xf numFmtId="0" fontId="26" fillId="2" borderId="0" xfId="0" applyFont="1" applyFill="1" applyAlignment="1" applyProtection="1">
      <alignment horizontal="center" vertical="center"/>
      <protection hidden="1"/>
    </xf>
    <xf numFmtId="0" fontId="27" fillId="0" borderId="0" xfId="0" applyFont="1" applyAlignment="1" applyProtection="1">
      <alignment horizontal="center" vertical="top"/>
      <protection hidden="1"/>
    </xf>
    <xf numFmtId="9" fontId="27" fillId="0" borderId="8" xfId="1" applyFont="1" applyFill="1" applyBorder="1" applyAlignment="1" applyProtection="1">
      <alignment horizontal="center" vertical="center" wrapText="1"/>
      <protection hidden="1"/>
    </xf>
    <xf numFmtId="9" fontId="27" fillId="0" borderId="5" xfId="1" applyFont="1" applyFill="1" applyBorder="1" applyAlignment="1" applyProtection="1">
      <alignment horizontal="center" vertical="center" wrapText="1"/>
      <protection hidden="1"/>
    </xf>
    <xf numFmtId="9" fontId="27" fillId="0" borderId="4" xfId="1" applyFont="1" applyFill="1" applyBorder="1" applyAlignment="1" applyProtection="1">
      <alignment horizontal="center" vertical="center" wrapText="1"/>
      <protection hidden="1"/>
    </xf>
    <xf numFmtId="9" fontId="26" fillId="2" borderId="2" xfId="0" applyNumberFormat="1" applyFont="1" applyFill="1" applyBorder="1" applyAlignment="1" applyProtection="1">
      <alignment horizontal="center" vertical="center"/>
      <protection hidden="1"/>
    </xf>
    <xf numFmtId="0" fontId="26" fillId="2" borderId="2" xfId="0" applyFont="1" applyFill="1" applyBorder="1" applyAlignment="1" applyProtection="1">
      <alignment horizontal="center" vertical="center"/>
      <protection hidden="1"/>
    </xf>
    <xf numFmtId="0" fontId="27" fillId="0" borderId="2" xfId="0" applyFont="1" applyBorder="1" applyAlignment="1" applyProtection="1">
      <alignment horizontal="center" vertical="center" wrapText="1"/>
      <protection hidden="1"/>
    </xf>
    <xf numFmtId="0" fontId="14" fillId="0" borderId="4" xfId="0" applyFont="1" applyBorder="1" applyAlignment="1" applyProtection="1">
      <alignment horizontal="center" vertical="center"/>
      <protection hidden="1"/>
    </xf>
    <xf numFmtId="0" fontId="14" fillId="0" borderId="8" xfId="0" applyFont="1" applyBorder="1" applyAlignment="1" applyProtection="1">
      <alignment horizontal="center" vertical="center"/>
      <protection hidden="1"/>
    </xf>
    <xf numFmtId="0" fontId="14" fillId="0" borderId="5" xfId="0" applyFont="1" applyBorder="1" applyAlignment="1" applyProtection="1">
      <alignment horizontal="center" vertical="center"/>
      <protection hidden="1"/>
    </xf>
    <xf numFmtId="0" fontId="26" fillId="0" borderId="4" xfId="0" applyFont="1" applyBorder="1" applyAlignment="1" applyProtection="1">
      <alignment horizontal="center" vertical="center"/>
      <protection hidden="1"/>
    </xf>
    <xf numFmtId="0" fontId="26" fillId="0" borderId="8" xfId="0" applyFont="1" applyBorder="1" applyAlignment="1" applyProtection="1">
      <alignment horizontal="center" vertical="center"/>
      <protection hidden="1"/>
    </xf>
    <xf numFmtId="0" fontId="26" fillId="0" borderId="5" xfId="0" applyFont="1" applyBorder="1" applyAlignment="1" applyProtection="1">
      <alignment horizontal="center" vertical="center"/>
      <protection hidden="1"/>
    </xf>
    <xf numFmtId="9" fontId="27" fillId="2" borderId="4" xfId="0" applyNumberFormat="1" applyFont="1" applyFill="1" applyBorder="1" applyAlignment="1" applyProtection="1">
      <alignment horizontal="center" vertical="center"/>
      <protection hidden="1"/>
    </xf>
    <xf numFmtId="9" fontId="27" fillId="2" borderId="8" xfId="0" applyNumberFormat="1" applyFont="1" applyFill="1" applyBorder="1" applyAlignment="1" applyProtection="1">
      <alignment horizontal="center" vertical="center"/>
      <protection hidden="1"/>
    </xf>
    <xf numFmtId="9" fontId="27" fillId="2" borderId="5" xfId="0" applyNumberFormat="1" applyFont="1" applyFill="1" applyBorder="1" applyAlignment="1" applyProtection="1">
      <alignment horizontal="center" vertical="center"/>
      <protection hidden="1"/>
    </xf>
    <xf numFmtId="0" fontId="27" fillId="0" borderId="4" xfId="0" applyFont="1" applyBorder="1" applyAlignment="1" applyProtection="1">
      <alignment horizontal="center" vertical="center" wrapText="1"/>
      <protection hidden="1"/>
    </xf>
    <xf numFmtId="0" fontId="27" fillId="0" borderId="8" xfId="0" applyFont="1" applyBorder="1" applyAlignment="1" applyProtection="1">
      <alignment horizontal="center" vertical="center" wrapText="1"/>
      <protection hidden="1"/>
    </xf>
    <xf numFmtId="0" fontId="27" fillId="0" borderId="5" xfId="0" applyFont="1" applyBorder="1" applyAlignment="1" applyProtection="1">
      <alignment horizontal="center" vertical="center" wrapText="1"/>
      <protection hidden="1"/>
    </xf>
    <xf numFmtId="9" fontId="16" fillId="2" borderId="4" xfId="0" applyNumberFormat="1" applyFont="1" applyFill="1" applyBorder="1" applyAlignment="1" applyProtection="1">
      <alignment horizontal="center" vertical="center"/>
      <protection hidden="1"/>
    </xf>
    <xf numFmtId="9" fontId="16" fillId="2" borderId="8" xfId="0" applyNumberFormat="1" applyFont="1" applyFill="1" applyBorder="1" applyAlignment="1" applyProtection="1">
      <alignment horizontal="center" vertical="center"/>
      <protection hidden="1"/>
    </xf>
    <xf numFmtId="9" fontId="16" fillId="2" borderId="5" xfId="0" applyNumberFormat="1" applyFont="1" applyFill="1" applyBorder="1" applyAlignment="1" applyProtection="1">
      <alignment horizontal="center" vertical="center"/>
      <protection hidden="1"/>
    </xf>
    <xf numFmtId="0" fontId="16" fillId="0" borderId="4" xfId="0" applyFont="1" applyBorder="1" applyAlignment="1" applyProtection="1">
      <alignment horizontal="center" vertical="center" wrapText="1"/>
      <protection hidden="1"/>
    </xf>
    <xf numFmtId="0" fontId="16" fillId="0" borderId="8" xfId="0" applyFont="1" applyBorder="1" applyAlignment="1" applyProtection="1">
      <alignment horizontal="center" vertical="center" wrapText="1"/>
      <protection hidden="1"/>
    </xf>
    <xf numFmtId="0" fontId="16" fillId="0" borderId="5" xfId="0" applyFont="1" applyBorder="1" applyAlignment="1" applyProtection="1">
      <alignment horizontal="center" vertical="center" wrapText="1"/>
      <protection hidden="1"/>
    </xf>
    <xf numFmtId="9" fontId="16" fillId="0" borderId="4" xfId="1" applyFont="1" applyFill="1" applyBorder="1" applyAlignment="1" applyProtection="1">
      <alignment horizontal="center" vertical="center" wrapText="1"/>
      <protection hidden="1"/>
    </xf>
    <xf numFmtId="9" fontId="16" fillId="0" borderId="8" xfId="1" applyFont="1" applyFill="1" applyBorder="1" applyAlignment="1" applyProtection="1">
      <alignment horizontal="center" vertical="center" wrapText="1"/>
      <protection hidden="1"/>
    </xf>
    <xf numFmtId="9" fontId="16" fillId="0" borderId="5" xfId="1" applyFont="1" applyFill="1" applyBorder="1" applyAlignment="1" applyProtection="1">
      <alignment horizontal="center" vertical="center" wrapText="1"/>
      <protection hidden="1"/>
    </xf>
    <xf numFmtId="9" fontId="16" fillId="2" borderId="2" xfId="0" applyNumberFormat="1" applyFont="1" applyFill="1" applyBorder="1" applyAlignment="1" applyProtection="1">
      <alignment horizontal="center" vertical="center"/>
      <protection hidden="1"/>
    </xf>
    <xf numFmtId="9" fontId="16" fillId="0" borderId="4" xfId="0" applyNumberFormat="1" applyFont="1" applyBorder="1" applyAlignment="1" applyProtection="1">
      <alignment horizontal="center" vertical="center"/>
      <protection hidden="1"/>
    </xf>
    <xf numFmtId="9" fontId="16" fillId="0" borderId="8" xfId="0" applyNumberFormat="1" applyFont="1" applyBorder="1" applyAlignment="1" applyProtection="1">
      <alignment horizontal="center" vertical="center"/>
      <protection hidden="1"/>
    </xf>
    <xf numFmtId="0" fontId="27" fillId="9" borderId="18" xfId="0" applyFont="1" applyFill="1" applyBorder="1" applyAlignment="1" applyProtection="1">
      <alignment horizontal="center" vertical="center"/>
      <protection hidden="1"/>
    </xf>
    <xf numFmtId="0" fontId="27" fillId="9" borderId="0" xfId="0" applyFont="1" applyFill="1" applyAlignment="1" applyProtection="1">
      <alignment horizontal="center" vertical="center"/>
      <protection hidden="1"/>
    </xf>
    <xf numFmtId="0" fontId="27" fillId="9" borderId="19" xfId="0" applyFont="1" applyFill="1" applyBorder="1" applyAlignment="1" applyProtection="1">
      <alignment horizontal="center" vertical="center"/>
      <protection hidden="1"/>
    </xf>
    <xf numFmtId="0" fontId="27" fillId="11" borderId="9" xfId="0" applyFont="1" applyFill="1" applyBorder="1" applyAlignment="1" applyProtection="1">
      <alignment horizontal="center" vertical="center" wrapText="1"/>
      <protection hidden="1"/>
    </xf>
    <xf numFmtId="0" fontId="27" fillId="11" borderId="3" xfId="0" applyFont="1" applyFill="1" applyBorder="1" applyAlignment="1" applyProtection="1">
      <alignment horizontal="center" vertical="center"/>
      <protection hidden="1"/>
    </xf>
    <xf numFmtId="0" fontId="27" fillId="11" borderId="2" xfId="0" applyFont="1" applyFill="1" applyBorder="1" applyAlignment="1" applyProtection="1">
      <alignment horizontal="center" vertical="center"/>
      <protection hidden="1"/>
    </xf>
    <xf numFmtId="0" fontId="27" fillId="4" borderId="4" xfId="0" applyFont="1" applyFill="1" applyBorder="1" applyAlignment="1" applyProtection="1">
      <alignment horizontal="center" vertical="center" wrapText="1"/>
      <protection hidden="1"/>
    </xf>
    <xf numFmtId="0" fontId="27" fillId="4" borderId="5" xfId="0" applyFont="1" applyFill="1" applyBorder="1" applyAlignment="1" applyProtection="1">
      <alignment horizontal="center" vertical="center" wrapText="1"/>
      <protection hidden="1"/>
    </xf>
    <xf numFmtId="164" fontId="27" fillId="4" borderId="4" xfId="0" applyNumberFormat="1" applyFont="1" applyFill="1" applyBorder="1" applyAlignment="1" applyProtection="1">
      <alignment horizontal="center" vertical="center" wrapText="1"/>
      <protection hidden="1"/>
    </xf>
    <xf numFmtId="164" fontId="27" fillId="4" borderId="5" xfId="0" applyNumberFormat="1" applyFont="1" applyFill="1" applyBorder="1" applyAlignment="1" applyProtection="1">
      <alignment horizontal="center" vertical="center" wrapText="1"/>
      <protection hidden="1"/>
    </xf>
    <xf numFmtId="0" fontId="27" fillId="43" borderId="5" xfId="0" applyFont="1" applyFill="1" applyBorder="1" applyAlignment="1" applyProtection="1">
      <alignment horizontal="center" vertical="center" wrapText="1"/>
      <protection hidden="1"/>
    </xf>
    <xf numFmtId="0" fontId="27" fillId="43" borderId="2" xfId="0" applyFont="1" applyFill="1" applyBorder="1" applyAlignment="1" applyProtection="1">
      <alignment horizontal="center" vertical="center" wrapText="1"/>
      <protection hidden="1"/>
    </xf>
    <xf numFmtId="0" fontId="27" fillId="11" borderId="4" xfId="0" applyFont="1" applyFill="1" applyBorder="1" applyAlignment="1" applyProtection="1">
      <alignment horizontal="center" vertical="center" textRotation="90"/>
      <protection hidden="1"/>
    </xf>
    <xf numFmtId="0" fontId="27" fillId="11" borderId="5" xfId="0" applyFont="1" applyFill="1" applyBorder="1" applyAlignment="1" applyProtection="1">
      <alignment horizontal="center" vertical="center" textRotation="90"/>
      <protection hidden="1"/>
    </xf>
    <xf numFmtId="0" fontId="27" fillId="11" borderId="6" xfId="0" applyFont="1" applyFill="1" applyBorder="1" applyAlignment="1" applyProtection="1">
      <alignment horizontal="center" vertical="center"/>
      <protection hidden="1"/>
    </xf>
    <xf numFmtId="0" fontId="27" fillId="11" borderId="10" xfId="0" applyFont="1" applyFill="1" applyBorder="1" applyAlignment="1" applyProtection="1">
      <alignment horizontal="center" vertical="center"/>
      <protection hidden="1"/>
    </xf>
    <xf numFmtId="0" fontId="27" fillId="11" borderId="7" xfId="0" applyFont="1" applyFill="1" applyBorder="1" applyAlignment="1" applyProtection="1">
      <alignment horizontal="center" vertical="center"/>
      <protection hidden="1"/>
    </xf>
    <xf numFmtId="0" fontId="16" fillId="11" borderId="6" xfId="0" applyFont="1" applyFill="1" applyBorder="1" applyAlignment="1" applyProtection="1">
      <alignment horizontal="center" vertical="center"/>
      <protection hidden="1"/>
    </xf>
    <xf numFmtId="0" fontId="16" fillId="11" borderId="10" xfId="0" applyFont="1" applyFill="1" applyBorder="1" applyAlignment="1" applyProtection="1">
      <alignment horizontal="center" vertical="center"/>
      <protection hidden="1"/>
    </xf>
    <xf numFmtId="0" fontId="27" fillId="11" borderId="2" xfId="0" applyFont="1" applyFill="1" applyBorder="1" applyAlignment="1" applyProtection="1">
      <alignment horizontal="center" vertical="center" textRotation="90" wrapText="1"/>
      <protection hidden="1"/>
    </xf>
    <xf numFmtId="0" fontId="27" fillId="11" borderId="4" xfId="0" applyFont="1" applyFill="1" applyBorder="1" applyAlignment="1" applyProtection="1">
      <alignment horizontal="center" vertical="center" textRotation="90" wrapText="1"/>
      <protection hidden="1"/>
    </xf>
    <xf numFmtId="0" fontId="50" fillId="34" borderId="2" xfId="0" applyFont="1" applyFill="1" applyBorder="1" applyAlignment="1" applyProtection="1">
      <alignment horizontal="center" vertical="center" wrapText="1"/>
      <protection hidden="1"/>
    </xf>
    <xf numFmtId="0" fontId="27" fillId="4" borderId="66" xfId="0" applyFont="1" applyFill="1" applyBorder="1" applyAlignment="1" applyProtection="1">
      <alignment horizontal="center" vertical="center" wrapText="1"/>
      <protection hidden="1"/>
    </xf>
    <xf numFmtId="0" fontId="27" fillId="4" borderId="3" xfId="0" applyFont="1" applyFill="1" applyBorder="1" applyAlignment="1" applyProtection="1">
      <alignment horizontal="center" vertical="center" wrapText="1"/>
      <protection hidden="1"/>
    </xf>
    <xf numFmtId="0" fontId="27" fillId="4" borderId="2" xfId="0" applyFont="1" applyFill="1" applyBorder="1" applyAlignment="1" applyProtection="1">
      <alignment horizontal="center" vertical="center" wrapText="1"/>
      <protection hidden="1"/>
    </xf>
    <xf numFmtId="0" fontId="27" fillId="11" borderId="3" xfId="0" applyFont="1" applyFill="1" applyBorder="1" applyAlignment="1" applyProtection="1">
      <alignment horizontal="center" vertical="center" wrapText="1"/>
      <protection hidden="1"/>
    </xf>
    <xf numFmtId="0" fontId="27" fillId="11" borderId="19" xfId="0" applyFont="1" applyFill="1" applyBorder="1" applyAlignment="1" applyProtection="1">
      <alignment horizontal="center" vertical="center" wrapText="1"/>
      <protection hidden="1"/>
    </xf>
    <xf numFmtId="0" fontId="27" fillId="11" borderId="45" xfId="0" applyFont="1" applyFill="1" applyBorder="1" applyAlignment="1" applyProtection="1">
      <alignment horizontal="center" vertical="center" wrapText="1"/>
      <protection hidden="1"/>
    </xf>
    <xf numFmtId="0" fontId="27" fillId="11" borderId="5" xfId="0" applyFont="1" applyFill="1" applyBorder="1" applyAlignment="1" applyProtection="1">
      <alignment horizontal="center" vertical="center" textRotation="90" wrapText="1"/>
      <protection hidden="1"/>
    </xf>
    <xf numFmtId="0" fontId="62" fillId="0" borderId="50" xfId="0" applyFont="1" applyBorder="1" applyAlignment="1" applyProtection="1">
      <alignment horizontal="center" vertical="center" wrapText="1"/>
      <protection hidden="1"/>
    </xf>
    <xf numFmtId="0" fontId="62" fillId="0" borderId="17" xfId="0" applyFont="1" applyBorder="1" applyAlignment="1" applyProtection="1">
      <alignment horizontal="center" vertical="center" wrapText="1"/>
      <protection hidden="1"/>
    </xf>
    <xf numFmtId="0" fontId="62" fillId="0" borderId="70" xfId="0" applyFont="1" applyBorder="1" applyAlignment="1" applyProtection="1">
      <alignment horizontal="center" vertical="center" wrapText="1"/>
      <protection hidden="1"/>
    </xf>
    <xf numFmtId="0" fontId="62" fillId="0" borderId="46" xfId="0" applyFont="1" applyBorder="1" applyAlignment="1" applyProtection="1">
      <alignment horizontal="center" vertical="center" wrapText="1"/>
      <protection hidden="1"/>
    </xf>
    <xf numFmtId="0" fontId="62" fillId="0" borderId="0" xfId="0" applyFont="1" applyAlignment="1" applyProtection="1">
      <alignment horizontal="center" vertical="center" wrapText="1"/>
      <protection hidden="1"/>
    </xf>
    <xf numFmtId="0" fontId="62" fillId="0" borderId="13" xfId="0" applyFont="1" applyBorder="1" applyAlignment="1" applyProtection="1">
      <alignment horizontal="center" vertical="center" wrapText="1"/>
      <protection hidden="1"/>
    </xf>
    <xf numFmtId="0" fontId="62" fillId="0" borderId="51" xfId="0" applyFont="1" applyBorder="1" applyAlignment="1" applyProtection="1">
      <alignment horizontal="center" vertical="center" wrapText="1"/>
      <protection hidden="1"/>
    </xf>
    <xf numFmtId="0" fontId="62" fillId="0" borderId="16" xfId="0" applyFont="1" applyBorder="1" applyAlignment="1" applyProtection="1">
      <alignment horizontal="center" vertical="center" wrapText="1"/>
      <protection hidden="1"/>
    </xf>
    <xf numFmtId="0" fontId="62" fillId="0" borderId="15" xfId="0" applyFont="1" applyBorder="1" applyAlignment="1" applyProtection="1">
      <alignment horizontal="center" vertical="center" wrapText="1"/>
      <protection hidden="1"/>
    </xf>
    <xf numFmtId="0" fontId="27" fillId="11" borderId="8" xfId="0" applyFont="1" applyFill="1" applyBorder="1" applyAlignment="1" applyProtection="1">
      <alignment horizontal="center" vertical="center" textRotation="90" wrapText="1"/>
      <protection hidden="1"/>
    </xf>
    <xf numFmtId="0" fontId="16" fillId="4" borderId="4" xfId="0" applyFont="1" applyFill="1" applyBorder="1" applyAlignment="1" applyProtection="1">
      <alignment horizontal="center" vertical="center" wrapText="1"/>
      <protection hidden="1"/>
    </xf>
    <xf numFmtId="0" fontId="16" fillId="4" borderId="5" xfId="0" applyFont="1" applyFill="1" applyBorder="1" applyAlignment="1" applyProtection="1">
      <alignment horizontal="center" vertical="center" wrapText="1"/>
      <protection hidden="1"/>
    </xf>
    <xf numFmtId="0" fontId="14" fillId="8" borderId="2" xfId="0" applyFont="1" applyFill="1" applyBorder="1" applyAlignment="1" applyProtection="1">
      <alignment horizontal="center" vertical="center" wrapText="1"/>
      <protection hidden="1"/>
    </xf>
    <xf numFmtId="0" fontId="14" fillId="0" borderId="4" xfId="0" applyFont="1" applyBorder="1" applyAlignment="1" applyProtection="1">
      <alignment horizontal="left" vertical="center" wrapText="1"/>
      <protection hidden="1"/>
    </xf>
    <xf numFmtId="0" fontId="14" fillId="0" borderId="8" xfId="0" applyFont="1" applyBorder="1" applyAlignment="1" applyProtection="1">
      <alignment horizontal="left" vertical="center" wrapText="1"/>
      <protection hidden="1"/>
    </xf>
    <xf numFmtId="0" fontId="14" fillId="0" borderId="5" xfId="0" applyFont="1" applyBorder="1" applyAlignment="1" applyProtection="1">
      <alignment horizontal="left" vertical="center" wrapText="1"/>
      <protection hidden="1"/>
    </xf>
    <xf numFmtId="0" fontId="26" fillId="0" borderId="2" xfId="0" applyFont="1" applyBorder="1" applyAlignment="1" applyProtection="1">
      <alignment horizontal="left" vertical="center" wrapText="1"/>
      <protection hidden="1"/>
    </xf>
    <xf numFmtId="0" fontId="26" fillId="0" borderId="2" xfId="0" applyFont="1" applyBorder="1" applyAlignment="1" applyProtection="1">
      <alignment horizontal="center" vertical="center" wrapText="1"/>
      <protection hidden="1"/>
    </xf>
    <xf numFmtId="0" fontId="26" fillId="0" borderId="4" xfId="0" applyFont="1" applyBorder="1" applyAlignment="1" applyProtection="1">
      <alignment horizontal="left" vertical="center" wrapText="1"/>
      <protection hidden="1"/>
    </xf>
    <xf numFmtId="0" fontId="26" fillId="0" borderId="8" xfId="0" applyFont="1" applyBorder="1" applyAlignment="1" applyProtection="1">
      <alignment horizontal="left" vertical="center" wrapText="1"/>
      <protection hidden="1"/>
    </xf>
    <xf numFmtId="0" fontId="26" fillId="0" borderId="5" xfId="0" applyFont="1" applyBorder="1" applyAlignment="1" applyProtection="1">
      <alignment horizontal="left" vertical="center" wrapText="1"/>
      <protection hidden="1"/>
    </xf>
    <xf numFmtId="0" fontId="14" fillId="2" borderId="4" xfId="0" applyFont="1" applyFill="1" applyBorder="1" applyAlignment="1" applyProtection="1">
      <alignment horizontal="center" vertical="center" wrapText="1"/>
      <protection hidden="1"/>
    </xf>
    <xf numFmtId="0" fontId="14" fillId="2" borderId="8" xfId="0" applyFont="1" applyFill="1" applyBorder="1" applyAlignment="1" applyProtection="1">
      <alignment horizontal="center" vertical="center" wrapText="1"/>
      <protection hidden="1"/>
    </xf>
    <xf numFmtId="0" fontId="14" fillId="2" borderId="5" xfId="0" applyFont="1" applyFill="1" applyBorder="1" applyAlignment="1" applyProtection="1">
      <alignment horizontal="center" vertical="center" wrapText="1"/>
      <protection hidden="1"/>
    </xf>
    <xf numFmtId="0" fontId="26" fillId="0" borderId="4" xfId="0" applyFont="1" applyBorder="1" applyAlignment="1" applyProtection="1">
      <alignment horizontal="center" vertical="center" wrapText="1"/>
      <protection hidden="1"/>
    </xf>
    <xf numFmtId="0" fontId="26" fillId="0" borderId="8" xfId="0" applyFont="1" applyBorder="1" applyAlignment="1" applyProtection="1">
      <alignment horizontal="center" vertical="center" wrapText="1"/>
      <protection hidden="1"/>
    </xf>
    <xf numFmtId="0" fontId="26" fillId="0" borderId="5" xfId="0" applyFont="1" applyBorder="1" applyAlignment="1" applyProtection="1">
      <alignment horizontal="center" vertical="center" wrapText="1"/>
      <protection hidden="1"/>
    </xf>
    <xf numFmtId="9" fontId="20" fillId="46" borderId="94" xfId="0" applyNumberFormat="1" applyFont="1" applyFill="1" applyBorder="1" applyAlignment="1">
      <alignment horizontal="center" vertical="center" wrapText="1"/>
    </xf>
    <xf numFmtId="0" fontId="11" fillId="10" borderId="22" xfId="0" applyFont="1" applyFill="1" applyBorder="1" applyAlignment="1">
      <alignment horizontal="center" vertical="center" wrapText="1" readingOrder="1"/>
    </xf>
    <xf numFmtId="0" fontId="11" fillId="10" borderId="23" xfId="0" applyFont="1" applyFill="1" applyBorder="1" applyAlignment="1">
      <alignment horizontal="center" vertical="center" wrapText="1" readingOrder="1"/>
    </xf>
    <xf numFmtId="0" fontId="11" fillId="10" borderId="33" xfId="0" applyFont="1" applyFill="1" applyBorder="1" applyAlignment="1">
      <alignment horizontal="center" vertical="center" wrapText="1" readingOrder="1"/>
    </xf>
    <xf numFmtId="0" fontId="6" fillId="2" borderId="0" xfId="0" applyFont="1" applyFill="1" applyAlignment="1">
      <alignment horizontal="justify" vertical="center" wrapText="1"/>
    </xf>
    <xf numFmtId="0" fontId="8" fillId="10" borderId="30" xfId="0" applyFont="1" applyFill="1" applyBorder="1" applyAlignment="1">
      <alignment horizontal="center" vertical="center" wrapText="1" readingOrder="1"/>
    </xf>
    <xf numFmtId="0" fontId="8" fillId="10" borderId="31" xfId="0" applyFont="1" applyFill="1" applyBorder="1" applyAlignment="1">
      <alignment horizontal="center" vertical="center" wrapText="1" readingOrder="1"/>
    </xf>
    <xf numFmtId="0" fontId="8" fillId="2" borderId="28" xfId="0" applyFont="1" applyFill="1" applyBorder="1" applyAlignment="1">
      <alignment horizontal="center" vertical="center" wrapText="1" readingOrder="1"/>
    </xf>
    <xf numFmtId="0" fontId="8" fillId="2" borderId="24" xfId="0" applyFont="1" applyFill="1" applyBorder="1" applyAlignment="1">
      <alignment horizontal="center" vertical="center" wrapText="1" readingOrder="1"/>
    </xf>
    <xf numFmtId="0" fontId="8" fillId="2" borderId="21" xfId="0" applyFont="1" applyFill="1" applyBorder="1" applyAlignment="1">
      <alignment horizontal="center" vertical="center" wrapText="1" readingOrder="1"/>
    </xf>
    <xf numFmtId="0" fontId="8" fillId="2" borderId="20" xfId="0" applyFont="1" applyFill="1" applyBorder="1" applyAlignment="1">
      <alignment horizontal="center" vertical="center" wrapText="1" readingOrder="1"/>
    </xf>
    <xf numFmtId="0" fontId="8" fillId="13" borderId="24" xfId="0" applyFont="1" applyFill="1" applyBorder="1" applyAlignment="1">
      <alignment horizontal="center" vertical="center" wrapText="1" readingOrder="1"/>
    </xf>
    <xf numFmtId="0" fontId="8" fillId="13" borderId="26" xfId="0" applyFont="1" applyFill="1" applyBorder="1" applyAlignment="1">
      <alignment horizontal="center" vertical="center" wrapText="1" readingOrder="1"/>
    </xf>
    <xf numFmtId="0" fontId="8" fillId="13" borderId="20" xfId="0" applyFont="1" applyFill="1" applyBorder="1" applyAlignment="1">
      <alignment horizontal="center" vertical="center" wrapText="1" readingOrder="1"/>
    </xf>
    <xf numFmtId="0" fontId="8" fillId="13" borderId="27" xfId="0" applyFont="1" applyFill="1" applyBorder="1" applyAlignment="1">
      <alignment horizontal="center" vertical="center" wrapText="1" readingOrder="1"/>
    </xf>
    <xf numFmtId="0" fontId="35" fillId="2" borderId="20" xfId="0" applyFont="1" applyFill="1" applyBorder="1" applyAlignment="1">
      <alignment horizontal="center"/>
    </xf>
    <xf numFmtId="0" fontId="36" fillId="0" borderId="71" xfId="0" applyFont="1" applyBorder="1" applyAlignment="1">
      <alignment horizontal="center" vertical="center"/>
    </xf>
    <xf numFmtId="0" fontId="36" fillId="0" borderId="38" xfId="0" applyFont="1" applyBorder="1" applyAlignment="1">
      <alignment horizontal="center" vertical="center"/>
    </xf>
    <xf numFmtId="0" fontId="36" fillId="0" borderId="72" xfId="0" applyFont="1" applyBorder="1" applyAlignment="1">
      <alignment horizontal="center" vertical="center"/>
    </xf>
    <xf numFmtId="0" fontId="36" fillId="0" borderId="46" xfId="0" applyFont="1" applyBorder="1" applyAlignment="1">
      <alignment horizontal="center" vertical="center"/>
    </xf>
    <xf numFmtId="0" fontId="36" fillId="0" borderId="0" xfId="0" applyFont="1" applyAlignment="1">
      <alignment horizontal="center" vertical="center"/>
    </xf>
    <xf numFmtId="0" fontId="36" fillId="0" borderId="75" xfId="0" applyFont="1" applyBorder="1" applyAlignment="1">
      <alignment horizontal="center" vertical="center"/>
    </xf>
    <xf numFmtId="0" fontId="36" fillId="0" borderId="76" xfId="0" applyFont="1" applyBorder="1" applyAlignment="1">
      <alignment horizontal="center" vertical="center"/>
    </xf>
    <xf numFmtId="0" fontId="36" fillId="0" borderId="41" xfId="0" applyFont="1" applyBorder="1" applyAlignment="1">
      <alignment horizontal="center" vertical="center"/>
    </xf>
    <xf numFmtId="0" fontId="36" fillId="0" borderId="77" xfId="0" applyFont="1" applyBorder="1" applyAlignment="1">
      <alignment horizontal="center" vertical="center"/>
    </xf>
    <xf numFmtId="0" fontId="38" fillId="0" borderId="73" xfId="0" applyFont="1" applyBorder="1" applyAlignment="1">
      <alignment horizontal="left" vertical="center"/>
    </xf>
    <xf numFmtId="0" fontId="38" fillId="0" borderId="74" xfId="0" applyFont="1" applyBorder="1" applyAlignment="1">
      <alignment horizontal="left" vertical="center"/>
    </xf>
    <xf numFmtId="0" fontId="38" fillId="0" borderId="48" xfId="0" applyFont="1" applyBorder="1" applyAlignment="1">
      <alignment horizontal="left" vertical="center"/>
    </xf>
    <xf numFmtId="0" fontId="35" fillId="2" borderId="71" xfId="0" applyFont="1" applyFill="1" applyBorder="1" applyAlignment="1">
      <alignment horizontal="center"/>
    </xf>
    <xf numFmtId="0" fontId="35" fillId="2" borderId="72" xfId="0" applyFont="1" applyFill="1" applyBorder="1" applyAlignment="1">
      <alignment horizontal="center"/>
    </xf>
    <xf numFmtId="0" fontId="35" fillId="2" borderId="46" xfId="0" applyFont="1" applyFill="1" applyBorder="1" applyAlignment="1">
      <alignment horizontal="center"/>
    </xf>
    <xf numFmtId="0" fontId="35" fillId="2" borderId="75" xfId="0" applyFont="1" applyFill="1" applyBorder="1" applyAlignment="1">
      <alignment horizontal="center"/>
    </xf>
    <xf numFmtId="0" fontId="35" fillId="2" borderId="76" xfId="0" applyFont="1" applyFill="1" applyBorder="1" applyAlignment="1">
      <alignment horizontal="center"/>
    </xf>
    <xf numFmtId="0" fontId="35" fillId="2" borderId="77" xfId="0" applyFont="1" applyFill="1" applyBorder="1" applyAlignment="1">
      <alignment horizontal="center"/>
    </xf>
    <xf numFmtId="0" fontId="61" fillId="0" borderId="71" xfId="0" applyFont="1" applyBorder="1" applyAlignment="1">
      <alignment horizontal="center" vertical="center" wrapText="1"/>
    </xf>
    <xf numFmtId="0" fontId="61" fillId="0" borderId="38" xfId="0" applyFont="1" applyBorder="1" applyAlignment="1">
      <alignment horizontal="center" vertical="center" wrapText="1"/>
    </xf>
    <xf numFmtId="0" fontId="61" fillId="0" borderId="72" xfId="0" applyFont="1" applyBorder="1" applyAlignment="1">
      <alignment horizontal="center" vertical="center" wrapText="1"/>
    </xf>
    <xf numFmtId="0" fontId="61" fillId="0" borderId="46" xfId="0" applyFont="1" applyBorder="1" applyAlignment="1">
      <alignment horizontal="center" vertical="center" wrapText="1"/>
    </xf>
    <xf numFmtId="0" fontId="61" fillId="0" borderId="0" xfId="0" applyFont="1" applyAlignment="1">
      <alignment horizontal="center" vertical="center" wrapText="1"/>
    </xf>
    <xf numFmtId="0" fontId="61" fillId="0" borderId="75" xfId="0" applyFont="1" applyBorder="1" applyAlignment="1">
      <alignment horizontal="center" vertical="center" wrapText="1"/>
    </xf>
    <xf numFmtId="0" fontId="61" fillId="0" borderId="76" xfId="0" applyFont="1" applyBorder="1" applyAlignment="1">
      <alignment horizontal="center" vertical="center" wrapText="1"/>
    </xf>
    <xf numFmtId="0" fontId="61" fillId="0" borderId="41" xfId="0" applyFont="1" applyBorder="1" applyAlignment="1">
      <alignment horizontal="center" vertical="center" wrapText="1"/>
    </xf>
    <xf numFmtId="0" fontId="61" fillId="0" borderId="77" xfId="0" applyFont="1" applyBorder="1" applyAlignment="1">
      <alignment horizontal="center" vertical="center" wrapText="1"/>
    </xf>
    <xf numFmtId="0" fontId="46" fillId="2" borderId="0" xfId="0" applyFont="1" applyFill="1" applyAlignment="1">
      <alignment horizontal="center" vertical="center"/>
    </xf>
    <xf numFmtId="0" fontId="47" fillId="2" borderId="0" xfId="0" applyFont="1" applyFill="1" applyAlignment="1">
      <alignment horizontal="center" vertical="center"/>
    </xf>
    <xf numFmtId="0" fontId="47" fillId="2" borderId="0" xfId="0" applyFont="1" applyFill="1" applyAlignment="1">
      <alignment horizontal="center" vertical="center" wrapText="1"/>
    </xf>
    <xf numFmtId="0" fontId="56" fillId="0" borderId="20" xfId="0" applyFont="1" applyBorder="1" applyAlignment="1">
      <alignment horizontal="left" vertical="center" wrapText="1"/>
    </xf>
  </cellXfs>
  <cellStyles count="10">
    <cellStyle name="Hipervínculo" xfId="9" builtinId="8"/>
    <cellStyle name="Millares [0]" xfId="6" builtinId="6"/>
    <cellStyle name="Millares [0] 2" xfId="7" xr:uid="{00000000-0005-0000-0000-000002000000}"/>
    <cellStyle name="Millares [0] 3" xfId="8" xr:uid="{00000000-0005-0000-0000-000003000000}"/>
    <cellStyle name="Normal" xfId="0" builtinId="0"/>
    <cellStyle name="Normal - Style1 2" xfId="2" xr:uid="{00000000-0005-0000-0000-000005000000}"/>
    <cellStyle name="Normal 2" xfId="4" xr:uid="{00000000-0005-0000-0000-000006000000}"/>
    <cellStyle name="Normal 2 2" xfId="3" xr:uid="{00000000-0005-0000-0000-000007000000}"/>
    <cellStyle name="Normal 3" xfId="5" xr:uid="{00000000-0005-0000-0000-000008000000}"/>
    <cellStyle name="Porcentaje" xfId="1" builtinId="5"/>
  </cellStyles>
  <dxfs count="175">
    <dxf>
      <font>
        <color rgb="FF9C6500"/>
      </font>
      <fill>
        <patternFill>
          <bgColor rgb="FFFFEB9C"/>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ont>
        <color rgb="FF9C6500"/>
      </font>
      <fill>
        <patternFill>
          <bgColor rgb="FFFFEB9C"/>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ont>
        <color rgb="FF9C6500"/>
      </font>
      <fill>
        <patternFill>
          <bgColor rgb="FFFFEB9C"/>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ill>
        <patternFill>
          <bgColor rgb="FFD52B2B"/>
        </patternFill>
      </fill>
    </dxf>
    <dxf>
      <fill>
        <patternFill>
          <bgColor rgb="FF92D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0000"/>
          <bgColor rgb="FFFF0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FF0000"/>
          <bgColor rgb="FFFF0000"/>
        </patternFill>
      </fill>
    </dxf>
    <dxf>
      <fill>
        <patternFill patternType="solid">
          <fgColor rgb="FFFFC000"/>
          <bgColor rgb="FFFFC000"/>
        </patternFill>
      </fill>
    </dxf>
    <dxf>
      <fill>
        <patternFill patternType="solid">
          <fgColor rgb="FFFFFF66"/>
          <bgColor rgb="FFFFFF66"/>
        </patternFill>
      </fill>
    </dxf>
    <dxf>
      <fill>
        <patternFill patternType="solid">
          <fgColor rgb="FF00B050"/>
          <bgColor rgb="FF00B050"/>
        </patternFill>
      </fill>
    </dxf>
    <dxf>
      <fill>
        <patternFill patternType="solid">
          <fgColor rgb="FF92D050"/>
          <bgColor rgb="FF92D050"/>
        </patternFill>
      </fill>
    </dxf>
    <dxf>
      <fill>
        <patternFill patternType="solid">
          <fgColor rgb="FFFFC000"/>
          <bgColor rgb="FFFFC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0000"/>
          <bgColor rgb="FFFF0000"/>
        </patternFill>
      </fill>
    </dxf>
    <dxf>
      <fill>
        <patternFill>
          <bgColor rgb="FFFF0000"/>
        </patternFill>
      </fill>
    </dxf>
    <dxf>
      <fill>
        <patternFill>
          <bgColor rgb="FFFFC000"/>
        </patternFill>
      </fill>
    </dxf>
    <dxf>
      <fill>
        <patternFill>
          <bgColor rgb="FFFFFF00"/>
        </patternFill>
      </fill>
    </dxf>
    <dxf>
      <fill>
        <patternFill>
          <bgColor theme="9" tint="-0.24994659260841701"/>
        </patternFill>
      </fill>
    </dxf>
    <dxf>
      <fill>
        <patternFill>
          <bgColor rgb="FFFFFF00"/>
        </patternFill>
      </fill>
    </dxf>
    <dxf>
      <fill>
        <patternFill>
          <bgColor rgb="FFFFFF00"/>
        </patternFill>
      </fill>
    </dxf>
    <dxf>
      <fill>
        <patternFill>
          <bgColor theme="9" tint="-0.24994659260841701"/>
        </patternFill>
      </fill>
    </dxf>
    <dxf>
      <fill>
        <patternFill>
          <bgColor rgb="FFFFFF00"/>
        </patternFill>
      </fill>
    </dxf>
    <dxf>
      <fill>
        <patternFill>
          <bgColor theme="9" tint="-0.24994659260841701"/>
        </patternFill>
      </fill>
    </dxf>
    <dxf>
      <fill>
        <patternFill>
          <bgColor rgb="FFFF000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FFC000"/>
        </patternFill>
      </fill>
    </dxf>
    <dxf>
      <fill>
        <patternFill>
          <bgColor rgb="FFFFC000"/>
        </patternFill>
      </fill>
    </dxf>
    <dxf>
      <fill>
        <patternFill>
          <bgColor rgb="FFFFFF00"/>
        </patternFill>
      </fill>
    </dxf>
    <dxf>
      <font>
        <color rgb="FF9C5700"/>
      </font>
      <fill>
        <patternFill>
          <bgColor rgb="FFFFEB9C"/>
        </patternFill>
      </fill>
    </dxf>
    <dxf>
      <font>
        <color rgb="FF9C0006"/>
      </font>
      <fill>
        <patternFill>
          <bgColor rgb="FFFFC7CE"/>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B05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FF66"/>
        </patternFill>
      </fill>
    </dxf>
    <dxf>
      <fill>
        <patternFill>
          <bgColor rgb="FFFFC000"/>
        </patternFill>
      </fill>
    </dxf>
    <dxf>
      <fill>
        <patternFill>
          <bgColor rgb="FF00B050"/>
        </patternFill>
      </fill>
    </dxf>
    <dxf>
      <font>
        <color auto="1"/>
      </font>
      <fill>
        <patternFill>
          <bgColor rgb="FF92D050"/>
        </patternFill>
      </fill>
    </dxf>
    <dxf>
      <fill>
        <patternFill>
          <bgColor rgb="FFFF0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ont>
        <color auto="1"/>
      </font>
      <fill>
        <patternFill>
          <bgColor rgb="FF92D050"/>
        </patternFill>
      </fill>
    </dxf>
    <dxf>
      <fill>
        <patternFill>
          <bgColor rgb="FF00B050"/>
        </patternFill>
      </fill>
    </dxf>
    <dxf>
      <fill>
        <patternFill>
          <bgColor rgb="FFFF0000"/>
        </patternFill>
      </fill>
    </dxf>
    <dxf>
      <fill>
        <patternFill>
          <bgColor rgb="FFFFFF66"/>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alignment vertical="center" readingOrder="0"/>
    </dxf>
    <dxf>
      <alignment vertical="center" readingOrder="0"/>
    </dxf>
    <dxf>
      <alignment horizontal="center" readingOrder="0"/>
    </dxf>
    <dxf>
      <alignment horizontal="center" readingOrder="0"/>
    </dxf>
    <dxf>
      <numFmt numFmtId="1" formatCode="0"/>
    </dxf>
    <dxf>
      <numFmt numFmtId="1" formatCode="0"/>
    </dxf>
    <dxf>
      <numFmt numFmtId="167" formatCode="0.0"/>
    </dxf>
    <dxf>
      <numFmt numFmtId="167" formatCode="0.0"/>
    </dxf>
    <dxf>
      <numFmt numFmtId="2" formatCode="0.00"/>
    </dxf>
    <dxf>
      <numFmt numFmtId="2" formatCode="0.00"/>
    </dxf>
    <dxf>
      <numFmt numFmtId="166" formatCode="0.000"/>
    </dxf>
    <dxf>
      <numFmt numFmtId="166" formatCode="0.000"/>
    </dxf>
    <dxf>
      <numFmt numFmtId="2" formatCode="0.00"/>
    </dxf>
    <dxf>
      <numFmt numFmtId="2" formatCode="0.00"/>
    </dxf>
    <dxf>
      <alignment horizontal="center" readingOrder="0"/>
    </dxf>
    <dxf>
      <alignment horizontal="center" readingOrder="0"/>
    </dxf>
    <dxf>
      <alignment vertical="center" readingOrder="0"/>
    </dxf>
    <dxf>
      <alignment vertical="center" readingOrder="0"/>
    </dxf>
    <dxf>
      <numFmt numFmtId="165" formatCode="0.0%"/>
    </dxf>
    <dxf>
      <alignment wrapText="1" readingOrder="0"/>
    </dxf>
    <dxf>
      <numFmt numFmtId="13" formatCode="0%"/>
    </dxf>
    <dxf>
      <numFmt numFmtId="13" formatCode="0%"/>
    </dxf>
  </dxfs>
  <tableStyles count="0" defaultTableStyle="TableStyleMedium2" defaultPivotStyle="PivotStyleLight16"/>
  <colors>
    <mruColors>
      <color rgb="FFD52B2B"/>
      <color rgb="FFFF3300"/>
      <color rgb="FFF32D2D"/>
      <color rgb="FFFF9900"/>
      <color rgb="FFFFFF66"/>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4.xml"/><Relationship Id="rId26" Type="http://schemas.openxmlformats.org/officeDocument/2006/relationships/externalLink" Target="externalLinks/externalLink12.xml"/><Relationship Id="rId39" Type="http://schemas.openxmlformats.org/officeDocument/2006/relationships/calcChain" Target="calcChain.xml"/><Relationship Id="rId21" Type="http://schemas.openxmlformats.org/officeDocument/2006/relationships/externalLink" Target="externalLinks/externalLink7.xml"/><Relationship Id="rId34" Type="http://schemas.openxmlformats.org/officeDocument/2006/relationships/externalLink" Target="externalLinks/externalLink20.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3.xml"/><Relationship Id="rId25" Type="http://schemas.openxmlformats.org/officeDocument/2006/relationships/externalLink" Target="externalLinks/externalLink11.xml"/><Relationship Id="rId33" Type="http://schemas.openxmlformats.org/officeDocument/2006/relationships/externalLink" Target="externalLinks/externalLink19.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2.xml"/><Relationship Id="rId20" Type="http://schemas.openxmlformats.org/officeDocument/2006/relationships/externalLink" Target="externalLinks/externalLink6.xml"/><Relationship Id="rId29" Type="http://schemas.openxmlformats.org/officeDocument/2006/relationships/externalLink" Target="externalLinks/externalLink1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0.xml"/><Relationship Id="rId32" Type="http://schemas.openxmlformats.org/officeDocument/2006/relationships/externalLink" Target="externalLinks/externalLink18.xml"/><Relationship Id="rId37"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externalLink" Target="externalLinks/externalLink1.xml"/><Relationship Id="rId23" Type="http://schemas.openxmlformats.org/officeDocument/2006/relationships/externalLink" Target="externalLinks/externalLink9.xml"/><Relationship Id="rId28" Type="http://schemas.openxmlformats.org/officeDocument/2006/relationships/externalLink" Target="externalLinks/externalLink14.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externalLink" Target="externalLinks/externalLink5.xml"/><Relationship Id="rId31" Type="http://schemas.openxmlformats.org/officeDocument/2006/relationships/externalLink" Target="externalLinks/externalLink1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8.xml"/><Relationship Id="rId27" Type="http://schemas.openxmlformats.org/officeDocument/2006/relationships/externalLink" Target="externalLinks/externalLink13.xml"/><Relationship Id="rId30" Type="http://schemas.openxmlformats.org/officeDocument/2006/relationships/externalLink" Target="externalLinks/externalLink16.xml"/><Relationship Id="rId35" Type="http://schemas.openxmlformats.org/officeDocument/2006/relationships/pivotCacheDefinition" Target="pivotCache/pivotCacheDefinition1.xml"/><Relationship Id="rId8" Type="http://schemas.openxmlformats.org/officeDocument/2006/relationships/worksheet" Target="worksheets/sheet8.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jp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s>
</file>

<file path=xl/drawings/_rels/drawing2.xml.rels><?xml version="1.0" encoding="UTF-8" standalone="yes"?>
<Relationships xmlns="http://schemas.openxmlformats.org/package/2006/relationships"><Relationship Id="rId1" Type="http://schemas.openxmlformats.org/officeDocument/2006/relationships/image" Target="../media/image1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2.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3.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2.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twoCellAnchor editAs="oneCell">
    <xdr:from>
      <xdr:col>0</xdr:col>
      <xdr:colOff>466726</xdr:colOff>
      <xdr:row>1</xdr:row>
      <xdr:rowOff>114300</xdr:rowOff>
    </xdr:from>
    <xdr:to>
      <xdr:col>0</xdr:col>
      <xdr:colOff>466726</xdr:colOff>
      <xdr:row>7</xdr:row>
      <xdr:rowOff>9525</xdr:rowOff>
    </xdr:to>
    <xdr:pic>
      <xdr:nvPicPr>
        <xdr:cNvPr id="2" name="Imagen 1">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66726" y="161925"/>
          <a:ext cx="1158350" cy="1038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761999</xdr:colOff>
      <xdr:row>0</xdr:row>
      <xdr:rowOff>142875</xdr:rowOff>
    </xdr:from>
    <xdr:to>
      <xdr:col>9</xdr:col>
      <xdr:colOff>495300</xdr:colOff>
      <xdr:row>7</xdr:row>
      <xdr:rowOff>85725</xdr:rowOff>
    </xdr:to>
    <xdr:sp macro="" textlink="">
      <xdr:nvSpPr>
        <xdr:cNvPr id="3" name="Rectángulo redondeado 2">
          <a:extLst>
            <a:ext uri="{FF2B5EF4-FFF2-40B4-BE49-F238E27FC236}">
              <a16:creationId xmlns:a16="http://schemas.microsoft.com/office/drawing/2014/main" id="{00000000-0008-0000-0000-000003000000}"/>
            </a:ext>
          </a:extLst>
        </xdr:cNvPr>
        <xdr:cNvSpPr/>
      </xdr:nvSpPr>
      <xdr:spPr>
        <a:xfrm>
          <a:off x="2285999" y="47625"/>
          <a:ext cx="5067301" cy="1228725"/>
        </a:xfrm>
        <a:prstGeom prst="roundRect">
          <a:avLst/>
        </a:prstGeom>
        <a:solidFill>
          <a:schemeClr val="accent6">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800" b="1">
              <a:solidFill>
                <a:schemeClr val="accent6">
                  <a:lumMod val="50000"/>
                </a:schemeClr>
              </a:solidFill>
            </a:rPr>
            <a:t>CAJA DE LA VIVIENDA POPULAR</a:t>
          </a:r>
        </a:p>
        <a:p>
          <a:pPr algn="ctr"/>
          <a:endParaRPr lang="es-CO" sz="500" b="1">
            <a:solidFill>
              <a:schemeClr val="accent6">
                <a:lumMod val="50000"/>
              </a:schemeClr>
            </a:solidFill>
          </a:endParaRPr>
        </a:p>
        <a:p>
          <a:pPr algn="ctr"/>
          <a:r>
            <a:rPr lang="es-CO" sz="1800" b="1">
              <a:solidFill>
                <a:schemeClr val="accent6">
                  <a:lumMod val="50000"/>
                </a:schemeClr>
              </a:solidFill>
            </a:rPr>
            <a:t>PAAC XXXX - ANEXO</a:t>
          </a:r>
          <a:r>
            <a:rPr lang="es-CO" sz="1800" b="1" baseline="0">
              <a:solidFill>
                <a:schemeClr val="accent6">
                  <a:lumMod val="50000"/>
                </a:schemeClr>
              </a:solidFill>
            </a:rPr>
            <a:t> I</a:t>
          </a:r>
        </a:p>
        <a:p>
          <a:pPr algn="ctr"/>
          <a:r>
            <a:rPr lang="es-CO" sz="1800" b="1">
              <a:solidFill>
                <a:schemeClr val="accent6">
                  <a:lumMod val="50000"/>
                </a:schemeClr>
              </a:solidFill>
            </a:rPr>
            <a:t>MAPA DE RIESGOS DE CORRUPCIÓN XXXX</a:t>
          </a:r>
        </a:p>
      </xdr:txBody>
    </xdr:sp>
    <xdr:clientData/>
  </xdr:twoCellAnchor>
  <xdr:twoCellAnchor>
    <xdr:from>
      <xdr:col>2</xdr:col>
      <xdr:colOff>295276</xdr:colOff>
      <xdr:row>25</xdr:row>
      <xdr:rowOff>161925</xdr:rowOff>
    </xdr:from>
    <xdr:to>
      <xdr:col>10</xdr:col>
      <xdr:colOff>314326</xdr:colOff>
      <xdr:row>30</xdr:row>
      <xdr:rowOff>133351</xdr:rowOff>
    </xdr:to>
    <xdr:sp macro="" textlink="">
      <xdr:nvSpPr>
        <xdr:cNvPr id="4" name="Rectángulo redondeado 3">
          <a:extLst>
            <a:ext uri="{FF2B5EF4-FFF2-40B4-BE49-F238E27FC236}">
              <a16:creationId xmlns:a16="http://schemas.microsoft.com/office/drawing/2014/main" id="{00000000-0008-0000-0000-000004000000}"/>
            </a:ext>
          </a:extLst>
        </xdr:cNvPr>
        <xdr:cNvSpPr/>
      </xdr:nvSpPr>
      <xdr:spPr>
        <a:xfrm>
          <a:off x="1819276" y="4914900"/>
          <a:ext cx="6115050" cy="600076"/>
        </a:xfrm>
        <a:prstGeom prst="roundRect">
          <a:avLst/>
        </a:prstGeom>
        <a:solidFill>
          <a:schemeClr val="accent6">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es-CO" sz="1400" b="1">
              <a:solidFill>
                <a:schemeClr val="accent6">
                  <a:lumMod val="50000"/>
                </a:schemeClr>
              </a:solidFill>
            </a:rPr>
            <a:t>Fecha de</a:t>
          </a:r>
          <a:r>
            <a:rPr lang="es-CO" sz="1400" b="1" baseline="0">
              <a:solidFill>
                <a:schemeClr val="accent6">
                  <a:lumMod val="50000"/>
                </a:schemeClr>
              </a:solidFill>
            </a:rPr>
            <a:t> aprobación y publicación en página web: XX XX XXXX</a:t>
          </a:r>
          <a:endParaRPr lang="es-CO" sz="1400" b="1">
            <a:solidFill>
              <a:schemeClr val="accent6">
                <a:lumMod val="50000"/>
              </a:schemeClr>
            </a:solidFill>
          </a:endParaRPr>
        </a:p>
        <a:p>
          <a:pPr algn="ctr"/>
          <a:r>
            <a:rPr lang="es-CO" sz="1400" b="1">
              <a:solidFill>
                <a:schemeClr val="accent6">
                  <a:lumMod val="50000"/>
                </a:schemeClr>
              </a:solidFill>
            </a:rPr>
            <a:t>Fecha actualizaciòn</a:t>
          </a:r>
          <a:r>
            <a:rPr lang="es-CO" sz="1400" b="1" baseline="0">
              <a:solidFill>
                <a:schemeClr val="accent6">
                  <a:lumMod val="50000"/>
                </a:schemeClr>
              </a:solidFill>
            </a:rPr>
            <a:t> </a:t>
          </a:r>
          <a:r>
            <a:rPr lang="es-CO" sz="1400" b="1">
              <a:solidFill>
                <a:schemeClr val="accent6">
                  <a:lumMod val="50000"/>
                </a:schemeClr>
              </a:solidFill>
            </a:rPr>
            <a:t>Versiòn</a:t>
          </a:r>
          <a:r>
            <a:rPr lang="es-CO" sz="1400" b="1" baseline="0">
              <a:solidFill>
                <a:schemeClr val="accent6">
                  <a:lumMod val="50000"/>
                </a:schemeClr>
              </a:solidFill>
            </a:rPr>
            <a:t> 2:  XX XX XXXX</a:t>
          </a:r>
          <a:endParaRPr lang="es-CO" sz="1400" b="1">
            <a:solidFill>
              <a:schemeClr val="accent6">
                <a:lumMod val="50000"/>
              </a:schemeClr>
            </a:solidFill>
          </a:endParaRPr>
        </a:p>
      </xdr:txBody>
    </xdr:sp>
    <xdr:clientData/>
  </xdr:twoCellAnchor>
  <xdr:twoCellAnchor>
    <xdr:from>
      <xdr:col>2</xdr:col>
      <xdr:colOff>257175</xdr:colOff>
      <xdr:row>18</xdr:row>
      <xdr:rowOff>95249</xdr:rowOff>
    </xdr:from>
    <xdr:to>
      <xdr:col>10</xdr:col>
      <xdr:colOff>304800</xdr:colOff>
      <xdr:row>25</xdr:row>
      <xdr:rowOff>76201</xdr:rowOff>
    </xdr:to>
    <xdr:sp macro="" textlink="">
      <xdr:nvSpPr>
        <xdr:cNvPr id="5" name="Rectángulo redondeado 4">
          <a:extLst>
            <a:ext uri="{FF2B5EF4-FFF2-40B4-BE49-F238E27FC236}">
              <a16:creationId xmlns:a16="http://schemas.microsoft.com/office/drawing/2014/main" id="{00000000-0008-0000-0000-000005000000}"/>
            </a:ext>
          </a:extLst>
        </xdr:cNvPr>
        <xdr:cNvSpPr/>
      </xdr:nvSpPr>
      <xdr:spPr>
        <a:xfrm>
          <a:off x="1781175" y="3514724"/>
          <a:ext cx="6143625" cy="1314452"/>
        </a:xfrm>
        <a:prstGeom prst="round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s-CO" sz="1400" b="0">
              <a:solidFill>
                <a:schemeClr val="accent6">
                  <a:lumMod val="50000"/>
                </a:schemeClr>
              </a:solidFill>
            </a:rPr>
            <a:t>Metodología</a:t>
          </a:r>
          <a:r>
            <a:rPr lang="es-CO" sz="1400" b="0" baseline="0">
              <a:solidFill>
                <a:schemeClr val="accent6">
                  <a:lumMod val="50000"/>
                </a:schemeClr>
              </a:solidFill>
            </a:rPr>
            <a:t> aplicada:</a:t>
          </a:r>
          <a:endParaRPr lang="es-CO" sz="1400" b="0">
            <a:solidFill>
              <a:schemeClr val="accent6">
                <a:lumMod val="50000"/>
              </a:schemeClr>
            </a:solidFill>
          </a:endParaRPr>
        </a:p>
        <a:p>
          <a:pPr algn="l"/>
          <a:r>
            <a:rPr lang="es-CO" sz="1400" b="1">
              <a:solidFill>
                <a:schemeClr val="accent6">
                  <a:lumMod val="50000"/>
                </a:schemeClr>
              </a:solidFill>
            </a:rPr>
            <a:t>-&gt; DAFP - Guía para la administración del riesgo y el diseño de controles en entidades públicas, v4 de 2018</a:t>
          </a:r>
          <a:r>
            <a:rPr lang="es-CO" sz="1400" b="1" baseline="0">
              <a:solidFill>
                <a:schemeClr val="accent6">
                  <a:lumMod val="50000"/>
                </a:schemeClr>
              </a:solidFill>
            </a:rPr>
            <a:t> (de acuerdo con lo estipulado para los Riesgos de Corrupción en la Guía v5 de 2020);</a:t>
          </a:r>
          <a:r>
            <a:rPr lang="es-CO" sz="1400" b="1">
              <a:solidFill>
                <a:schemeClr val="accent6">
                  <a:lumMod val="50000"/>
                </a:schemeClr>
              </a:solidFill>
            </a:rPr>
            <a:t> y  </a:t>
          </a:r>
        </a:p>
        <a:p>
          <a:pPr algn="l"/>
          <a:r>
            <a:rPr lang="es-CO" sz="1400" b="1">
              <a:solidFill>
                <a:schemeClr val="accent6">
                  <a:lumMod val="50000"/>
                </a:schemeClr>
              </a:solidFill>
            </a:rPr>
            <a:t>-&gt; Política de Administración del Riesgo de la CVP</a:t>
          </a:r>
        </a:p>
      </xdr:txBody>
    </xdr:sp>
    <xdr:clientData/>
  </xdr:twoCellAnchor>
  <xdr:twoCellAnchor editAs="oneCell">
    <xdr:from>
      <xdr:col>0</xdr:col>
      <xdr:colOff>0</xdr:colOff>
      <xdr:row>8</xdr:row>
      <xdr:rowOff>57150</xdr:rowOff>
    </xdr:from>
    <xdr:to>
      <xdr:col>0</xdr:col>
      <xdr:colOff>0</xdr:colOff>
      <xdr:row>19</xdr:row>
      <xdr:rowOff>38100</xdr:rowOff>
    </xdr:to>
    <xdr:pic>
      <xdr:nvPicPr>
        <xdr:cNvPr id="6" name="image27.jpg" descr="Un grupo de personas en una plaza&#10;&#10;Descripción generada automáticamente">
          <a:extLst>
            <a:ext uri="{FF2B5EF4-FFF2-40B4-BE49-F238E27FC236}">
              <a16:creationId xmlns:a16="http://schemas.microsoft.com/office/drawing/2014/main" id="{00000000-0008-0000-0000-000006000000}"/>
            </a:ext>
          </a:extLst>
        </xdr:cNvPr>
        <xdr:cNvPicPr/>
      </xdr:nvPicPr>
      <xdr:blipFill>
        <a:blip xmlns:r="http://schemas.openxmlformats.org/officeDocument/2006/relationships" r:embed="rId2"/>
        <a:srcRect/>
        <a:stretch>
          <a:fillRect/>
        </a:stretch>
      </xdr:blipFill>
      <xdr:spPr>
        <a:xfrm>
          <a:off x="0" y="1381125"/>
          <a:ext cx="2305050" cy="2076450"/>
        </a:xfrm>
        <a:prstGeom prst="rect">
          <a:avLst/>
        </a:prstGeom>
        <a:ln/>
      </xdr:spPr>
    </xdr:pic>
    <xdr:clientData/>
  </xdr:twoCellAnchor>
  <xdr:twoCellAnchor editAs="oneCell">
    <xdr:from>
      <xdr:col>2</xdr:col>
      <xdr:colOff>295275</xdr:colOff>
      <xdr:row>29</xdr:row>
      <xdr:rowOff>47625</xdr:rowOff>
    </xdr:from>
    <xdr:to>
      <xdr:col>2</xdr:col>
      <xdr:colOff>295275</xdr:colOff>
      <xdr:row>38</xdr:row>
      <xdr:rowOff>95250</xdr:rowOff>
    </xdr:to>
    <xdr:pic>
      <xdr:nvPicPr>
        <xdr:cNvPr id="7" name="Imagen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819275" y="5381625"/>
          <a:ext cx="1819275" cy="1762125"/>
        </a:xfrm>
        <a:prstGeom prst="rect">
          <a:avLst/>
        </a:prstGeom>
        <a:noFill/>
      </xdr:spPr>
    </xdr:pic>
    <xdr:clientData/>
  </xdr:twoCellAnchor>
  <xdr:twoCellAnchor editAs="oneCell">
    <xdr:from>
      <xdr:col>0</xdr:col>
      <xdr:colOff>1</xdr:colOff>
      <xdr:row>30</xdr:row>
      <xdr:rowOff>943</xdr:rowOff>
    </xdr:from>
    <xdr:to>
      <xdr:col>0</xdr:col>
      <xdr:colOff>1</xdr:colOff>
      <xdr:row>39</xdr:row>
      <xdr:rowOff>0</xdr:rowOff>
    </xdr:to>
    <xdr:pic>
      <xdr:nvPicPr>
        <xdr:cNvPr id="8" name="Imagen 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4"/>
        <a:stretch>
          <a:fillRect/>
        </a:stretch>
      </xdr:blipFill>
      <xdr:spPr>
        <a:xfrm>
          <a:off x="1" y="5382568"/>
          <a:ext cx="1914524" cy="1713557"/>
        </a:xfrm>
        <a:prstGeom prst="rect">
          <a:avLst/>
        </a:prstGeom>
      </xdr:spPr>
    </xdr:pic>
    <xdr:clientData/>
  </xdr:twoCellAnchor>
  <xdr:twoCellAnchor editAs="oneCell">
    <xdr:from>
      <xdr:col>4</xdr:col>
      <xdr:colOff>542450</xdr:colOff>
      <xdr:row>29</xdr:row>
      <xdr:rowOff>28575</xdr:rowOff>
    </xdr:from>
    <xdr:to>
      <xdr:col>4</xdr:col>
      <xdr:colOff>542450</xdr:colOff>
      <xdr:row>38</xdr:row>
      <xdr:rowOff>114300</xdr:rowOff>
    </xdr:to>
    <xdr:pic>
      <xdr:nvPicPr>
        <xdr:cNvPr id="9" name="Imagen 8">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5"/>
        <a:stretch>
          <a:fillRect/>
        </a:stretch>
      </xdr:blipFill>
      <xdr:spPr>
        <a:xfrm>
          <a:off x="3590450" y="5381625"/>
          <a:ext cx="2205275" cy="1800225"/>
        </a:xfrm>
        <a:prstGeom prst="rect">
          <a:avLst/>
        </a:prstGeom>
      </xdr:spPr>
    </xdr:pic>
    <xdr:clientData/>
  </xdr:twoCellAnchor>
  <xdr:twoCellAnchor editAs="oneCell">
    <xdr:from>
      <xdr:col>9</xdr:col>
      <xdr:colOff>427583</xdr:colOff>
      <xdr:row>8</xdr:row>
      <xdr:rowOff>28576</xdr:rowOff>
    </xdr:from>
    <xdr:to>
      <xdr:col>9</xdr:col>
      <xdr:colOff>427583</xdr:colOff>
      <xdr:row>19</xdr:row>
      <xdr:rowOff>47626</xdr:rowOff>
    </xdr:to>
    <xdr:pic>
      <xdr:nvPicPr>
        <xdr:cNvPr id="10" name="Imagen 9">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6"/>
        <a:stretch>
          <a:fillRect/>
        </a:stretch>
      </xdr:blipFill>
      <xdr:spPr>
        <a:xfrm>
          <a:off x="7285583" y="1352551"/>
          <a:ext cx="2620417" cy="2114550"/>
        </a:xfrm>
        <a:prstGeom prst="rect">
          <a:avLst/>
        </a:prstGeom>
      </xdr:spPr>
    </xdr:pic>
    <xdr:clientData/>
  </xdr:twoCellAnchor>
  <xdr:twoCellAnchor editAs="oneCell">
    <xdr:from>
      <xdr:col>6</xdr:col>
      <xdr:colOff>104775</xdr:colOff>
      <xdr:row>8</xdr:row>
      <xdr:rowOff>25967</xdr:rowOff>
    </xdr:from>
    <xdr:to>
      <xdr:col>6</xdr:col>
      <xdr:colOff>104775</xdr:colOff>
      <xdr:row>19</xdr:row>
      <xdr:rowOff>38100</xdr:rowOff>
    </xdr:to>
    <xdr:pic>
      <xdr:nvPicPr>
        <xdr:cNvPr id="11" name="Imagen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7"/>
        <a:stretch>
          <a:fillRect/>
        </a:stretch>
      </xdr:blipFill>
      <xdr:spPr>
        <a:xfrm>
          <a:off x="4676775" y="1349942"/>
          <a:ext cx="2695576" cy="2107633"/>
        </a:xfrm>
        <a:prstGeom prst="rect">
          <a:avLst/>
        </a:prstGeom>
      </xdr:spPr>
    </xdr:pic>
    <xdr:clientData/>
  </xdr:twoCellAnchor>
  <xdr:twoCellAnchor editAs="oneCell">
    <xdr:from>
      <xdr:col>7</xdr:col>
      <xdr:colOff>247649</xdr:colOff>
      <xdr:row>29</xdr:row>
      <xdr:rowOff>19050</xdr:rowOff>
    </xdr:from>
    <xdr:to>
      <xdr:col>7</xdr:col>
      <xdr:colOff>247649</xdr:colOff>
      <xdr:row>38</xdr:row>
      <xdr:rowOff>114299</xdr:rowOff>
    </xdr:to>
    <xdr:pic>
      <xdr:nvPicPr>
        <xdr:cNvPr id="12" name="Imagen 11">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8"/>
        <a:stretch>
          <a:fillRect/>
        </a:stretch>
      </xdr:blipFill>
      <xdr:spPr>
        <a:xfrm>
          <a:off x="5581649" y="5372100"/>
          <a:ext cx="2295525" cy="1809749"/>
        </a:xfrm>
        <a:prstGeom prst="rect">
          <a:avLst/>
        </a:prstGeom>
      </xdr:spPr>
    </xdr:pic>
    <xdr:clientData/>
  </xdr:twoCellAnchor>
  <xdr:twoCellAnchor editAs="oneCell">
    <xdr:from>
      <xdr:col>2</xdr:col>
      <xdr:colOff>704849</xdr:colOff>
      <xdr:row>8</xdr:row>
      <xdr:rowOff>47626</xdr:rowOff>
    </xdr:from>
    <xdr:to>
      <xdr:col>2</xdr:col>
      <xdr:colOff>704849</xdr:colOff>
      <xdr:row>19</xdr:row>
      <xdr:rowOff>38100</xdr:rowOff>
    </xdr:to>
    <xdr:pic>
      <xdr:nvPicPr>
        <xdr:cNvPr id="13" name="Imagen 12">
          <a:extLst>
            <a:ext uri="{FF2B5EF4-FFF2-40B4-BE49-F238E27FC236}">
              <a16:creationId xmlns:a16="http://schemas.microsoft.com/office/drawing/2014/main" id="{00000000-0008-0000-0000-00000D000000}"/>
            </a:ext>
          </a:extLst>
        </xdr:cNvPr>
        <xdr:cNvPicPr>
          <a:picLocks noChangeAspect="1"/>
        </xdr:cNvPicPr>
      </xdr:nvPicPr>
      <xdr:blipFill>
        <a:blip xmlns:r="http://schemas.openxmlformats.org/officeDocument/2006/relationships" r:embed="rId9"/>
        <a:stretch>
          <a:fillRect/>
        </a:stretch>
      </xdr:blipFill>
      <xdr:spPr>
        <a:xfrm>
          <a:off x="2228849" y="1371601"/>
          <a:ext cx="2505075" cy="2085974"/>
        </a:xfrm>
        <a:prstGeom prst="rect">
          <a:avLst/>
        </a:prstGeom>
      </xdr:spPr>
    </xdr:pic>
    <xdr:clientData/>
  </xdr:twoCellAnchor>
  <xdr:twoCellAnchor editAs="oneCell">
    <xdr:from>
      <xdr:col>10</xdr:col>
      <xdr:colOff>247650</xdr:colOff>
      <xdr:row>29</xdr:row>
      <xdr:rowOff>19050</xdr:rowOff>
    </xdr:from>
    <xdr:to>
      <xdr:col>10</xdr:col>
      <xdr:colOff>247650</xdr:colOff>
      <xdr:row>38</xdr:row>
      <xdr:rowOff>104776</xdr:rowOff>
    </xdr:to>
    <xdr:pic>
      <xdr:nvPicPr>
        <xdr:cNvPr id="14" name="Imagen 13">
          <a:extLst>
            <a:ext uri="{FF2B5EF4-FFF2-40B4-BE49-F238E27FC236}">
              <a16:creationId xmlns:a16="http://schemas.microsoft.com/office/drawing/2014/main" id="{00000000-0008-0000-0000-00000E000000}"/>
            </a:ext>
          </a:extLst>
        </xdr:cNvPr>
        <xdr:cNvPicPr>
          <a:picLocks noChangeAspect="1"/>
        </xdr:cNvPicPr>
      </xdr:nvPicPr>
      <xdr:blipFill>
        <a:blip xmlns:r="http://schemas.openxmlformats.org/officeDocument/2006/relationships" r:embed="rId10"/>
        <a:stretch>
          <a:fillRect/>
        </a:stretch>
      </xdr:blipFill>
      <xdr:spPr>
        <a:xfrm>
          <a:off x="7867650" y="5372100"/>
          <a:ext cx="2038350" cy="1800226"/>
        </a:xfrm>
        <a:prstGeom prst="rect">
          <a:avLst/>
        </a:prstGeom>
      </xdr:spPr>
    </xdr:pic>
    <xdr:clientData/>
  </xdr:twoCellAnchor>
  <xdr:twoCellAnchor editAs="oneCell">
    <xdr:from>
      <xdr:col>0</xdr:col>
      <xdr:colOff>38100</xdr:colOff>
      <xdr:row>8</xdr:row>
      <xdr:rowOff>19050</xdr:rowOff>
    </xdr:from>
    <xdr:to>
      <xdr:col>3</xdr:col>
      <xdr:colOff>57150</xdr:colOff>
      <xdr:row>18</xdr:row>
      <xdr:rowOff>0</xdr:rowOff>
    </xdr:to>
    <xdr:pic>
      <xdr:nvPicPr>
        <xdr:cNvPr id="19" name="image27.jpg" descr="Un grupo de personas en una plaza&#10;&#10;Descripción generada automáticamente">
          <a:extLst>
            <a:ext uri="{FF2B5EF4-FFF2-40B4-BE49-F238E27FC236}">
              <a16:creationId xmlns:a16="http://schemas.microsoft.com/office/drawing/2014/main" id="{00000000-0008-0000-0000-000013000000}"/>
            </a:ext>
          </a:extLst>
        </xdr:cNvPr>
        <xdr:cNvPicPr/>
      </xdr:nvPicPr>
      <xdr:blipFill>
        <a:blip xmlns:r="http://schemas.openxmlformats.org/officeDocument/2006/relationships" r:embed="rId2"/>
        <a:srcRect/>
        <a:stretch>
          <a:fillRect/>
        </a:stretch>
      </xdr:blipFill>
      <xdr:spPr>
        <a:xfrm>
          <a:off x="38100" y="1343025"/>
          <a:ext cx="2305050" cy="2076450"/>
        </a:xfrm>
        <a:prstGeom prst="rect">
          <a:avLst/>
        </a:prstGeom>
        <a:ln/>
      </xdr:spPr>
    </xdr:pic>
    <xdr:clientData/>
  </xdr:twoCellAnchor>
  <xdr:twoCellAnchor editAs="oneCell">
    <xdr:from>
      <xdr:col>3</xdr:col>
      <xdr:colOff>57150</xdr:colOff>
      <xdr:row>8</xdr:row>
      <xdr:rowOff>9525</xdr:rowOff>
    </xdr:from>
    <xdr:to>
      <xdr:col>6</xdr:col>
      <xdr:colOff>276225</xdr:colOff>
      <xdr:row>17</xdr:row>
      <xdr:rowOff>190499</xdr:rowOff>
    </xdr:to>
    <xdr:pic>
      <xdr:nvPicPr>
        <xdr:cNvPr id="20" name="Imagen 19">
          <a:extLst>
            <a:ext uri="{FF2B5EF4-FFF2-40B4-BE49-F238E27FC236}">
              <a16:creationId xmlns:a16="http://schemas.microsoft.com/office/drawing/2014/main" id="{00000000-0008-0000-0000-000014000000}"/>
            </a:ext>
          </a:extLst>
        </xdr:cNvPr>
        <xdr:cNvPicPr>
          <a:picLocks noChangeAspect="1"/>
        </xdr:cNvPicPr>
      </xdr:nvPicPr>
      <xdr:blipFill>
        <a:blip xmlns:r="http://schemas.openxmlformats.org/officeDocument/2006/relationships" r:embed="rId9"/>
        <a:stretch>
          <a:fillRect/>
        </a:stretch>
      </xdr:blipFill>
      <xdr:spPr>
        <a:xfrm>
          <a:off x="2343150" y="1333500"/>
          <a:ext cx="2505075" cy="2085974"/>
        </a:xfrm>
        <a:prstGeom prst="rect">
          <a:avLst/>
        </a:prstGeom>
      </xdr:spPr>
    </xdr:pic>
    <xdr:clientData/>
  </xdr:twoCellAnchor>
  <xdr:twoCellAnchor editAs="oneCell">
    <xdr:from>
      <xdr:col>6</xdr:col>
      <xdr:colOff>266700</xdr:colOff>
      <xdr:row>8</xdr:row>
      <xdr:rowOff>9525</xdr:rowOff>
    </xdr:from>
    <xdr:to>
      <xdr:col>9</xdr:col>
      <xdr:colOff>676276</xdr:colOff>
      <xdr:row>18</xdr:row>
      <xdr:rowOff>21658</xdr:rowOff>
    </xdr:to>
    <xdr:pic>
      <xdr:nvPicPr>
        <xdr:cNvPr id="21" name="Imagen 20">
          <a:extLst>
            <a:ext uri="{FF2B5EF4-FFF2-40B4-BE49-F238E27FC236}">
              <a16:creationId xmlns:a16="http://schemas.microsoft.com/office/drawing/2014/main" id="{00000000-0008-0000-0000-000015000000}"/>
            </a:ext>
          </a:extLst>
        </xdr:cNvPr>
        <xdr:cNvPicPr>
          <a:picLocks noChangeAspect="1"/>
        </xdr:cNvPicPr>
      </xdr:nvPicPr>
      <xdr:blipFill>
        <a:blip xmlns:r="http://schemas.openxmlformats.org/officeDocument/2006/relationships" r:embed="rId7"/>
        <a:stretch>
          <a:fillRect/>
        </a:stretch>
      </xdr:blipFill>
      <xdr:spPr>
        <a:xfrm>
          <a:off x="4838700" y="1333500"/>
          <a:ext cx="2695576" cy="2107633"/>
        </a:xfrm>
        <a:prstGeom prst="rect">
          <a:avLst/>
        </a:prstGeom>
      </xdr:spPr>
    </xdr:pic>
    <xdr:clientData/>
  </xdr:twoCellAnchor>
  <xdr:twoCellAnchor editAs="oneCell">
    <xdr:from>
      <xdr:col>9</xdr:col>
      <xdr:colOff>427583</xdr:colOff>
      <xdr:row>8</xdr:row>
      <xdr:rowOff>9525</xdr:rowOff>
    </xdr:from>
    <xdr:to>
      <xdr:col>13</xdr:col>
      <xdr:colOff>0</xdr:colOff>
      <xdr:row>18</xdr:row>
      <xdr:rowOff>28575</xdr:rowOff>
    </xdr:to>
    <xdr:pic>
      <xdr:nvPicPr>
        <xdr:cNvPr id="22" name="Imagen 21">
          <a:extLst>
            <a:ext uri="{FF2B5EF4-FFF2-40B4-BE49-F238E27FC236}">
              <a16:creationId xmlns:a16="http://schemas.microsoft.com/office/drawing/2014/main" id="{00000000-0008-0000-0000-000016000000}"/>
            </a:ext>
          </a:extLst>
        </xdr:cNvPr>
        <xdr:cNvPicPr>
          <a:picLocks noChangeAspect="1"/>
        </xdr:cNvPicPr>
      </xdr:nvPicPr>
      <xdr:blipFill>
        <a:blip xmlns:r="http://schemas.openxmlformats.org/officeDocument/2006/relationships" r:embed="rId6"/>
        <a:stretch>
          <a:fillRect/>
        </a:stretch>
      </xdr:blipFill>
      <xdr:spPr>
        <a:xfrm>
          <a:off x="7285583" y="1333500"/>
          <a:ext cx="2620417" cy="2114550"/>
        </a:xfrm>
        <a:prstGeom prst="rect">
          <a:avLst/>
        </a:prstGeom>
      </xdr:spPr>
    </xdr:pic>
    <xdr:clientData/>
  </xdr:twoCellAnchor>
  <xdr:twoCellAnchor editAs="oneCell">
    <xdr:from>
      <xdr:col>0</xdr:col>
      <xdr:colOff>38100</xdr:colOff>
      <xdr:row>32</xdr:row>
      <xdr:rowOff>47625</xdr:rowOff>
    </xdr:from>
    <xdr:to>
      <xdr:col>2</xdr:col>
      <xdr:colOff>428624</xdr:colOff>
      <xdr:row>41</xdr:row>
      <xdr:rowOff>46682</xdr:rowOff>
    </xdr:to>
    <xdr:pic>
      <xdr:nvPicPr>
        <xdr:cNvPr id="23" name="Imagen 22">
          <a:extLst>
            <a:ext uri="{FF2B5EF4-FFF2-40B4-BE49-F238E27FC236}">
              <a16:creationId xmlns:a16="http://schemas.microsoft.com/office/drawing/2014/main" id="{00000000-0008-0000-0000-000017000000}"/>
            </a:ext>
          </a:extLst>
        </xdr:cNvPr>
        <xdr:cNvPicPr>
          <a:picLocks noChangeAspect="1"/>
        </xdr:cNvPicPr>
      </xdr:nvPicPr>
      <xdr:blipFill>
        <a:blip xmlns:r="http://schemas.openxmlformats.org/officeDocument/2006/relationships" r:embed="rId4"/>
        <a:stretch>
          <a:fillRect/>
        </a:stretch>
      </xdr:blipFill>
      <xdr:spPr>
        <a:xfrm>
          <a:off x="38100" y="5810250"/>
          <a:ext cx="1914524" cy="1713557"/>
        </a:xfrm>
        <a:prstGeom prst="rect">
          <a:avLst/>
        </a:prstGeom>
      </xdr:spPr>
    </xdr:pic>
    <xdr:clientData/>
  </xdr:twoCellAnchor>
  <xdr:twoCellAnchor editAs="oneCell">
    <xdr:from>
      <xdr:col>2</xdr:col>
      <xdr:colOff>428625</xdr:colOff>
      <xdr:row>32</xdr:row>
      <xdr:rowOff>38100</xdr:rowOff>
    </xdr:from>
    <xdr:to>
      <xdr:col>4</xdr:col>
      <xdr:colOff>723900</xdr:colOff>
      <xdr:row>41</xdr:row>
      <xdr:rowOff>85725</xdr:rowOff>
    </xdr:to>
    <xdr:pic>
      <xdr:nvPicPr>
        <xdr:cNvPr id="24" name="Imagen 23">
          <a:extLst>
            <a:ext uri="{FF2B5EF4-FFF2-40B4-BE49-F238E27FC236}">
              <a16:creationId xmlns:a16="http://schemas.microsoft.com/office/drawing/2014/main" id="{00000000-0008-0000-0000-00001800000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1952625" y="5800725"/>
          <a:ext cx="1819275" cy="1762125"/>
        </a:xfrm>
        <a:prstGeom prst="rect">
          <a:avLst/>
        </a:prstGeom>
        <a:noFill/>
      </xdr:spPr>
    </xdr:pic>
    <xdr:clientData/>
  </xdr:twoCellAnchor>
  <xdr:twoCellAnchor editAs="oneCell">
    <xdr:from>
      <xdr:col>4</xdr:col>
      <xdr:colOff>714375</xdr:colOff>
      <xdr:row>32</xdr:row>
      <xdr:rowOff>28575</xdr:rowOff>
    </xdr:from>
    <xdr:to>
      <xdr:col>7</xdr:col>
      <xdr:colOff>633650</xdr:colOff>
      <xdr:row>41</xdr:row>
      <xdr:rowOff>114300</xdr:rowOff>
    </xdr:to>
    <xdr:pic>
      <xdr:nvPicPr>
        <xdr:cNvPr id="25" name="Imagen 24">
          <a:extLst>
            <a:ext uri="{FF2B5EF4-FFF2-40B4-BE49-F238E27FC236}">
              <a16:creationId xmlns:a16="http://schemas.microsoft.com/office/drawing/2014/main" id="{00000000-0008-0000-0000-000019000000}"/>
            </a:ext>
          </a:extLst>
        </xdr:cNvPr>
        <xdr:cNvPicPr>
          <a:picLocks noChangeAspect="1"/>
        </xdr:cNvPicPr>
      </xdr:nvPicPr>
      <xdr:blipFill>
        <a:blip xmlns:r="http://schemas.openxmlformats.org/officeDocument/2006/relationships" r:embed="rId5"/>
        <a:stretch>
          <a:fillRect/>
        </a:stretch>
      </xdr:blipFill>
      <xdr:spPr>
        <a:xfrm>
          <a:off x="3762375" y="5791200"/>
          <a:ext cx="2205275" cy="1800225"/>
        </a:xfrm>
        <a:prstGeom prst="rect">
          <a:avLst/>
        </a:prstGeom>
      </xdr:spPr>
    </xdr:pic>
    <xdr:clientData/>
  </xdr:twoCellAnchor>
  <xdr:twoCellAnchor editAs="oneCell">
    <xdr:from>
      <xdr:col>7</xdr:col>
      <xdr:colOff>628650</xdr:colOff>
      <xdr:row>32</xdr:row>
      <xdr:rowOff>19050</xdr:rowOff>
    </xdr:from>
    <xdr:to>
      <xdr:col>10</xdr:col>
      <xdr:colOff>638175</xdr:colOff>
      <xdr:row>41</xdr:row>
      <xdr:rowOff>114299</xdr:rowOff>
    </xdr:to>
    <xdr:pic>
      <xdr:nvPicPr>
        <xdr:cNvPr id="26" name="Imagen 25">
          <a:extLst>
            <a:ext uri="{FF2B5EF4-FFF2-40B4-BE49-F238E27FC236}">
              <a16:creationId xmlns:a16="http://schemas.microsoft.com/office/drawing/2014/main" id="{00000000-0008-0000-0000-00001A000000}"/>
            </a:ext>
          </a:extLst>
        </xdr:cNvPr>
        <xdr:cNvPicPr>
          <a:picLocks noChangeAspect="1"/>
        </xdr:cNvPicPr>
      </xdr:nvPicPr>
      <xdr:blipFill>
        <a:blip xmlns:r="http://schemas.openxmlformats.org/officeDocument/2006/relationships" r:embed="rId8"/>
        <a:stretch>
          <a:fillRect/>
        </a:stretch>
      </xdr:blipFill>
      <xdr:spPr>
        <a:xfrm>
          <a:off x="5962650" y="5781675"/>
          <a:ext cx="2295525" cy="1809749"/>
        </a:xfrm>
        <a:prstGeom prst="rect">
          <a:avLst/>
        </a:prstGeom>
      </xdr:spPr>
    </xdr:pic>
    <xdr:clientData/>
  </xdr:twoCellAnchor>
  <xdr:twoCellAnchor editAs="oneCell">
    <xdr:from>
      <xdr:col>10</xdr:col>
      <xdr:colOff>628650</xdr:colOff>
      <xdr:row>32</xdr:row>
      <xdr:rowOff>19050</xdr:rowOff>
    </xdr:from>
    <xdr:to>
      <xdr:col>12</xdr:col>
      <xdr:colOff>742950</xdr:colOff>
      <xdr:row>41</xdr:row>
      <xdr:rowOff>104776</xdr:rowOff>
    </xdr:to>
    <xdr:pic>
      <xdr:nvPicPr>
        <xdr:cNvPr id="27" name="Imagen 26">
          <a:extLst>
            <a:ext uri="{FF2B5EF4-FFF2-40B4-BE49-F238E27FC236}">
              <a16:creationId xmlns:a16="http://schemas.microsoft.com/office/drawing/2014/main" id="{00000000-0008-0000-0000-00001B000000}"/>
            </a:ext>
          </a:extLst>
        </xdr:cNvPr>
        <xdr:cNvPicPr>
          <a:picLocks noChangeAspect="1"/>
        </xdr:cNvPicPr>
      </xdr:nvPicPr>
      <xdr:blipFill>
        <a:blip xmlns:r="http://schemas.openxmlformats.org/officeDocument/2006/relationships" r:embed="rId10"/>
        <a:stretch>
          <a:fillRect/>
        </a:stretch>
      </xdr:blipFill>
      <xdr:spPr>
        <a:xfrm>
          <a:off x="8248650" y="5781675"/>
          <a:ext cx="1638300" cy="180022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130629</xdr:colOff>
      <xdr:row>0</xdr:row>
      <xdr:rowOff>0</xdr:rowOff>
    </xdr:from>
    <xdr:ext cx="937576" cy="1095375"/>
    <xdr:pic>
      <xdr:nvPicPr>
        <xdr:cNvPr id="2" name="2 Imagen">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130629" y="0"/>
          <a:ext cx="937576" cy="109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3.xml><?xml version="1.0" encoding="utf-8"?>
<xdr:wsDr xmlns:xdr="http://schemas.openxmlformats.org/drawingml/2006/spreadsheetDrawing" xmlns:a="http://schemas.openxmlformats.org/drawingml/2006/main">
  <xdr:twoCellAnchor editAs="oneCell">
    <xdr:from>
      <xdr:col>3</xdr:col>
      <xdr:colOff>358499</xdr:colOff>
      <xdr:row>0</xdr:row>
      <xdr:rowOff>0</xdr:rowOff>
    </xdr:from>
    <xdr:to>
      <xdr:col>3</xdr:col>
      <xdr:colOff>1973036</xdr:colOff>
      <xdr:row>2</xdr:row>
      <xdr:rowOff>464897</xdr:rowOff>
    </xdr:to>
    <xdr:pic>
      <xdr:nvPicPr>
        <xdr:cNvPr id="2" name="2 Imagen">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2834999" y="0"/>
          <a:ext cx="1614537" cy="15262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247375</xdr:colOff>
      <xdr:row>0</xdr:row>
      <xdr:rowOff>1</xdr:rowOff>
    </xdr:from>
    <xdr:to>
      <xdr:col>2</xdr:col>
      <xdr:colOff>1689101</xdr:colOff>
      <xdr:row>2</xdr:row>
      <xdr:rowOff>361950</xdr:rowOff>
    </xdr:to>
    <xdr:pic>
      <xdr:nvPicPr>
        <xdr:cNvPr id="2" name="2 Imagen">
          <a:extLst>
            <a:ext uri="{FF2B5EF4-FFF2-40B4-BE49-F238E27FC236}">
              <a16:creationId xmlns:a16="http://schemas.microsoft.com/office/drawing/2014/main" id="{10B5530F-86AA-42B7-88F4-AE7EAC2FBB3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1184000" y="1"/>
          <a:ext cx="1441726" cy="144144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457200</xdr:colOff>
      <xdr:row>0</xdr:row>
      <xdr:rowOff>123825</xdr:rowOff>
    </xdr:from>
    <xdr:to>
      <xdr:col>1</xdr:col>
      <xdr:colOff>400050</xdr:colOff>
      <xdr:row>3</xdr:row>
      <xdr:rowOff>219075</xdr:rowOff>
    </xdr:to>
    <xdr:pic>
      <xdr:nvPicPr>
        <xdr:cNvPr id="2" name="2 Imagen" descr="C:\Users\afrojas\AppData\Local\Microsoft\Windows\Temporary Internet Files\Content.IE5\QBJB3MOR\Escudo_CVP.jpg">
          <a:extLst>
            <a:ext uri="{FF2B5EF4-FFF2-40B4-BE49-F238E27FC236}">
              <a16:creationId xmlns:a16="http://schemas.microsoft.com/office/drawing/2014/main" id="{00000000-0008-0000-0500-000002000000}"/>
            </a:ext>
          </a:extLst>
        </xdr:cNvPr>
        <xdr:cNvPicPr/>
      </xdr:nvPicPr>
      <xdr:blipFill>
        <a:blip xmlns:r="http://schemas.openxmlformats.org/officeDocument/2006/relationships" r:embed="rId1" cstate="print"/>
        <a:srcRect/>
        <a:stretch>
          <a:fillRect/>
        </a:stretch>
      </xdr:blipFill>
      <xdr:spPr bwMode="auto">
        <a:xfrm>
          <a:off x="457200" y="123825"/>
          <a:ext cx="762000" cy="742950"/>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2</xdr:col>
      <xdr:colOff>247375</xdr:colOff>
      <xdr:row>0</xdr:row>
      <xdr:rowOff>2</xdr:rowOff>
    </xdr:from>
    <xdr:to>
      <xdr:col>2</xdr:col>
      <xdr:colOff>1905000</xdr:colOff>
      <xdr:row>2</xdr:row>
      <xdr:rowOff>381001</xdr:rowOff>
    </xdr:to>
    <xdr:pic>
      <xdr:nvPicPr>
        <xdr:cNvPr id="2" name="2 Imagen">
          <a:extLst>
            <a:ext uri="{FF2B5EF4-FFF2-40B4-BE49-F238E27FC236}">
              <a16:creationId xmlns:a16="http://schemas.microsoft.com/office/drawing/2014/main" id="{B81DEA87-A63F-4BF6-9A81-C88E0DA2043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1186268" y="2"/>
          <a:ext cx="1657625" cy="14423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oneCellAnchor>
    <xdr:from>
      <xdr:col>0</xdr:col>
      <xdr:colOff>0</xdr:colOff>
      <xdr:row>0</xdr:row>
      <xdr:rowOff>28575</xdr:rowOff>
    </xdr:from>
    <xdr:ext cx="11915775" cy="8353425"/>
    <xdr:pic>
      <xdr:nvPicPr>
        <xdr:cNvPr id="2" name="image2.png">
          <a:extLst>
            <a:ext uri="{FF2B5EF4-FFF2-40B4-BE49-F238E27FC236}">
              <a16:creationId xmlns:a16="http://schemas.microsoft.com/office/drawing/2014/main" id="{00000000-0008-0000-0600-000002000000}"/>
            </a:ext>
          </a:extLst>
        </xdr:cNvPr>
        <xdr:cNvPicPr preferRelativeResize="0"/>
      </xdr:nvPicPr>
      <xdr:blipFill>
        <a:blip xmlns:r="http://schemas.openxmlformats.org/officeDocument/2006/relationships" r:embed="rId1" cstate="print"/>
        <a:stretch>
          <a:fillRect/>
        </a:stretch>
      </xdr:blipFill>
      <xdr:spPr>
        <a:xfrm>
          <a:off x="0" y="28575"/>
          <a:ext cx="11915775" cy="8353425"/>
        </a:xfrm>
        <a:prstGeom prst="rect">
          <a:avLst/>
        </a:prstGeom>
        <a:noFill/>
      </xdr:spPr>
    </xdr:pic>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CONSULTORIAS%202021\CAJA%20DE%20LA%20VIVIENDA%20POPULAR\PAAC\RIESGOS\PUBLICACION%20DEFINITIVA%202021\FICHAS%202021\208-PLA-Ft-73-74-75%20Riesgos%20GF_202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INGRID%20DALILA%20MARI&#209;O\DALILA\CAJA%20VIVIENDA%20POPULAR%202023\PROGRAMAS%20DE%20TRANSPARENCIA%20Y%20&#201;TICA%20P&#218;BLICA%202024\2024\RIESGOS%202024\208-PLA-Ft-78%20Mapa%20de%20Riesgos%20de%20Corrupci&#243;n%20-%20SC%20Y%20ABS%20-%202024.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DALILA\CAJA%20DE%20LA%20VIVIENDA%20POPULAR%202022\RIESGOS\MAPAS%20DE%20RIESGOS\INSTRUMENTOS%20PROPUESTOS%20MAYO%202022\208-PLA-Ft-95%20Mapa%20Riesgos%20de%20Corrupci&#243;n_2022_Versi&#243;n%204-2022_INSTRUMENTO.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INGRID%20DALILA%20MARI&#209;O\DALILA\CAJA%20VIVIENDA%20POPULAR%202023\PROGRAMAS%20DE%20TRANSPARENCIA%20Y%20&#201;TICA%20P&#218;BLICA%202024\2024\RIESGOS%202024\208-PLA-Ft-95%20Mapa%20Riesgos%20de%20Corrupci&#243;n%20-%202024%20-%20DMB.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INGRID%20DALILA%20MARI&#209;O\DALILA\CAJA%20VIVIENDA%20POPULAR%202023\PROGRAMAS%20DE%20TRANSPARENCIA%20Y%20&#201;TICA%20P&#218;BLICA%202024\2024\RIESGOS%202024\208-PLA-Ft-95%20Mapa%20Riesgos%20de%20Corrupci&#243;n_DMV.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INGRID%20DALILA%20MARI&#209;O\DALILA\CAJA%20VIVIENDA%20POPULAR%202023\PROGRAMAS%20DE%20TRANSPARENCIA%20Y%20&#201;TICA%20P&#218;BLICA%202024\2024\RIESGOS%202024\208-PLA-Ft-95%20Mapa%20Riesgos%20de%20Corrupci&#243;n_DOC-TH-ADM%202024.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Lgutierrezr\Documents\2023\PAAC\Octubre\208-PLA-Ft-95%20Mapa%20Riesgos%20de%20Corrupci&#243;n_V3%202023_2%20AJUSTADO.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DALILA/CAJA%20DE%20LA%20VIVIENDA%20POPULAR%202022/RIESGOS/MAPAS%20DE%20RIESGOS/INSTRUMENTOS%20PROPUESTOS%20MAYO%202022/208-PLA-Ft-95%20Mapa%20Riesgos%20de%20Corrupci&#243;n_2022_Versi&#243;n%204-2022_INSTRUMENTO.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INGRID%20DALILA%20MARI&#209;O\DALILA\CAJA%20VIVIENDA%20POPULAR%202023\PROGRAMAS%20DE%20TRANSPARENCIA%20Y%20&#201;TICA%20P&#218;BLICA%202024\2024\RIESGOS%202024\OK%20208-PLA-Ft-95%20Mapa%20Riesgos%20de%20Corrupci&#243;n_DOC-TH-ADM%202024.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INGRID%20DALILA%20MARI&#209;O\DALILA\CAJA%20VIVIENDA%20POPULAR%202023\PROGRAMAS%20DE%20TRANSPARENCIA%20Y%20&#201;TICA%20P&#218;BLICA%202024\2024\RIESGOS%202024\208-PLA-Ft-95%20Mapa%20Riesgos%20de%20Corrupci&#243;n_EVALUACION%20INDEP.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INGRID%20DALILA%20MARI&#209;O\DALILA\CAJA%20VIVIENDA%20POPULAR%202023\PROGRAMAS%20DE%20TRANSPARENCIA%20Y%20&#201;TICA%20P&#218;BLICA%202024\2024\RIESGOS%202024\208-PLA-Ft-95%20Mapa%20Riesgos%20de%20Corrupci&#243;n_FINANCIERA%20202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INGRID%20DALILA%20MARI&#209;O\DALILA\CAJA%20VIVIENDA%20POPULAR%202023\PROGRAMAS%20DE%20TRANSPARENCIA%20Y%20&#201;TICA%20P&#218;BLICA%202024\2024\RIESGOS%202024\208-PLA-Ft-95%20Mapa%20Riesgos%20de%20Corrupci&#243;n_JURIDICA%202024.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INGRID%20DALILA%20MARI&#209;O\DALILA\CAJA%20VIVIENDA%20POPULAR%202023\PROGRAMAS%20DE%20TRANSPARENCIA%20Y%20&#201;TICA%20P&#218;BLICA%202024\2024\RIESGOS%202024\208-PLA-Ft-95%20Mapa%20Riesgos%20de%20Corrupci&#243;n_OCDI%202024.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INGRID%20DALILA%20MARI&#209;O\DALILA\CAJA%20VIVIENDA%20POPULAR%202023\PROGRAMAS%20DE%20TRANSPARENCIA%20Y%20&#201;TICA%20P&#218;BLICA%202024\2024\RIESGOS%202024\208-PLA-Ft-95%20Mapa%20Riesgos%20de%20Corrupci&#243;n_TIC.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Users\imarinom\Downloads\1202312000115103_00004.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10.216.160.201\calidad\INGRID%20DALILA%20MARI&#209;O\DALILA\CAJA%20VIVIENDA%20POPULAR%202023\PAAC\RIESGOS\SOLICITUDES%20MODIFICACION\2023\MAPA%20CORRUPCION%20SOLICITUD%20AJUSTE%20REAS_JUNIO%202023.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10.216.160.201\calidad\DALILA\CAJA%20DE%20LA%20VIVIENDA%20POPULAR%202022\RIESGOS\MAPAS%20DE%20RIESGOS\INSTRUMENTOS%20PROPUESTOS%20MAYO%202022\208-PLA-Ft-95%20Mapa%20Riesgos%20de%20Corrupci&#243;n_2022_Versi&#243;n%204-2022_INSTRUMENTO.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Users\imarinom\Downloads\208-PLA-Ft-95%20Mapa%20Riesgos%20de%20Corrupci&#243;n_V3%202024.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10.216.160.201\calidad\INGRID%20DALILA%20MARI&#209;O\DALILA\CAJA%20VIVIENDA%20POPULAR%202023\PAAC\RIESGOS\SOLICITUDES%20MODIFICACION\2023\MAPA%20CORRUPCION%20SOLICITUD%20AJUSTE%20DUT_JUNIO%202023.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E:\Usuario%20Windows\Descargas\19-06%20208-PLA-Ft-95%20MRC_V2%20-%20MV.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OFA"/>
      <sheetName val="1. Riesgo Presupuesto"/>
      <sheetName val="2. Riesgo Pagos"/>
      <sheetName val="3. Riesgo Tesorería"/>
      <sheetName val="4. Riesgo Tesoreria Corrupcion"/>
      <sheetName val="5. Riesgo Cartera"/>
      <sheetName val="6. Riesgo Contabilidad"/>
      <sheetName val="Matriz de Riesgos"/>
      <sheetName val="Ejemplo Causas y Consecuencias"/>
      <sheetName val="BD"/>
    </sheetNames>
    <sheetDataSet>
      <sheetData sheetId="0"/>
      <sheetData sheetId="1"/>
      <sheetData sheetId="2"/>
      <sheetData sheetId="3"/>
      <sheetData sheetId="4"/>
      <sheetData sheetId="5"/>
      <sheetData sheetId="6"/>
      <sheetData sheetId="7"/>
      <sheetData sheetId="8"/>
      <sheetData sheetId="9">
        <row r="86">
          <cell r="A86" t="str">
            <v>Gestión_Estratégica</v>
          </cell>
          <cell r="B86" t="str">
            <v>Gestión_de_Comunicaciones</v>
          </cell>
          <cell r="C86" t="str">
            <v>Prevención_del_Daño_Antijurídico_y_Representación_Judicial</v>
          </cell>
          <cell r="D86" t="str">
            <v>Gestión_del_Talento_Humano</v>
          </cell>
          <cell r="E86" t="str">
            <v>Gestión_Tecnología_de_la_Información_y_Comunicaciones</v>
          </cell>
          <cell r="F86" t="str">
            <v>Reasentamientos_Humanos</v>
          </cell>
          <cell r="G86" t="str">
            <v>Mejoramiento_de_Vivienda</v>
          </cell>
          <cell r="H86" t="str">
            <v>Mejoramiento_de_Barrios</v>
          </cell>
          <cell r="I86" t="str">
            <v>Urbanizaciones_y_Titulación</v>
          </cell>
          <cell r="J86" t="str">
            <v>Servicio_al_Ciudadano</v>
          </cell>
          <cell r="K86" t="str">
            <v>Gestión_Administrativa</v>
          </cell>
          <cell r="L86" t="str">
            <v>Gestión_Documental</v>
          </cell>
          <cell r="M86" t="str">
            <v>Adquisición_de_Bienes_y_Servicios</v>
          </cell>
          <cell r="N86" t="str">
            <v>Gestión_Financiera</v>
          </cell>
          <cell r="O86" t="str">
            <v>Gestión_del_Control_Interno_Disciplinario</v>
          </cell>
          <cell r="P86" t="str">
            <v>Evaluación_de_la_Gestión</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sheetName val="Instructivo"/>
      <sheetName val="Mapa Corrupcion"/>
      <sheetName val="Tabla Valoración controles"/>
      <sheetName val="Impacto Ri Inhe"/>
      <sheetName val="CONTROL DE CAMBIOS"/>
      <sheetName val="CONTROLES"/>
      <sheetName val="FORMULAS"/>
      <sheetName val="Opciones Tratamiento"/>
      <sheetName val="Hoja1"/>
    </sheetNames>
    <sheetDataSet>
      <sheetData sheetId="0" refreshError="1"/>
      <sheetData sheetId="1" refreshError="1"/>
      <sheetData sheetId="2" refreshError="1">
        <row r="9">
          <cell r="Y9" t="str">
            <v>Preventivo</v>
          </cell>
        </row>
        <row r="15">
          <cell r="Y15" t="str">
            <v>Preventivo</v>
          </cell>
        </row>
        <row r="21">
          <cell r="Y21" t="str">
            <v>Preventivo</v>
          </cell>
        </row>
      </sheetData>
      <sheetData sheetId="3" refreshError="1">
        <row r="4">
          <cell r="D4" t="str">
            <v>Preventivo</v>
          </cell>
          <cell r="F4">
            <v>0.25</v>
          </cell>
        </row>
        <row r="5">
          <cell r="D5" t="str">
            <v>Detectivo</v>
          </cell>
          <cell r="F5">
            <v>0.15</v>
          </cell>
        </row>
        <row r="6">
          <cell r="F6">
            <v>0.1</v>
          </cell>
        </row>
        <row r="7">
          <cell r="D7" t="str">
            <v>Automático</v>
          </cell>
          <cell r="F7">
            <v>0.25</v>
          </cell>
        </row>
        <row r="8">
          <cell r="F8">
            <v>0.15</v>
          </cell>
        </row>
        <row r="9">
          <cell r="D9" t="str">
            <v>Documentado</v>
          </cell>
        </row>
        <row r="11">
          <cell r="D11" t="str">
            <v>Continua</v>
          </cell>
        </row>
        <row r="13">
          <cell r="D13" t="str">
            <v>Con Registro</v>
          </cell>
        </row>
      </sheetData>
      <sheetData sheetId="4" refreshError="1"/>
      <sheetData sheetId="5" refreshError="1"/>
      <sheetData sheetId="6" refreshError="1"/>
      <sheetData sheetId="7" refreshError="1">
        <row r="10">
          <cell r="A10" t="str">
            <v>Tipo Control</v>
          </cell>
        </row>
        <row r="77">
          <cell r="A77" t="str">
            <v>Probabilidad</v>
          </cell>
          <cell r="B77" t="str">
            <v>Probabilidad</v>
          </cell>
          <cell r="I77" t="str">
            <v>Concatenar</v>
          </cell>
          <cell r="J77" t="str">
            <v>Evaluación del Riesgo</v>
          </cell>
        </row>
        <row r="78">
          <cell r="A78" t="str">
            <v>5 - Casi Seguro - Más de 1 vez al año.</v>
          </cell>
          <cell r="B78" t="str">
            <v>Casi Seguro</v>
          </cell>
          <cell r="I78" t="str">
            <v>Menor-Casi Seguro</v>
          </cell>
          <cell r="J78" t="str">
            <v>Alto</v>
          </cell>
        </row>
        <row r="79">
          <cell r="A79" t="str">
            <v>4 - Probable - Al menos 1 vez en el último año.</v>
          </cell>
          <cell r="B79" t="str">
            <v>Probable</v>
          </cell>
          <cell r="I79" t="str">
            <v>Insignificante-Casi Seguro</v>
          </cell>
          <cell r="J79" t="str">
            <v>Alto</v>
          </cell>
        </row>
        <row r="80">
          <cell r="A80" t="str">
            <v>3 - Posible - Al menos 1 vez en los últimos 2 años.</v>
          </cell>
          <cell r="B80" t="str">
            <v>Posible</v>
          </cell>
          <cell r="I80" t="str">
            <v>Moderado-Casi Seguro</v>
          </cell>
          <cell r="J80" t="str">
            <v>Extremo</v>
          </cell>
        </row>
        <row r="81">
          <cell r="A81" t="str">
            <v>2 - Improbable - Al menos 1 vez en los últimos 5 años.</v>
          </cell>
          <cell r="B81" t="str">
            <v>Improbable</v>
          </cell>
          <cell r="I81" t="str">
            <v>Mayor-Casi Seguro</v>
          </cell>
          <cell r="J81" t="str">
            <v>Extremo</v>
          </cell>
        </row>
        <row r="82">
          <cell r="A82" t="str">
            <v>1 - Rara Vez - No se ha presentado en los últimos 5 años.</v>
          </cell>
          <cell r="B82" t="str">
            <v>Rara vez</v>
          </cell>
          <cell r="I82" t="str">
            <v>Catastrófico-Casi Seguro</v>
          </cell>
          <cell r="J82" t="str">
            <v>Extremo</v>
          </cell>
        </row>
        <row r="83">
          <cell r="I83" t="str">
            <v>Moderado-Improbable</v>
          </cell>
          <cell r="J83" t="str">
            <v>Moderado</v>
          </cell>
        </row>
        <row r="84">
          <cell r="I84" t="str">
            <v>Mayor-Improbable</v>
          </cell>
          <cell r="J84" t="str">
            <v>Alto</v>
          </cell>
        </row>
        <row r="85">
          <cell r="I85" t="str">
            <v>Catastrófico-Improbable</v>
          </cell>
          <cell r="J85" t="str">
            <v>Extremo</v>
          </cell>
        </row>
        <row r="86">
          <cell r="I86" t="str">
            <v>Menor-Posible</v>
          </cell>
          <cell r="J86" t="str">
            <v>Moderado</v>
          </cell>
        </row>
        <row r="87">
          <cell r="I87" t="str">
            <v>Moderado-Posible</v>
          </cell>
          <cell r="J87" t="str">
            <v>Alto</v>
          </cell>
        </row>
        <row r="88">
          <cell r="I88" t="str">
            <v>Mayor-Posible</v>
          </cell>
          <cell r="J88" t="str">
            <v>Extremo</v>
          </cell>
        </row>
        <row r="89">
          <cell r="I89" t="str">
            <v>Catastrófico-Posible</v>
          </cell>
          <cell r="J89" t="str">
            <v>Extremo</v>
          </cell>
        </row>
        <row r="90">
          <cell r="I90" t="str">
            <v>Insignificante-Probable</v>
          </cell>
          <cell r="J90" t="str">
            <v>Moderado</v>
          </cell>
        </row>
        <row r="91">
          <cell r="I91" t="str">
            <v>Moderado-Probable</v>
          </cell>
          <cell r="J91" t="str">
            <v>Alto</v>
          </cell>
        </row>
        <row r="92">
          <cell r="I92" t="str">
            <v>Menor-Probable</v>
          </cell>
          <cell r="J92" t="str">
            <v>Alto</v>
          </cell>
        </row>
        <row r="93">
          <cell r="I93" t="str">
            <v>Mayor-Probable</v>
          </cell>
          <cell r="J93" t="str">
            <v>Extremo</v>
          </cell>
        </row>
        <row r="94">
          <cell r="I94" t="str">
            <v>Catastrófico-Probable</v>
          </cell>
          <cell r="J94" t="str">
            <v>Extremo</v>
          </cell>
        </row>
        <row r="95">
          <cell r="I95" t="str">
            <v>Moderado-Rara vez</v>
          </cell>
          <cell r="J95" t="str">
            <v>Moderado</v>
          </cell>
        </row>
        <row r="96">
          <cell r="I96" t="str">
            <v>Mayor-Rara vez</v>
          </cell>
          <cell r="J96" t="str">
            <v>Alto</v>
          </cell>
        </row>
        <row r="97">
          <cell r="I97" t="str">
            <v>Catastrófico-Rara vez</v>
          </cell>
          <cell r="J97" t="str">
            <v>Extremo</v>
          </cell>
        </row>
      </sheetData>
      <sheetData sheetId="8" refreshError="1"/>
      <sheetData sheetId="9"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sheetName val="Instructivo"/>
      <sheetName val="208-PLA-Ft-78 Mapa Corrup"/>
      <sheetName val="Tabla Valoración controles"/>
      <sheetName val="Impacto Ri Inhe"/>
      <sheetName val="CONTROL DE CAMBIOS"/>
      <sheetName val="Tabla probabilidad"/>
      <sheetName val="Tabla Impacto"/>
      <sheetName val="FORMULAS"/>
      <sheetName val="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row r="50">
          <cell r="C50" t="str">
            <v>Asignado</v>
          </cell>
          <cell r="D50">
            <v>15</v>
          </cell>
        </row>
        <row r="51">
          <cell r="D51">
            <v>0</v>
          </cell>
        </row>
        <row r="52">
          <cell r="C52" t="str">
            <v>Adecuado</v>
          </cell>
          <cell r="D52">
            <v>15</v>
          </cell>
        </row>
        <row r="53">
          <cell r="D53">
            <v>0</v>
          </cell>
        </row>
        <row r="54">
          <cell r="C54" t="str">
            <v>Oportuna</v>
          </cell>
          <cell r="D54">
            <v>15</v>
          </cell>
        </row>
        <row r="55">
          <cell r="D55">
            <v>0</v>
          </cell>
        </row>
        <row r="56">
          <cell r="C56" t="str">
            <v>Prevenir</v>
          </cell>
          <cell r="D56">
            <v>15</v>
          </cell>
        </row>
        <row r="57">
          <cell r="C57" t="str">
            <v>Detectar</v>
          </cell>
          <cell r="D57">
            <v>10</v>
          </cell>
        </row>
        <row r="58">
          <cell r="D58">
            <v>0</v>
          </cell>
        </row>
        <row r="59">
          <cell r="C59" t="str">
            <v>Confiable</v>
          </cell>
          <cell r="D59">
            <v>15</v>
          </cell>
        </row>
        <row r="60">
          <cell r="D60">
            <v>0</v>
          </cell>
        </row>
        <row r="61">
          <cell r="C61" t="str">
            <v>Se investigan y resuelven oportunamente</v>
          </cell>
          <cell r="D61">
            <v>15</v>
          </cell>
        </row>
        <row r="62">
          <cell r="D62">
            <v>0</v>
          </cell>
        </row>
        <row r="63">
          <cell r="C63" t="str">
            <v>Completa</v>
          </cell>
          <cell r="D63">
            <v>10</v>
          </cell>
        </row>
        <row r="64">
          <cell r="C64" t="str">
            <v>Incompleta</v>
          </cell>
          <cell r="D64">
            <v>5</v>
          </cell>
        </row>
        <row r="65">
          <cell r="D65">
            <v>0</v>
          </cell>
        </row>
      </sheetData>
      <sheetData sheetId="10" refreshError="1"/>
      <sheetData sheetId="1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sheetName val="Instructivo"/>
      <sheetName val="Mapa Corrupcion"/>
      <sheetName val="Tabla Valoración controles"/>
      <sheetName val="Impacto Ri Inhe"/>
      <sheetName val="CONTROL DE CAMBIOS"/>
      <sheetName val="AUTO_LA_FT"/>
      <sheetName val="CONTROLES"/>
      <sheetName val="FORMULAS"/>
      <sheetName val="Opciones Tratamiento"/>
      <sheetName val="Hoja1"/>
    </sheetNames>
    <sheetDataSet>
      <sheetData sheetId="0" refreshError="1"/>
      <sheetData sheetId="1" refreshError="1"/>
      <sheetData sheetId="2"/>
      <sheetData sheetId="3">
        <row r="4">
          <cell r="D4" t="str">
            <v>Preventivo</v>
          </cell>
          <cell r="F4">
            <v>0.25</v>
          </cell>
        </row>
        <row r="5">
          <cell r="D5" t="str">
            <v>Detectivo</v>
          </cell>
          <cell r="F5">
            <v>0.15</v>
          </cell>
        </row>
        <row r="6">
          <cell r="F6">
            <v>0.1</v>
          </cell>
        </row>
        <row r="7">
          <cell r="D7" t="str">
            <v>Automático</v>
          </cell>
          <cell r="F7">
            <v>0.25</v>
          </cell>
        </row>
        <row r="8">
          <cell r="F8">
            <v>0.15</v>
          </cell>
        </row>
        <row r="9">
          <cell r="D9" t="str">
            <v>Documentado</v>
          </cell>
        </row>
        <row r="11">
          <cell r="D11" t="str">
            <v>Continua</v>
          </cell>
        </row>
        <row r="13">
          <cell r="D13" t="str">
            <v>Con Registro</v>
          </cell>
        </row>
      </sheetData>
      <sheetData sheetId="4">
        <row r="5">
          <cell r="B5" t="str">
            <v>Nro</v>
          </cell>
        </row>
      </sheetData>
      <sheetData sheetId="5" refreshError="1"/>
      <sheetData sheetId="6" refreshError="1"/>
      <sheetData sheetId="7" refreshError="1"/>
      <sheetData sheetId="8">
        <row r="10">
          <cell r="A10" t="str">
            <v>Tipo Control</v>
          </cell>
        </row>
        <row r="77">
          <cell r="A77" t="str">
            <v>Probabilidad</v>
          </cell>
          <cell r="B77" t="str">
            <v>Probabilidad</v>
          </cell>
          <cell r="I77" t="str">
            <v>Concatenar</v>
          </cell>
          <cell r="J77" t="str">
            <v>Evaluación del Riesgo</v>
          </cell>
        </row>
        <row r="78">
          <cell r="A78" t="str">
            <v>5 - Casi Seguro - Más de 1 vez al año.</v>
          </cell>
          <cell r="B78" t="str">
            <v>Casi Seguro</v>
          </cell>
          <cell r="I78" t="str">
            <v>Menor-Casi Seguro</v>
          </cell>
          <cell r="J78" t="str">
            <v>Alto</v>
          </cell>
        </row>
        <row r="79">
          <cell r="A79" t="str">
            <v>4 - Probable - Al menos 1 vez en el último año.</v>
          </cell>
          <cell r="B79" t="str">
            <v>Probable</v>
          </cell>
          <cell r="I79" t="str">
            <v>Insignificante-Casi Seguro</v>
          </cell>
          <cell r="J79" t="str">
            <v>Alto</v>
          </cell>
        </row>
        <row r="80">
          <cell r="A80" t="str">
            <v>3 - Posible - Al menos 1 vez en los últimos 2 años.</v>
          </cell>
          <cell r="B80" t="str">
            <v>Posible</v>
          </cell>
          <cell r="I80" t="str">
            <v>Moderado-Casi Seguro</v>
          </cell>
          <cell r="J80" t="str">
            <v>Extremo</v>
          </cell>
        </row>
        <row r="81">
          <cell r="A81" t="str">
            <v>2 - Improbable - Al menos 1 vez en los últimos 5 años.</v>
          </cell>
          <cell r="B81" t="str">
            <v>Improbable</v>
          </cell>
          <cell r="I81" t="str">
            <v>Mayor-Casi Seguro</v>
          </cell>
          <cell r="J81" t="str">
            <v>Extremo</v>
          </cell>
        </row>
        <row r="82">
          <cell r="A82" t="str">
            <v>1 - Rara Vez - No se ha presentado en los últimos 5 años.</v>
          </cell>
          <cell r="B82" t="str">
            <v>Rara vez</v>
          </cell>
          <cell r="I82" t="str">
            <v>Catastrófico-Casi Seguro</v>
          </cell>
          <cell r="J82" t="str">
            <v>Extremo</v>
          </cell>
        </row>
        <row r="83">
          <cell r="I83" t="str">
            <v>Moderado-Improbable</v>
          </cell>
          <cell r="J83" t="str">
            <v>Moderado</v>
          </cell>
        </row>
        <row r="84">
          <cell r="I84" t="str">
            <v>Mayor-Improbable</v>
          </cell>
          <cell r="J84" t="str">
            <v>Alto</v>
          </cell>
        </row>
        <row r="85">
          <cell r="I85" t="str">
            <v>Catastrófico-Improbable</v>
          </cell>
          <cell r="J85" t="str">
            <v>Extremo</v>
          </cell>
        </row>
        <row r="86">
          <cell r="I86" t="str">
            <v>Menor-Posible</v>
          </cell>
          <cell r="J86" t="str">
            <v>Moderado</v>
          </cell>
        </row>
        <row r="87">
          <cell r="I87" t="str">
            <v>Moderado-Posible</v>
          </cell>
          <cell r="J87" t="str">
            <v>Alto</v>
          </cell>
        </row>
        <row r="88">
          <cell r="I88" t="str">
            <v>Mayor-Posible</v>
          </cell>
          <cell r="J88" t="str">
            <v>Extremo</v>
          </cell>
        </row>
        <row r="89">
          <cell r="I89" t="str">
            <v>Catastrófico-Posible</v>
          </cell>
          <cell r="J89" t="str">
            <v>Extremo</v>
          </cell>
        </row>
        <row r="90">
          <cell r="I90" t="str">
            <v>Insignificante-Probable</v>
          </cell>
          <cell r="J90" t="str">
            <v>Moderado</v>
          </cell>
        </row>
        <row r="91">
          <cell r="I91" t="str">
            <v>Moderado-Probable</v>
          </cell>
          <cell r="J91" t="str">
            <v>Alto</v>
          </cell>
        </row>
        <row r="92">
          <cell r="I92" t="str">
            <v>Menor-Probable</v>
          </cell>
          <cell r="J92" t="str">
            <v>Alto</v>
          </cell>
        </row>
        <row r="93">
          <cell r="I93" t="str">
            <v>Mayor-Probable</v>
          </cell>
          <cell r="J93" t="str">
            <v>Extremo</v>
          </cell>
        </row>
        <row r="94">
          <cell r="I94" t="str">
            <v>Catastrófico-Probable</v>
          </cell>
          <cell r="J94" t="str">
            <v>Extremo</v>
          </cell>
        </row>
        <row r="95">
          <cell r="I95" t="str">
            <v>Moderado-Rara vez</v>
          </cell>
          <cell r="J95" t="str">
            <v>Moderado</v>
          </cell>
        </row>
        <row r="96">
          <cell r="I96" t="str">
            <v>Mayor-Rara vez</v>
          </cell>
          <cell r="J96" t="str">
            <v>Alto</v>
          </cell>
        </row>
        <row r="97">
          <cell r="I97" t="str">
            <v>Catastrófico-Rara vez</v>
          </cell>
          <cell r="J97" t="str">
            <v>Extremo</v>
          </cell>
        </row>
      </sheetData>
      <sheetData sheetId="9" refreshError="1"/>
      <sheetData sheetId="1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sheetName val="Instructivo"/>
      <sheetName val="Mapa Corrupcion"/>
      <sheetName val="Tabla Valoración controles"/>
      <sheetName val="Impacto Ri Inhe"/>
      <sheetName val="CONTROL DE CAMBIOS"/>
      <sheetName val="AUTO_LA_FT"/>
      <sheetName val="CONTROLES"/>
      <sheetName val="FORMULAS"/>
      <sheetName val="Opciones Tratamiento"/>
      <sheetName val="Hoja1"/>
    </sheetNames>
    <sheetDataSet>
      <sheetData sheetId="0" refreshError="1"/>
      <sheetData sheetId="1" refreshError="1"/>
      <sheetData sheetId="2"/>
      <sheetData sheetId="3">
        <row r="4">
          <cell r="D4" t="str">
            <v>Preventivo</v>
          </cell>
          <cell r="F4">
            <v>0.25</v>
          </cell>
        </row>
        <row r="5">
          <cell r="D5" t="str">
            <v>Detectivo</v>
          </cell>
          <cell r="F5">
            <v>0.15</v>
          </cell>
        </row>
        <row r="6">
          <cell r="F6">
            <v>0.1</v>
          </cell>
        </row>
        <row r="7">
          <cell r="D7" t="str">
            <v>Automático</v>
          </cell>
          <cell r="F7">
            <v>0.25</v>
          </cell>
        </row>
        <row r="8">
          <cell r="F8">
            <v>0.15</v>
          </cell>
        </row>
        <row r="9">
          <cell r="D9" t="str">
            <v>Documentado</v>
          </cell>
        </row>
        <row r="11">
          <cell r="D11" t="str">
            <v>Continua</v>
          </cell>
        </row>
        <row r="13">
          <cell r="D13" t="str">
            <v>Con Registro</v>
          </cell>
        </row>
      </sheetData>
      <sheetData sheetId="4">
        <row r="5">
          <cell r="B5" t="str">
            <v>Nro</v>
          </cell>
        </row>
      </sheetData>
      <sheetData sheetId="5" refreshError="1"/>
      <sheetData sheetId="6" refreshError="1"/>
      <sheetData sheetId="7" refreshError="1"/>
      <sheetData sheetId="8">
        <row r="10">
          <cell r="A10" t="str">
            <v>Tipo Control</v>
          </cell>
        </row>
        <row r="77">
          <cell r="A77" t="str">
            <v>Probabilidad</v>
          </cell>
          <cell r="B77" t="str">
            <v>Probabilidad</v>
          </cell>
          <cell r="I77" t="str">
            <v>Concatenar</v>
          </cell>
          <cell r="J77" t="str">
            <v>Evaluación del Riesgo</v>
          </cell>
        </row>
        <row r="78">
          <cell r="A78" t="str">
            <v>5 - Casi Seguro - Más de 1 vez al año.</v>
          </cell>
          <cell r="B78" t="str">
            <v>Casi Seguro</v>
          </cell>
          <cell r="I78" t="str">
            <v>Menor-Casi Seguro</v>
          </cell>
          <cell r="J78" t="str">
            <v>Alto</v>
          </cell>
        </row>
        <row r="79">
          <cell r="A79" t="str">
            <v>4 - Probable - Al menos 1 vez en el último año.</v>
          </cell>
          <cell r="B79" t="str">
            <v>Probable</v>
          </cell>
          <cell r="I79" t="str">
            <v>Insignificante-Casi Seguro</v>
          </cell>
          <cell r="J79" t="str">
            <v>Alto</v>
          </cell>
        </row>
        <row r="80">
          <cell r="A80" t="str">
            <v>3 - Posible - Al menos 1 vez en los últimos 2 años.</v>
          </cell>
          <cell r="B80" t="str">
            <v>Posible</v>
          </cell>
          <cell r="I80" t="str">
            <v>Moderado-Casi Seguro</v>
          </cell>
          <cell r="J80" t="str">
            <v>Extremo</v>
          </cell>
        </row>
        <row r="81">
          <cell r="A81" t="str">
            <v>2 - Improbable - Al menos 1 vez en los últimos 5 años.</v>
          </cell>
          <cell r="B81" t="str">
            <v>Improbable</v>
          </cell>
          <cell r="I81" t="str">
            <v>Mayor-Casi Seguro</v>
          </cell>
          <cell r="J81" t="str">
            <v>Extremo</v>
          </cell>
        </row>
        <row r="82">
          <cell r="A82" t="str">
            <v>1 - Rara Vez - No se ha presentado en los últimos 5 años.</v>
          </cell>
          <cell r="B82" t="str">
            <v>Rara vez</v>
          </cell>
          <cell r="I82" t="str">
            <v>Catastrófico-Casi Seguro</v>
          </cell>
          <cell r="J82" t="str">
            <v>Extremo</v>
          </cell>
        </row>
        <row r="83">
          <cell r="I83" t="str">
            <v>Moderado-Improbable</v>
          </cell>
          <cell r="J83" t="str">
            <v>Moderado</v>
          </cell>
        </row>
        <row r="84">
          <cell r="I84" t="str">
            <v>Mayor-Improbable</v>
          </cell>
          <cell r="J84" t="str">
            <v>Alto</v>
          </cell>
        </row>
        <row r="85">
          <cell r="I85" t="str">
            <v>Catastrófico-Improbable</v>
          </cell>
          <cell r="J85" t="str">
            <v>Extremo</v>
          </cell>
        </row>
        <row r="86">
          <cell r="I86" t="str">
            <v>Menor-Posible</v>
          </cell>
          <cell r="J86" t="str">
            <v>Moderado</v>
          </cell>
        </row>
        <row r="87">
          <cell r="I87" t="str">
            <v>Moderado-Posible</v>
          </cell>
          <cell r="J87" t="str">
            <v>Alto</v>
          </cell>
        </row>
        <row r="88">
          <cell r="I88" t="str">
            <v>Mayor-Posible</v>
          </cell>
          <cell r="J88" t="str">
            <v>Extremo</v>
          </cell>
        </row>
        <row r="89">
          <cell r="I89" t="str">
            <v>Catastrófico-Posible</v>
          </cell>
          <cell r="J89" t="str">
            <v>Extremo</v>
          </cell>
        </row>
        <row r="90">
          <cell r="I90" t="str">
            <v>Insignificante-Probable</v>
          </cell>
          <cell r="J90" t="str">
            <v>Moderado</v>
          </cell>
        </row>
        <row r="91">
          <cell r="I91" t="str">
            <v>Moderado-Probable</v>
          </cell>
          <cell r="J91" t="str">
            <v>Alto</v>
          </cell>
        </row>
        <row r="92">
          <cell r="I92" t="str">
            <v>Menor-Probable</v>
          </cell>
          <cell r="J92" t="str">
            <v>Alto</v>
          </cell>
        </row>
        <row r="93">
          <cell r="I93" t="str">
            <v>Mayor-Probable</v>
          </cell>
          <cell r="J93" t="str">
            <v>Extremo</v>
          </cell>
        </row>
        <row r="94">
          <cell r="I94" t="str">
            <v>Catastrófico-Probable</v>
          </cell>
          <cell r="J94" t="str">
            <v>Extremo</v>
          </cell>
        </row>
        <row r="95">
          <cell r="I95" t="str">
            <v>Moderado-Rara vez</v>
          </cell>
          <cell r="J95" t="str">
            <v>Moderado</v>
          </cell>
        </row>
        <row r="96">
          <cell r="I96" t="str">
            <v>Mayor-Rara vez</v>
          </cell>
          <cell r="J96" t="str">
            <v>Alto</v>
          </cell>
        </row>
        <row r="97">
          <cell r="I97" t="str">
            <v>Catastrófico-Rara vez</v>
          </cell>
          <cell r="J97" t="str">
            <v>Extremo</v>
          </cell>
        </row>
      </sheetData>
      <sheetData sheetId="9" refreshError="1"/>
      <sheetData sheetId="10"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sheetName val="Instructivo"/>
      <sheetName val="Mapa Corrupcion"/>
      <sheetName val="Tabla Valoración controles"/>
      <sheetName val="Impacto Ri Inhe"/>
      <sheetName val="CONTROL DE CAMBIOS"/>
      <sheetName val="AUTO_LA_FT"/>
      <sheetName val="CONTROLES"/>
      <sheetName val="FORMULAS"/>
      <sheetName val="Opciones Tratamiento"/>
      <sheetName val="Hoja1"/>
    </sheetNames>
    <sheetDataSet>
      <sheetData sheetId="0" refreshError="1"/>
      <sheetData sheetId="1" refreshError="1"/>
      <sheetData sheetId="2" refreshError="1"/>
      <sheetData sheetId="3" refreshError="1"/>
      <sheetData sheetId="4">
        <row r="5">
          <cell r="B5" t="str">
            <v>Nro</v>
          </cell>
        </row>
      </sheetData>
      <sheetData sheetId="5" refreshError="1"/>
      <sheetData sheetId="6" refreshError="1"/>
      <sheetData sheetId="7" refreshError="1"/>
      <sheetData sheetId="8">
        <row r="30">
          <cell r="A30" t="str">
            <v xml:space="preserve">SELECCIONE EL NOMBRE PROCESO </v>
          </cell>
        </row>
        <row r="77">
          <cell r="A77" t="str">
            <v>Probabilidad</v>
          </cell>
          <cell r="B77" t="str">
            <v>Probabilidad</v>
          </cell>
        </row>
        <row r="78">
          <cell r="A78" t="str">
            <v>5 - Casi Seguro - Más de 1 vez al año.</v>
          </cell>
          <cell r="B78" t="str">
            <v>Casi Seguro</v>
          </cell>
        </row>
        <row r="79">
          <cell r="A79" t="str">
            <v>4 - Probable - Al menos 1 vez en el último año.</v>
          </cell>
          <cell r="B79" t="str">
            <v>Probable</v>
          </cell>
        </row>
        <row r="80">
          <cell r="A80" t="str">
            <v>3 - Posible - Al menos 1 vez en los últimos 2 años.</v>
          </cell>
          <cell r="B80" t="str">
            <v>Posible</v>
          </cell>
        </row>
        <row r="81">
          <cell r="A81" t="str">
            <v>2 - Improbable - Al menos 1 vez en los últimos 5 años.</v>
          </cell>
          <cell r="B81" t="str">
            <v>Improbable</v>
          </cell>
        </row>
        <row r="82">
          <cell r="A82" t="str">
            <v>1 - Rara Vez - No se ha presentado en los últimos 5 años.</v>
          </cell>
          <cell r="B82" t="str">
            <v>Rara vez</v>
          </cell>
        </row>
      </sheetData>
      <sheetData sheetId="9" refreshError="1"/>
      <sheetData sheetId="1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sheetName val="Instructivo"/>
      <sheetName val="Mapa Corrupcion"/>
      <sheetName val="Tabla Valoración controles"/>
      <sheetName val="Impacto Ri Inhe"/>
      <sheetName val="CONTROL DE CAMBIOS"/>
      <sheetName val="CONTROLES"/>
      <sheetName val="FORMULAS"/>
      <sheetName val="Opciones Tratamiento"/>
      <sheetName val="Hoja1"/>
    </sheetNames>
    <sheetDataSet>
      <sheetData sheetId="0"/>
      <sheetData sheetId="1"/>
      <sheetData sheetId="2">
        <row r="9">
          <cell r="Y9" t="str">
            <v>Tipo*</v>
          </cell>
        </row>
      </sheetData>
      <sheetData sheetId="3">
        <row r="4">
          <cell r="D4" t="str">
            <v>Preventivo</v>
          </cell>
          <cell r="F4">
            <v>0.25</v>
          </cell>
        </row>
        <row r="5">
          <cell r="D5" t="str">
            <v>Detectivo</v>
          </cell>
          <cell r="F5">
            <v>0.15</v>
          </cell>
        </row>
        <row r="6">
          <cell r="F6">
            <v>0.1</v>
          </cell>
        </row>
        <row r="7">
          <cell r="D7" t="str">
            <v>Automático</v>
          </cell>
          <cell r="F7">
            <v>0.25</v>
          </cell>
        </row>
        <row r="8">
          <cell r="F8">
            <v>0.15</v>
          </cell>
        </row>
        <row r="9">
          <cell r="D9" t="str">
            <v>Documentado</v>
          </cell>
        </row>
        <row r="13">
          <cell r="D13" t="str">
            <v>Con Registro</v>
          </cell>
        </row>
      </sheetData>
      <sheetData sheetId="4"/>
      <sheetData sheetId="5"/>
      <sheetData sheetId="6"/>
      <sheetData sheetId="7">
        <row r="10">
          <cell r="A10" t="str">
            <v>Tipo Control</v>
          </cell>
        </row>
      </sheetData>
      <sheetData sheetId="8"/>
      <sheetData sheetId="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sheetName val="Instructivo"/>
      <sheetName val="208-PLA-Ft-78 Mapa Corrup"/>
      <sheetName val="Tabla Valoración controles"/>
      <sheetName val="Impacto Ri Inhe"/>
      <sheetName val="CONTROL DE CAMBIOS"/>
      <sheetName val="Tabla probabilidad"/>
      <sheetName val="Tabla Impacto"/>
      <sheetName val="FORMULAS"/>
      <sheetName val="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row r="50">
          <cell r="C50" t="str">
            <v>Asignado</v>
          </cell>
          <cell r="D50">
            <v>15</v>
          </cell>
        </row>
        <row r="51">
          <cell r="D51">
            <v>0</v>
          </cell>
        </row>
        <row r="52">
          <cell r="C52" t="str">
            <v>Adecuado</v>
          </cell>
          <cell r="D52">
            <v>15</v>
          </cell>
        </row>
        <row r="53">
          <cell r="D53">
            <v>0</v>
          </cell>
        </row>
        <row r="54">
          <cell r="C54" t="str">
            <v>Oportuna</v>
          </cell>
          <cell r="D54">
            <v>15</v>
          </cell>
        </row>
        <row r="55">
          <cell r="D55">
            <v>0</v>
          </cell>
        </row>
        <row r="56">
          <cell r="C56" t="str">
            <v>Prevenir</v>
          </cell>
          <cell r="D56">
            <v>15</v>
          </cell>
        </row>
        <row r="57">
          <cell r="C57" t="str">
            <v>Detectar</v>
          </cell>
          <cell r="D57">
            <v>10</v>
          </cell>
        </row>
        <row r="58">
          <cell r="D58">
            <v>0</v>
          </cell>
        </row>
        <row r="59">
          <cell r="C59" t="str">
            <v>Confiable</v>
          </cell>
          <cell r="D59">
            <v>15</v>
          </cell>
        </row>
        <row r="60">
          <cell r="D60">
            <v>0</v>
          </cell>
        </row>
        <row r="61">
          <cell r="C61" t="str">
            <v>Se investigan y resuelven oportunamente</v>
          </cell>
          <cell r="D61">
            <v>15</v>
          </cell>
        </row>
        <row r="62">
          <cell r="D62">
            <v>0</v>
          </cell>
        </row>
        <row r="63">
          <cell r="C63" t="str">
            <v>Completa</v>
          </cell>
          <cell r="D63">
            <v>10</v>
          </cell>
        </row>
        <row r="64">
          <cell r="C64" t="str">
            <v>Incompleta</v>
          </cell>
          <cell r="D64">
            <v>5</v>
          </cell>
        </row>
        <row r="65">
          <cell r="D65">
            <v>0</v>
          </cell>
        </row>
      </sheetData>
      <sheetData sheetId="10" refreshError="1"/>
      <sheetData sheetId="11"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sheetName val="Instructivo"/>
      <sheetName val="Mapa Corrupcion"/>
      <sheetName val="Tabla Valoración controles"/>
      <sheetName val="Impacto Ri Inhe"/>
      <sheetName val="CONTROL DE CAMBIOS"/>
      <sheetName val="AUTO_LA_FT"/>
      <sheetName val="CONTROLES"/>
      <sheetName val="FORMULAS"/>
      <sheetName val="Opciones Tratamiento"/>
      <sheetName val="Hoja1"/>
    </sheetNames>
    <sheetDataSet>
      <sheetData sheetId="0"/>
      <sheetData sheetId="1"/>
      <sheetData sheetId="2">
        <row r="69">
          <cell r="Y69"/>
        </row>
        <row r="75">
          <cell r="Y75"/>
        </row>
        <row r="81">
          <cell r="Y81"/>
        </row>
        <row r="87">
          <cell r="Y87"/>
        </row>
        <row r="93">
          <cell r="Y93"/>
        </row>
        <row r="99">
          <cell r="Y99"/>
        </row>
      </sheetData>
      <sheetData sheetId="3">
        <row r="4">
          <cell r="D4" t="str">
            <v>Preventivo</v>
          </cell>
          <cell r="F4">
            <v>0.25</v>
          </cell>
        </row>
        <row r="5">
          <cell r="D5" t="str">
            <v>Detectivo</v>
          </cell>
          <cell r="F5">
            <v>0.15</v>
          </cell>
        </row>
        <row r="6">
          <cell r="F6">
            <v>0.1</v>
          </cell>
        </row>
      </sheetData>
      <sheetData sheetId="4"/>
      <sheetData sheetId="5"/>
      <sheetData sheetId="6"/>
      <sheetData sheetId="7"/>
      <sheetData sheetId="8">
        <row r="10">
          <cell r="A10" t="str">
            <v>Tipo Control</v>
          </cell>
        </row>
      </sheetData>
      <sheetData sheetId="9"/>
      <sheetData sheetId="10"/>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sheetName val="Instructivo"/>
      <sheetName val="Mapa Corrupcion"/>
      <sheetName val="Tabla Valoración controles"/>
      <sheetName val="Impacto Ri Inhe"/>
      <sheetName val="CONTROL DE CAMBIOS"/>
      <sheetName val="CONTROLES"/>
      <sheetName val="FORMULAS"/>
      <sheetName val="Opciones Tratamiento"/>
      <sheetName val="Hoja1"/>
    </sheetNames>
    <sheetDataSet>
      <sheetData sheetId="0" refreshError="1"/>
      <sheetData sheetId="1" refreshError="1"/>
      <sheetData sheetId="2">
        <row r="105">
          <cell r="Y105" t="str">
            <v>Tipo Control</v>
          </cell>
        </row>
        <row r="106">
          <cell r="Y106" t="str">
            <v>Tipo Control</v>
          </cell>
        </row>
        <row r="107">
          <cell r="Y107" t="str">
            <v>Tipo Control</v>
          </cell>
        </row>
        <row r="108">
          <cell r="Y108" t="str">
            <v>Tipo Control</v>
          </cell>
        </row>
        <row r="109">
          <cell r="Y109" t="str">
            <v>Preventivo</v>
          </cell>
        </row>
        <row r="110">
          <cell r="Y110" t="str">
            <v>Preventivo</v>
          </cell>
        </row>
      </sheetData>
      <sheetData sheetId="3">
        <row r="4">
          <cell r="D4" t="str">
            <v>Preventivo</v>
          </cell>
          <cell r="F4">
            <v>0.25</v>
          </cell>
        </row>
        <row r="5">
          <cell r="D5" t="str">
            <v>Detectivo</v>
          </cell>
          <cell r="F5">
            <v>0.15</v>
          </cell>
        </row>
        <row r="6">
          <cell r="F6">
            <v>0.1</v>
          </cell>
        </row>
        <row r="7">
          <cell r="D7" t="str">
            <v>Automático</v>
          </cell>
          <cell r="F7">
            <v>0.25</v>
          </cell>
        </row>
        <row r="8">
          <cell r="F8">
            <v>0.15</v>
          </cell>
        </row>
        <row r="9">
          <cell r="D9" t="str">
            <v>Documentado</v>
          </cell>
        </row>
        <row r="13">
          <cell r="D13" t="str">
            <v>Con Registro</v>
          </cell>
        </row>
      </sheetData>
      <sheetData sheetId="4">
        <row r="5">
          <cell r="B5" t="str">
            <v>Nro</v>
          </cell>
        </row>
      </sheetData>
      <sheetData sheetId="5" refreshError="1"/>
      <sheetData sheetId="6" refreshError="1"/>
      <sheetData sheetId="7">
        <row r="10">
          <cell r="A10" t="str">
            <v>Tipo Control</v>
          </cell>
        </row>
        <row r="77">
          <cell r="A77" t="str">
            <v>Probabilidad</v>
          </cell>
          <cell r="B77" t="str">
            <v>Probabilidad</v>
          </cell>
          <cell r="I77" t="str">
            <v>Concatenar</v>
          </cell>
          <cell r="J77" t="str">
            <v>Evaluación del Riesgo</v>
          </cell>
        </row>
        <row r="78">
          <cell r="A78" t="str">
            <v>5 - Casi Seguro - Más de 1 vez al año.</v>
          </cell>
          <cell r="B78" t="str">
            <v>Casi Seguro</v>
          </cell>
          <cell r="I78" t="str">
            <v>Menor-Casi Seguro</v>
          </cell>
          <cell r="J78" t="str">
            <v>Alto</v>
          </cell>
        </row>
        <row r="79">
          <cell r="A79" t="str">
            <v>4 - Probable - Al menos 1 vez en el último año.</v>
          </cell>
          <cell r="B79" t="str">
            <v>Probable</v>
          </cell>
          <cell r="I79" t="str">
            <v>Insignificante-Casi Seguro</v>
          </cell>
          <cell r="J79" t="str">
            <v>Alto</v>
          </cell>
        </row>
        <row r="80">
          <cell r="A80" t="str">
            <v>3 - Posible - Al menos 1 vez en los últimos 2 años.</v>
          </cell>
          <cell r="B80" t="str">
            <v>Posible</v>
          </cell>
          <cell r="I80" t="str">
            <v>Moderado-Casi Seguro</v>
          </cell>
          <cell r="J80" t="str">
            <v>Extremo</v>
          </cell>
        </row>
        <row r="81">
          <cell r="A81" t="str">
            <v>2 - Improbable - Al menos 1 vez en los últimos 5 años.</v>
          </cell>
          <cell r="B81" t="str">
            <v>Improbable</v>
          </cell>
          <cell r="I81" t="str">
            <v>Mayor-Casi Seguro</v>
          </cell>
          <cell r="J81" t="str">
            <v>Extremo</v>
          </cell>
        </row>
        <row r="82">
          <cell r="A82" t="str">
            <v>1 - Rara Vez - No se ha presentado en los últimos 5 años.</v>
          </cell>
          <cell r="B82" t="str">
            <v>Rara vez</v>
          </cell>
          <cell r="I82" t="str">
            <v>Catastrófico-Casi Seguro</v>
          </cell>
          <cell r="J82" t="str">
            <v>Extremo</v>
          </cell>
        </row>
        <row r="83">
          <cell r="I83" t="str">
            <v>Moderado-Improbable</v>
          </cell>
          <cell r="J83" t="str">
            <v>Moderado</v>
          </cell>
        </row>
        <row r="84">
          <cell r="I84" t="str">
            <v>Mayor-Improbable</v>
          </cell>
          <cell r="J84" t="str">
            <v>Alto</v>
          </cell>
        </row>
        <row r="85">
          <cell r="I85" t="str">
            <v>Catastrófico-Improbable</v>
          </cell>
          <cell r="J85" t="str">
            <v>Extremo</v>
          </cell>
        </row>
        <row r="86">
          <cell r="I86" t="str">
            <v>Menor-Posible</v>
          </cell>
          <cell r="J86" t="str">
            <v>Moderado</v>
          </cell>
        </row>
        <row r="87">
          <cell r="I87" t="str">
            <v>Moderado-Posible</v>
          </cell>
          <cell r="J87" t="str">
            <v>Alto</v>
          </cell>
        </row>
        <row r="88">
          <cell r="I88" t="str">
            <v>Mayor-Posible</v>
          </cell>
          <cell r="J88" t="str">
            <v>Extremo</v>
          </cell>
        </row>
        <row r="89">
          <cell r="I89" t="str">
            <v>Catastrófico-Posible</v>
          </cell>
          <cell r="J89" t="str">
            <v>Extremo</v>
          </cell>
        </row>
        <row r="90">
          <cell r="I90" t="str">
            <v>Insignificante-Probable</v>
          </cell>
          <cell r="J90" t="str">
            <v>Moderado</v>
          </cell>
        </row>
        <row r="91">
          <cell r="I91" t="str">
            <v>Moderado-Probable</v>
          </cell>
          <cell r="J91" t="str">
            <v>Alto</v>
          </cell>
        </row>
        <row r="92">
          <cell r="I92" t="str">
            <v>Menor-Probable</v>
          </cell>
          <cell r="J92" t="str">
            <v>Alto</v>
          </cell>
        </row>
        <row r="93">
          <cell r="I93" t="str">
            <v>Mayor-Probable</v>
          </cell>
          <cell r="J93" t="str">
            <v>Extremo</v>
          </cell>
        </row>
        <row r="94">
          <cell r="I94" t="str">
            <v>Catastrófico-Probable</v>
          </cell>
          <cell r="J94" t="str">
            <v>Extremo</v>
          </cell>
        </row>
        <row r="95">
          <cell r="I95" t="str">
            <v>Moderado-Rara vez</v>
          </cell>
          <cell r="J95" t="str">
            <v>Moderado</v>
          </cell>
        </row>
        <row r="96">
          <cell r="I96" t="str">
            <v>Mayor-Rara vez</v>
          </cell>
          <cell r="J96" t="str">
            <v>Alto</v>
          </cell>
        </row>
        <row r="97">
          <cell r="I97" t="str">
            <v>Catastrófico-Rara vez</v>
          </cell>
          <cell r="J97" t="str">
            <v>Extremo</v>
          </cell>
        </row>
      </sheetData>
      <sheetData sheetId="8" refreshError="1"/>
      <sheetData sheetId="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sheetName val="Instructivo"/>
      <sheetName val="Mapa Corrupcion"/>
      <sheetName val="Tabla Valoración controles"/>
      <sheetName val="Impacto Ri Inhe"/>
      <sheetName val="CONTROL DE CAMBIOS"/>
      <sheetName val="AUTO_LA_FT"/>
      <sheetName val="CONTROLES"/>
      <sheetName val="FORMULAS"/>
      <sheetName val="Opciones Tratamiento"/>
      <sheetName val="Hoja1"/>
    </sheetNames>
    <sheetDataSet>
      <sheetData sheetId="0" refreshError="1"/>
      <sheetData sheetId="1" refreshError="1"/>
      <sheetData sheetId="2"/>
      <sheetData sheetId="3">
        <row r="4">
          <cell r="D4" t="str">
            <v>Preventivo</v>
          </cell>
          <cell r="F4">
            <v>0.25</v>
          </cell>
        </row>
        <row r="5">
          <cell r="D5" t="str">
            <v>Detectivo</v>
          </cell>
          <cell r="F5">
            <v>0.15</v>
          </cell>
        </row>
        <row r="6">
          <cell r="F6">
            <v>0.1</v>
          </cell>
        </row>
        <row r="7">
          <cell r="D7" t="str">
            <v>Automático</v>
          </cell>
          <cell r="F7">
            <v>0.25</v>
          </cell>
        </row>
        <row r="8">
          <cell r="F8">
            <v>0.15</v>
          </cell>
        </row>
        <row r="9">
          <cell r="D9" t="str">
            <v>Documentado</v>
          </cell>
        </row>
        <row r="11">
          <cell r="D11" t="str">
            <v>Continua</v>
          </cell>
        </row>
        <row r="13">
          <cell r="D13" t="str">
            <v>Con Registro</v>
          </cell>
        </row>
      </sheetData>
      <sheetData sheetId="4">
        <row r="5">
          <cell r="B5" t="str">
            <v>Nro</v>
          </cell>
        </row>
      </sheetData>
      <sheetData sheetId="5" refreshError="1"/>
      <sheetData sheetId="6" refreshError="1"/>
      <sheetData sheetId="7" refreshError="1"/>
      <sheetData sheetId="8">
        <row r="10">
          <cell r="A10" t="str">
            <v>Tipo Control</v>
          </cell>
        </row>
        <row r="77">
          <cell r="A77" t="str">
            <v>Probabilidad</v>
          </cell>
          <cell r="B77" t="str">
            <v>Probabilidad</v>
          </cell>
          <cell r="I77" t="str">
            <v>Concatenar</v>
          </cell>
          <cell r="J77" t="str">
            <v>Evaluación del Riesgo</v>
          </cell>
        </row>
        <row r="78">
          <cell r="A78" t="str">
            <v>5 - Casi Seguro - Más de 1 vez al año.</v>
          </cell>
          <cell r="B78" t="str">
            <v>Casi Seguro</v>
          </cell>
          <cell r="I78" t="str">
            <v>Menor-Casi Seguro</v>
          </cell>
          <cell r="J78" t="str">
            <v>Alto</v>
          </cell>
        </row>
        <row r="79">
          <cell r="A79" t="str">
            <v>4 - Probable - Al menos 1 vez en el último año.</v>
          </cell>
          <cell r="B79" t="str">
            <v>Probable</v>
          </cell>
          <cell r="I79" t="str">
            <v>Insignificante-Casi Seguro</v>
          </cell>
          <cell r="J79" t="str">
            <v>Alto</v>
          </cell>
        </row>
        <row r="80">
          <cell r="A80" t="str">
            <v>3 - Posible - Al menos 1 vez en los últimos 2 años.</v>
          </cell>
          <cell r="B80" t="str">
            <v>Posible</v>
          </cell>
          <cell r="I80" t="str">
            <v>Moderado-Casi Seguro</v>
          </cell>
          <cell r="J80" t="str">
            <v>Extremo</v>
          </cell>
        </row>
        <row r="81">
          <cell r="A81" t="str">
            <v>2 - Improbable - Al menos 1 vez en los últimos 5 años.</v>
          </cell>
          <cell r="B81" t="str">
            <v>Improbable</v>
          </cell>
          <cell r="I81" t="str">
            <v>Mayor-Casi Seguro</v>
          </cell>
          <cell r="J81" t="str">
            <v>Extremo</v>
          </cell>
        </row>
        <row r="82">
          <cell r="A82" t="str">
            <v>1 - Rara Vez - No se ha presentado en los últimos 5 años.</v>
          </cell>
          <cell r="B82" t="str">
            <v>Rara vez</v>
          </cell>
          <cell r="I82" t="str">
            <v>Catastrófico-Casi Seguro</v>
          </cell>
          <cell r="J82" t="str">
            <v>Extremo</v>
          </cell>
        </row>
        <row r="83">
          <cell r="I83" t="str">
            <v>Moderado-Improbable</v>
          </cell>
          <cell r="J83" t="str">
            <v>Moderado</v>
          </cell>
        </row>
        <row r="84">
          <cell r="I84" t="str">
            <v>Mayor-Improbable</v>
          </cell>
          <cell r="J84" t="str">
            <v>Alto</v>
          </cell>
        </row>
        <row r="85">
          <cell r="I85" t="str">
            <v>Catastrófico-Improbable</v>
          </cell>
          <cell r="J85" t="str">
            <v>Extremo</v>
          </cell>
        </row>
        <row r="86">
          <cell r="I86" t="str">
            <v>Menor-Posible</v>
          </cell>
          <cell r="J86" t="str">
            <v>Moderado</v>
          </cell>
        </row>
        <row r="87">
          <cell r="I87" t="str">
            <v>Moderado-Posible</v>
          </cell>
          <cell r="J87" t="str">
            <v>Alto</v>
          </cell>
        </row>
        <row r="88">
          <cell r="I88" t="str">
            <v>Mayor-Posible</v>
          </cell>
          <cell r="J88" t="str">
            <v>Extremo</v>
          </cell>
        </row>
        <row r="89">
          <cell r="I89" t="str">
            <v>Catastrófico-Posible</v>
          </cell>
          <cell r="J89" t="str">
            <v>Extremo</v>
          </cell>
        </row>
        <row r="90">
          <cell r="I90" t="str">
            <v>Insignificante-Probable</v>
          </cell>
          <cell r="J90" t="str">
            <v>Moderado</v>
          </cell>
        </row>
        <row r="91">
          <cell r="I91" t="str">
            <v>Moderado-Probable</v>
          </cell>
          <cell r="J91" t="str">
            <v>Alto</v>
          </cell>
        </row>
        <row r="92">
          <cell r="I92" t="str">
            <v>Menor-Probable</v>
          </cell>
          <cell r="J92" t="str">
            <v>Alto</v>
          </cell>
        </row>
        <row r="93">
          <cell r="I93" t="str">
            <v>Mayor-Probable</v>
          </cell>
          <cell r="J93" t="str">
            <v>Extremo</v>
          </cell>
        </row>
        <row r="94">
          <cell r="I94" t="str">
            <v>Catastrófico-Probable</v>
          </cell>
          <cell r="J94" t="str">
            <v>Extremo</v>
          </cell>
        </row>
        <row r="95">
          <cell r="I95" t="str">
            <v>Moderado-Rara vez</v>
          </cell>
          <cell r="J95" t="str">
            <v>Moderado</v>
          </cell>
        </row>
        <row r="96">
          <cell r="I96" t="str">
            <v>Mayor-Rara vez</v>
          </cell>
          <cell r="J96" t="str">
            <v>Alto</v>
          </cell>
        </row>
        <row r="97">
          <cell r="I97" t="str">
            <v>Catastrófico-Rara vez</v>
          </cell>
          <cell r="J97" t="str">
            <v>Extremo</v>
          </cell>
        </row>
      </sheetData>
      <sheetData sheetId="9" refreshError="1"/>
      <sheetData sheetId="1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sheetName val="Instructivo"/>
      <sheetName val="Mapa Corrupcion"/>
      <sheetName val="Tabla Valoración controles"/>
      <sheetName val="Impacto Ri Inhe"/>
      <sheetName val="CONTROL DE CAMBIOS"/>
      <sheetName val="AUTO_LA_FT"/>
      <sheetName val="CONTROLES"/>
      <sheetName val="FORMULAS"/>
      <sheetName val="Opciones Tratamiento"/>
      <sheetName val="Hoja1"/>
    </sheetNames>
    <sheetDataSet>
      <sheetData sheetId="0" refreshError="1"/>
      <sheetData sheetId="1" refreshError="1"/>
      <sheetData sheetId="2"/>
      <sheetData sheetId="3">
        <row r="4">
          <cell r="D4" t="str">
            <v>Preventivo</v>
          </cell>
          <cell r="F4">
            <v>0.25</v>
          </cell>
        </row>
        <row r="5">
          <cell r="D5" t="str">
            <v>Detectivo</v>
          </cell>
          <cell r="F5">
            <v>0.15</v>
          </cell>
        </row>
        <row r="6">
          <cell r="F6">
            <v>0.1</v>
          </cell>
        </row>
        <row r="7">
          <cell r="D7" t="str">
            <v>Automático</v>
          </cell>
          <cell r="F7">
            <v>0.25</v>
          </cell>
        </row>
        <row r="8">
          <cell r="F8">
            <v>0.15</v>
          </cell>
        </row>
        <row r="9">
          <cell r="D9" t="str">
            <v>Documentado</v>
          </cell>
        </row>
        <row r="11">
          <cell r="D11" t="str">
            <v>Continua</v>
          </cell>
        </row>
        <row r="13">
          <cell r="D13" t="str">
            <v>Con Registro</v>
          </cell>
        </row>
      </sheetData>
      <sheetData sheetId="4">
        <row r="5">
          <cell r="B5" t="str">
            <v>Nro</v>
          </cell>
        </row>
      </sheetData>
      <sheetData sheetId="5" refreshError="1"/>
      <sheetData sheetId="6" refreshError="1"/>
      <sheetData sheetId="7" refreshError="1"/>
      <sheetData sheetId="8">
        <row r="10">
          <cell r="A10" t="str">
            <v>Tipo Control</v>
          </cell>
        </row>
        <row r="77">
          <cell r="A77" t="str">
            <v>Probabilidad</v>
          </cell>
          <cell r="B77" t="str">
            <v>Probabilidad</v>
          </cell>
          <cell r="I77" t="str">
            <v>Concatenar</v>
          </cell>
          <cell r="J77" t="str">
            <v>Evaluación del Riesgo</v>
          </cell>
        </row>
        <row r="78">
          <cell r="A78" t="str">
            <v>5 - Casi Seguro - Más de 1 vez al año.</v>
          </cell>
          <cell r="B78" t="str">
            <v>Casi Seguro</v>
          </cell>
          <cell r="I78" t="str">
            <v>Menor-Casi Seguro</v>
          </cell>
          <cell r="J78" t="str">
            <v>Alto</v>
          </cell>
        </row>
        <row r="79">
          <cell r="A79" t="str">
            <v>4 - Probable - Al menos 1 vez en el último año.</v>
          </cell>
          <cell r="B79" t="str">
            <v>Probable</v>
          </cell>
          <cell r="I79" t="str">
            <v>Insignificante-Casi Seguro</v>
          </cell>
          <cell r="J79" t="str">
            <v>Alto</v>
          </cell>
        </row>
        <row r="80">
          <cell r="A80" t="str">
            <v>3 - Posible - Al menos 1 vez en los últimos 2 años.</v>
          </cell>
          <cell r="B80" t="str">
            <v>Posible</v>
          </cell>
          <cell r="I80" t="str">
            <v>Moderado-Casi Seguro</v>
          </cell>
          <cell r="J80" t="str">
            <v>Extremo</v>
          </cell>
        </row>
        <row r="81">
          <cell r="A81" t="str">
            <v>2 - Improbable - Al menos 1 vez en los últimos 5 años.</v>
          </cell>
          <cell r="B81" t="str">
            <v>Improbable</v>
          </cell>
          <cell r="I81" t="str">
            <v>Mayor-Casi Seguro</v>
          </cell>
          <cell r="J81" t="str">
            <v>Extremo</v>
          </cell>
        </row>
        <row r="82">
          <cell r="A82" t="str">
            <v>1 - Rara Vez - No se ha presentado en los últimos 5 años.</v>
          </cell>
          <cell r="B82" t="str">
            <v>Rara vez</v>
          </cell>
          <cell r="I82" t="str">
            <v>Catastrófico-Casi Seguro</v>
          </cell>
          <cell r="J82" t="str">
            <v>Extremo</v>
          </cell>
        </row>
        <row r="83">
          <cell r="I83" t="str">
            <v>Moderado-Improbable</v>
          </cell>
          <cell r="J83" t="str">
            <v>Moderado</v>
          </cell>
        </row>
        <row r="84">
          <cell r="I84" t="str">
            <v>Mayor-Improbable</v>
          </cell>
          <cell r="J84" t="str">
            <v>Alto</v>
          </cell>
        </row>
        <row r="85">
          <cell r="I85" t="str">
            <v>Catastrófico-Improbable</v>
          </cell>
          <cell r="J85" t="str">
            <v>Extremo</v>
          </cell>
        </row>
        <row r="86">
          <cell r="I86" t="str">
            <v>Menor-Posible</v>
          </cell>
          <cell r="J86" t="str">
            <v>Moderado</v>
          </cell>
        </row>
        <row r="87">
          <cell r="I87" t="str">
            <v>Moderado-Posible</v>
          </cell>
          <cell r="J87" t="str">
            <v>Alto</v>
          </cell>
        </row>
        <row r="88">
          <cell r="I88" t="str">
            <v>Mayor-Posible</v>
          </cell>
          <cell r="J88" t="str">
            <v>Extremo</v>
          </cell>
        </row>
        <row r="89">
          <cell r="I89" t="str">
            <v>Catastrófico-Posible</v>
          </cell>
          <cell r="J89" t="str">
            <v>Extremo</v>
          </cell>
        </row>
        <row r="90">
          <cell r="I90" t="str">
            <v>Insignificante-Probable</v>
          </cell>
          <cell r="J90" t="str">
            <v>Moderado</v>
          </cell>
        </row>
        <row r="91">
          <cell r="I91" t="str">
            <v>Moderado-Probable</v>
          </cell>
          <cell r="J91" t="str">
            <v>Alto</v>
          </cell>
        </row>
        <row r="92">
          <cell r="I92" t="str">
            <v>Menor-Probable</v>
          </cell>
          <cell r="J92" t="str">
            <v>Alto</v>
          </cell>
        </row>
        <row r="93">
          <cell r="I93" t="str">
            <v>Mayor-Probable</v>
          </cell>
          <cell r="J93" t="str">
            <v>Extremo</v>
          </cell>
        </row>
        <row r="94">
          <cell r="I94" t="str">
            <v>Catastrófico-Probable</v>
          </cell>
          <cell r="J94" t="str">
            <v>Extremo</v>
          </cell>
        </row>
        <row r="95">
          <cell r="I95" t="str">
            <v>Moderado-Rara vez</v>
          </cell>
          <cell r="J95" t="str">
            <v>Moderado</v>
          </cell>
        </row>
        <row r="96">
          <cell r="I96" t="str">
            <v>Mayor-Rara vez</v>
          </cell>
          <cell r="J96" t="str">
            <v>Alto</v>
          </cell>
        </row>
        <row r="97">
          <cell r="I97" t="str">
            <v>Catastrófico-Rara vez</v>
          </cell>
          <cell r="J97" t="str">
            <v>Extremo</v>
          </cell>
        </row>
      </sheetData>
      <sheetData sheetId="9" refreshError="1"/>
      <sheetData sheetId="1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sheetName val="Instructivo"/>
      <sheetName val="Mapa Corrupcion"/>
      <sheetName val="Tabla Valoración controles"/>
      <sheetName val="Impacto Ri Inhe"/>
      <sheetName val="CONTROL DE CAMBIOS"/>
      <sheetName val="CONTROLES"/>
      <sheetName val="FORMULAS"/>
      <sheetName val="Opciones Tratamiento"/>
      <sheetName val="Hoja1"/>
    </sheetNames>
    <sheetDataSet>
      <sheetData sheetId="0" refreshError="1"/>
      <sheetData sheetId="1" refreshError="1"/>
      <sheetData sheetId="2"/>
      <sheetData sheetId="3">
        <row r="4">
          <cell r="D4" t="str">
            <v>Preventivo</v>
          </cell>
          <cell r="F4">
            <v>0.25</v>
          </cell>
        </row>
        <row r="5">
          <cell r="D5" t="str">
            <v>Detectivo</v>
          </cell>
          <cell r="F5">
            <v>0.15</v>
          </cell>
        </row>
        <row r="6">
          <cell r="F6">
            <v>0.1</v>
          </cell>
        </row>
        <row r="7">
          <cell r="D7" t="str">
            <v>Automático</v>
          </cell>
          <cell r="F7">
            <v>0.25</v>
          </cell>
        </row>
        <row r="8">
          <cell r="F8">
            <v>0.15</v>
          </cell>
        </row>
        <row r="9">
          <cell r="D9" t="str">
            <v>Documentado</v>
          </cell>
        </row>
        <row r="11">
          <cell r="D11" t="str">
            <v>Continua</v>
          </cell>
        </row>
        <row r="13">
          <cell r="D13" t="str">
            <v>Con Registro</v>
          </cell>
        </row>
      </sheetData>
      <sheetData sheetId="4">
        <row r="5">
          <cell r="B5" t="str">
            <v>Nro</v>
          </cell>
        </row>
      </sheetData>
      <sheetData sheetId="5" refreshError="1"/>
      <sheetData sheetId="6" refreshError="1"/>
      <sheetData sheetId="7">
        <row r="10">
          <cell r="A10" t="str">
            <v>Tipo Control</v>
          </cell>
        </row>
        <row r="77">
          <cell r="A77" t="str">
            <v>Probabilidad</v>
          </cell>
          <cell r="B77" t="str">
            <v>Probabilidad</v>
          </cell>
          <cell r="I77" t="str">
            <v>Concatenar</v>
          </cell>
          <cell r="J77" t="str">
            <v>Evaluación del Riesgo</v>
          </cell>
        </row>
        <row r="78">
          <cell r="A78" t="str">
            <v>5 - Casi Seguro - Más de 1 vez al año.</v>
          </cell>
          <cell r="B78" t="str">
            <v>Casi Seguro</v>
          </cell>
          <cell r="I78" t="str">
            <v>Menor-Casi Seguro</v>
          </cell>
          <cell r="J78" t="str">
            <v>Alto</v>
          </cell>
        </row>
        <row r="79">
          <cell r="A79" t="str">
            <v>4 - Probable - Al menos 1 vez en el último año.</v>
          </cell>
          <cell r="B79" t="str">
            <v>Probable</v>
          </cell>
          <cell r="I79" t="str">
            <v>Insignificante-Casi Seguro</v>
          </cell>
          <cell r="J79" t="str">
            <v>Alto</v>
          </cell>
        </row>
        <row r="80">
          <cell r="A80" t="str">
            <v>3 - Posible - Al menos 1 vez en los últimos 2 años.</v>
          </cell>
          <cell r="B80" t="str">
            <v>Posible</v>
          </cell>
          <cell r="I80" t="str">
            <v>Moderado-Casi Seguro</v>
          </cell>
          <cell r="J80" t="str">
            <v>Extremo</v>
          </cell>
        </row>
        <row r="81">
          <cell r="A81" t="str">
            <v>2 - Improbable - Al menos 1 vez en los últimos 5 años.</v>
          </cell>
          <cell r="B81" t="str">
            <v>Improbable</v>
          </cell>
          <cell r="I81" t="str">
            <v>Mayor-Casi Seguro</v>
          </cell>
          <cell r="J81" t="str">
            <v>Extremo</v>
          </cell>
        </row>
        <row r="82">
          <cell r="A82" t="str">
            <v>1 - Rara Vez - No se ha presentado en los últimos 5 años.</v>
          </cell>
          <cell r="B82" t="str">
            <v>Rara vez</v>
          </cell>
          <cell r="I82" t="str">
            <v>Catastrófico-Casi Seguro</v>
          </cell>
          <cell r="J82" t="str">
            <v>Extremo</v>
          </cell>
        </row>
        <row r="83">
          <cell r="I83" t="str">
            <v>Moderado-Improbable</v>
          </cell>
          <cell r="J83" t="str">
            <v>Moderado</v>
          </cell>
        </row>
        <row r="84">
          <cell r="I84" t="str">
            <v>Mayor-Improbable</v>
          </cell>
          <cell r="J84" t="str">
            <v>Alto</v>
          </cell>
        </row>
        <row r="85">
          <cell r="I85" t="str">
            <v>Catastrófico-Improbable</v>
          </cell>
          <cell r="J85" t="str">
            <v>Extremo</v>
          </cell>
        </row>
        <row r="86">
          <cell r="I86" t="str">
            <v>Menor-Posible</v>
          </cell>
          <cell r="J86" t="str">
            <v>Moderado</v>
          </cell>
        </row>
        <row r="87">
          <cell r="I87" t="str">
            <v>Moderado-Posible</v>
          </cell>
          <cell r="J87" t="str">
            <v>Alto</v>
          </cell>
        </row>
        <row r="88">
          <cell r="I88" t="str">
            <v>Mayor-Posible</v>
          </cell>
          <cell r="J88" t="str">
            <v>Extremo</v>
          </cell>
        </row>
        <row r="89">
          <cell r="I89" t="str">
            <v>Catastrófico-Posible</v>
          </cell>
          <cell r="J89" t="str">
            <v>Extremo</v>
          </cell>
        </row>
        <row r="90">
          <cell r="I90" t="str">
            <v>Insignificante-Probable</v>
          </cell>
          <cell r="J90" t="str">
            <v>Moderado</v>
          </cell>
        </row>
        <row r="91">
          <cell r="I91" t="str">
            <v>Moderado-Probable</v>
          </cell>
          <cell r="J91" t="str">
            <v>Alto</v>
          </cell>
        </row>
        <row r="92">
          <cell r="I92" t="str">
            <v>Menor-Probable</v>
          </cell>
          <cell r="J92" t="str">
            <v>Alto</v>
          </cell>
        </row>
        <row r="93">
          <cell r="I93" t="str">
            <v>Mayor-Probable</v>
          </cell>
          <cell r="J93" t="str">
            <v>Extremo</v>
          </cell>
        </row>
        <row r="94">
          <cell r="I94" t="str">
            <v>Catastrófico-Probable</v>
          </cell>
          <cell r="J94" t="str">
            <v>Extremo</v>
          </cell>
        </row>
        <row r="95">
          <cell r="I95" t="str">
            <v>Moderado-Rara vez</v>
          </cell>
          <cell r="J95" t="str">
            <v>Moderado</v>
          </cell>
        </row>
        <row r="96">
          <cell r="I96" t="str">
            <v>Mayor-Rara vez</v>
          </cell>
          <cell r="J96" t="str">
            <v>Alto</v>
          </cell>
        </row>
        <row r="97">
          <cell r="I97" t="str">
            <v>Catastrófico-Rara vez</v>
          </cell>
          <cell r="J97" t="str">
            <v>Extremo</v>
          </cell>
        </row>
      </sheetData>
      <sheetData sheetId="8" refreshError="1"/>
      <sheetData sheetId="9"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sheetName val="Instructivo"/>
      <sheetName val="Mapa Corrupcion"/>
      <sheetName val="Tabla Valoración controles"/>
      <sheetName val="Impacto Ri Inhe"/>
      <sheetName val="CONTROL DE CAMBIOS"/>
      <sheetName val="AUTO_LA_FT"/>
      <sheetName val="CONTROLES"/>
      <sheetName val="FORMULAS"/>
      <sheetName val="Opciones Tratamiento"/>
      <sheetName val="Hoja1"/>
    </sheetNames>
    <sheetDataSet>
      <sheetData sheetId="0" refreshError="1"/>
      <sheetData sheetId="1" refreshError="1"/>
      <sheetData sheetId="2" refreshError="1"/>
      <sheetData sheetId="3" refreshError="1">
        <row r="4">
          <cell r="D4" t="str">
            <v>Preventivo</v>
          </cell>
          <cell r="F4">
            <v>0.25</v>
          </cell>
        </row>
        <row r="5">
          <cell r="D5" t="str">
            <v>Detectivo</v>
          </cell>
          <cell r="F5">
            <v>0.15</v>
          </cell>
        </row>
        <row r="6">
          <cell r="F6">
            <v>0.1</v>
          </cell>
        </row>
        <row r="7">
          <cell r="D7" t="str">
            <v>Automático</v>
          </cell>
          <cell r="F7">
            <v>0.25</v>
          </cell>
        </row>
        <row r="8">
          <cell r="F8">
            <v>0.15</v>
          </cell>
        </row>
        <row r="9">
          <cell r="D9" t="str">
            <v>Documentado</v>
          </cell>
        </row>
        <row r="11">
          <cell r="D11" t="str">
            <v>Continua</v>
          </cell>
        </row>
        <row r="13">
          <cell r="D13" t="str">
            <v>Con Registro</v>
          </cell>
        </row>
      </sheetData>
      <sheetData sheetId="4" refreshError="1"/>
      <sheetData sheetId="5" refreshError="1"/>
      <sheetData sheetId="6" refreshError="1"/>
      <sheetData sheetId="7" refreshError="1"/>
      <sheetData sheetId="8" refreshError="1">
        <row r="10">
          <cell r="A10" t="str">
            <v>Tipo Control</v>
          </cell>
        </row>
        <row r="77">
          <cell r="A77" t="str">
            <v>Probabilidad</v>
          </cell>
          <cell r="B77" t="str">
            <v>Probabilidad</v>
          </cell>
          <cell r="I77" t="str">
            <v>Concatenar</v>
          </cell>
          <cell r="J77" t="str">
            <v>Evaluación del Riesgo</v>
          </cell>
        </row>
        <row r="78">
          <cell r="A78" t="str">
            <v>5 - Casi Seguro - Más de 1 vez al año.</v>
          </cell>
          <cell r="B78" t="str">
            <v>Casi Seguro</v>
          </cell>
          <cell r="I78" t="str">
            <v>Menor-Casi Seguro</v>
          </cell>
          <cell r="J78" t="str">
            <v>Alto</v>
          </cell>
        </row>
        <row r="79">
          <cell r="A79" t="str">
            <v>4 - Probable - Al menos 1 vez en el último año.</v>
          </cell>
          <cell r="B79" t="str">
            <v>Probable</v>
          </cell>
          <cell r="I79" t="str">
            <v>Insignificante-Casi Seguro</v>
          </cell>
          <cell r="J79" t="str">
            <v>Alto</v>
          </cell>
        </row>
        <row r="80">
          <cell r="A80" t="str">
            <v>3 - Posible - Al menos 1 vez en los últimos 2 años.</v>
          </cell>
          <cell r="B80" t="str">
            <v>Posible</v>
          </cell>
          <cell r="I80" t="str">
            <v>Moderado-Casi Seguro</v>
          </cell>
          <cell r="J80" t="str">
            <v>Extremo</v>
          </cell>
        </row>
        <row r="81">
          <cell r="A81" t="str">
            <v>2 - Improbable - Al menos 1 vez en los últimos 5 años.</v>
          </cell>
          <cell r="B81" t="str">
            <v>Improbable</v>
          </cell>
          <cell r="I81" t="str">
            <v>Mayor-Casi Seguro</v>
          </cell>
          <cell r="J81" t="str">
            <v>Extremo</v>
          </cell>
        </row>
        <row r="82">
          <cell r="A82" t="str">
            <v>1 - Rara Vez - No se ha presentado en los últimos 5 años.</v>
          </cell>
          <cell r="B82" t="str">
            <v>Rara vez</v>
          </cell>
          <cell r="I82" t="str">
            <v>Catastrófico-Casi Seguro</v>
          </cell>
          <cell r="J82" t="str">
            <v>Extremo</v>
          </cell>
        </row>
        <row r="83">
          <cell r="I83" t="str">
            <v>Moderado-Improbable</v>
          </cell>
          <cell r="J83" t="str">
            <v>Moderado</v>
          </cell>
        </row>
        <row r="84">
          <cell r="I84" t="str">
            <v>Mayor-Improbable</v>
          </cell>
          <cell r="J84" t="str">
            <v>Alto</v>
          </cell>
        </row>
        <row r="85">
          <cell r="I85" t="str">
            <v>Catastrófico-Improbable</v>
          </cell>
          <cell r="J85" t="str">
            <v>Extremo</v>
          </cell>
        </row>
        <row r="86">
          <cell r="I86" t="str">
            <v>Menor-Posible</v>
          </cell>
          <cell r="J86" t="str">
            <v>Moderado</v>
          </cell>
        </row>
        <row r="87">
          <cell r="I87" t="str">
            <v>Moderado-Posible</v>
          </cell>
          <cell r="J87" t="str">
            <v>Alto</v>
          </cell>
        </row>
        <row r="88">
          <cell r="I88" t="str">
            <v>Mayor-Posible</v>
          </cell>
          <cell r="J88" t="str">
            <v>Extremo</v>
          </cell>
        </row>
        <row r="89">
          <cell r="I89" t="str">
            <v>Catastrófico-Posible</v>
          </cell>
          <cell r="J89" t="str">
            <v>Extremo</v>
          </cell>
        </row>
        <row r="90">
          <cell r="I90" t="str">
            <v>Insignificante-Probable</v>
          </cell>
          <cell r="J90" t="str">
            <v>Moderado</v>
          </cell>
        </row>
        <row r="91">
          <cell r="I91" t="str">
            <v>Moderado-Probable</v>
          </cell>
          <cell r="J91" t="str">
            <v>Alto</v>
          </cell>
        </row>
        <row r="92">
          <cell r="I92" t="str">
            <v>Menor-Probable</v>
          </cell>
          <cell r="J92" t="str">
            <v>Alto</v>
          </cell>
        </row>
        <row r="93">
          <cell r="I93" t="str">
            <v>Mayor-Probable</v>
          </cell>
          <cell r="J93" t="str">
            <v>Extremo</v>
          </cell>
        </row>
        <row r="94">
          <cell r="I94" t="str">
            <v>Catastrófico-Probable</v>
          </cell>
          <cell r="J94" t="str">
            <v>Extremo</v>
          </cell>
        </row>
        <row r="95">
          <cell r="I95" t="str">
            <v>Moderado-Rara vez</v>
          </cell>
          <cell r="J95" t="str">
            <v>Moderado</v>
          </cell>
        </row>
        <row r="96">
          <cell r="I96" t="str">
            <v>Mayor-Rara vez</v>
          </cell>
          <cell r="J96" t="str">
            <v>Alto</v>
          </cell>
        </row>
        <row r="97">
          <cell r="I97" t="str">
            <v>Catastrófico-Rara vez</v>
          </cell>
          <cell r="J97" t="str">
            <v>Extremo</v>
          </cell>
        </row>
      </sheetData>
      <sheetData sheetId="9" refreshError="1"/>
      <sheetData sheetId="10"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sheetName val="Instructivo"/>
      <sheetName val="Mapa Corrupcion"/>
      <sheetName val="Tabla Valoración controles"/>
      <sheetName val="Impacto Ri Inhe"/>
      <sheetName val="CONTROL DE CAMBIOS"/>
      <sheetName val="CONTROLES"/>
      <sheetName val="FORMULAS"/>
      <sheetName val="Opciones Tratamiento"/>
      <sheetName val="Hoja1"/>
    </sheetNames>
    <sheetDataSet>
      <sheetData sheetId="0"/>
      <sheetData sheetId="1"/>
      <sheetData sheetId="2">
        <row r="150">
          <cell r="Y150"/>
        </row>
        <row r="151">
          <cell r="Y151"/>
        </row>
      </sheetData>
      <sheetData sheetId="3">
        <row r="4">
          <cell r="D4" t="str">
            <v>Preventivo</v>
          </cell>
          <cell r="F4">
            <v>0.25</v>
          </cell>
        </row>
        <row r="5">
          <cell r="D5" t="str">
            <v>Detectivo</v>
          </cell>
          <cell r="F5">
            <v>0.15</v>
          </cell>
        </row>
        <row r="6">
          <cell r="F6">
            <v>0.1</v>
          </cell>
        </row>
        <row r="7">
          <cell r="D7" t="str">
            <v>Automático</v>
          </cell>
          <cell r="F7">
            <v>0.25</v>
          </cell>
        </row>
        <row r="8">
          <cell r="F8">
            <v>0.15</v>
          </cell>
        </row>
        <row r="9">
          <cell r="D9" t="str">
            <v>Documentado</v>
          </cell>
          <cell r="F9"/>
        </row>
        <row r="10">
          <cell r="F10"/>
        </row>
        <row r="13">
          <cell r="D13" t="str">
            <v>Con Registro</v>
          </cell>
          <cell r="F13"/>
        </row>
        <row r="14">
          <cell r="F14"/>
        </row>
      </sheetData>
      <sheetData sheetId="4"/>
      <sheetData sheetId="5"/>
      <sheetData sheetId="6"/>
      <sheetData sheetId="7">
        <row r="10">
          <cell r="A10" t="str">
            <v>Tipo Control</v>
          </cell>
        </row>
        <row r="77">
          <cell r="A77" t="str">
            <v>Probabilidad</v>
          </cell>
          <cell r="B77" t="str">
            <v>Probabilidad</v>
          </cell>
        </row>
        <row r="78">
          <cell r="A78" t="str">
            <v>5 - Casi Seguro - Más de 1 vez al año.</v>
          </cell>
          <cell r="B78" t="str">
            <v>Casi Seguro</v>
          </cell>
        </row>
        <row r="79">
          <cell r="A79" t="str">
            <v>4 - Probable - Al menos 1 vez en el último año.</v>
          </cell>
          <cell r="B79" t="str">
            <v>Probable</v>
          </cell>
        </row>
        <row r="80">
          <cell r="A80" t="str">
            <v>3 - Posible - Al menos 1 vez en los últimos 2 años.</v>
          </cell>
          <cell r="B80" t="str">
            <v>Posible</v>
          </cell>
        </row>
        <row r="81">
          <cell r="A81" t="str">
            <v>2 - Improbable - Al menos 1 vez en los últimos 5 años.</v>
          </cell>
          <cell r="B81" t="str">
            <v>Improbable</v>
          </cell>
        </row>
        <row r="82">
          <cell r="A82" t="str">
            <v>1 - Rara Vez - No se ha presentado en los últimos 5 años.</v>
          </cell>
          <cell r="B82" t="str">
            <v>Rara vez</v>
          </cell>
        </row>
      </sheetData>
      <sheetData sheetId="8"/>
      <sheetData sheetId="9"/>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Corrupcion"/>
      <sheetName val="Tabla Valoración controles"/>
      <sheetName val="Impacto Ri Inhe"/>
      <sheetName val="CONTROL DE CAMBIOS"/>
      <sheetName val="CONTROLES"/>
      <sheetName val="FORMULAS"/>
      <sheetName val="Opciones Tratamiento"/>
      <sheetName val="Hoja1"/>
    </sheetNames>
    <sheetDataSet>
      <sheetData sheetId="0"/>
      <sheetData sheetId="1">
        <row r="16">
          <cell r="Y16" t="str">
            <v>Detectivo</v>
          </cell>
        </row>
      </sheetData>
      <sheetData sheetId="2">
        <row r="4">
          <cell r="D4" t="str">
            <v>Preventivo</v>
          </cell>
          <cell r="F4">
            <v>0.25</v>
          </cell>
        </row>
        <row r="5">
          <cell r="D5" t="str">
            <v>Detectivo</v>
          </cell>
          <cell r="F5">
            <v>0.15</v>
          </cell>
        </row>
        <row r="6">
          <cell r="F6">
            <v>0.1</v>
          </cell>
        </row>
        <row r="7">
          <cell r="D7" t="str">
            <v>Automático</v>
          </cell>
          <cell r="F7">
            <v>0.25</v>
          </cell>
        </row>
        <row r="8">
          <cell r="F8">
            <v>0.15</v>
          </cell>
        </row>
        <row r="9">
          <cell r="D9" t="str">
            <v>Documentado</v>
          </cell>
          <cell r="F9"/>
        </row>
        <row r="10">
          <cell r="F10"/>
        </row>
        <row r="13">
          <cell r="D13" t="str">
            <v>Con Registro</v>
          </cell>
          <cell r="F13"/>
        </row>
        <row r="14">
          <cell r="F14"/>
        </row>
      </sheetData>
      <sheetData sheetId="3"/>
      <sheetData sheetId="4"/>
      <sheetData sheetId="5"/>
      <sheetData sheetId="6">
        <row r="10">
          <cell r="A10" t="str">
            <v>Tipo Control</v>
          </cell>
        </row>
      </sheetData>
      <sheetData sheetId="7"/>
      <sheetData sheetId="8"/>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ES"/>
      <sheetName val="PORTADA"/>
      <sheetName val="Instructivo"/>
      <sheetName val="208-PLA-Ft-78 Mapa Corrup"/>
      <sheetName val="Tabla Valoración controles"/>
      <sheetName val="Impacto Ri Inhe"/>
      <sheetName val="CONTROL DE CAMBIOS"/>
      <sheetName val="Tabla probabilidad"/>
      <sheetName val="Tabla Impacto"/>
      <sheetName val="FORMULAS"/>
      <sheetName val="Opciones Tratamiento"/>
      <sheetName val="Hoja1"/>
    </sheetNames>
    <sheetDataSet>
      <sheetData sheetId="0" refreshError="1">
        <row r="50">
          <cell r="C50" t="str">
            <v>Asignado</v>
          </cell>
          <cell r="D50">
            <v>15</v>
          </cell>
        </row>
        <row r="51">
          <cell r="D51">
            <v>0</v>
          </cell>
        </row>
        <row r="52">
          <cell r="C52" t="str">
            <v>Adecuado</v>
          </cell>
          <cell r="D52">
            <v>15</v>
          </cell>
        </row>
        <row r="53">
          <cell r="D53">
            <v>0</v>
          </cell>
        </row>
        <row r="54">
          <cell r="C54" t="str">
            <v>Oportuna</v>
          </cell>
          <cell r="D54">
            <v>15</v>
          </cell>
        </row>
        <row r="55">
          <cell r="D55">
            <v>0</v>
          </cell>
        </row>
        <row r="56">
          <cell r="C56" t="str">
            <v>Prevenir</v>
          </cell>
          <cell r="D56">
            <v>15</v>
          </cell>
        </row>
        <row r="57">
          <cell r="C57" t="str">
            <v>Detectar</v>
          </cell>
          <cell r="D57">
            <v>10</v>
          </cell>
        </row>
        <row r="58">
          <cell r="D58">
            <v>0</v>
          </cell>
        </row>
        <row r="59">
          <cell r="C59" t="str">
            <v>Confiable</v>
          </cell>
          <cell r="D59">
            <v>15</v>
          </cell>
        </row>
        <row r="60">
          <cell r="D60">
            <v>0</v>
          </cell>
        </row>
        <row r="61">
          <cell r="C61" t="str">
            <v>Se investigan y resuelven oportunamente</v>
          </cell>
          <cell r="D61">
            <v>15</v>
          </cell>
        </row>
        <row r="62">
          <cell r="D62">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sheetName val="Instructivo"/>
      <sheetName val="Mapa Corrupcion"/>
      <sheetName val="Tabla Valoración controles"/>
      <sheetName val="Impacto Ri Inhe"/>
      <sheetName val="CONTROL DE CAMBIOS"/>
      <sheetName val="CONTROLES"/>
      <sheetName val="FORMULAS"/>
      <sheetName val="Opciones Tratamiento"/>
      <sheetName val="Hoja1"/>
    </sheetNames>
    <sheetDataSet>
      <sheetData sheetId="0"/>
      <sheetData sheetId="1"/>
      <sheetData sheetId="2">
        <row r="153">
          <cell r="Y153" t="str">
            <v>Tipo Control</v>
          </cell>
        </row>
        <row r="154">
          <cell r="Y154" t="str">
            <v>Tipo Control</v>
          </cell>
        </row>
        <row r="155">
          <cell r="Y155" t="str">
            <v>Tipo Control</v>
          </cell>
        </row>
        <row r="156">
          <cell r="Y156" t="str">
            <v>Tipo Control</v>
          </cell>
        </row>
        <row r="157">
          <cell r="Y157" t="str">
            <v>Detectivo</v>
          </cell>
        </row>
        <row r="158">
          <cell r="Y158" t="str">
            <v>Detectivo</v>
          </cell>
        </row>
        <row r="159">
          <cell r="Y159" t="str">
            <v>Tipo Control</v>
          </cell>
        </row>
        <row r="160">
          <cell r="Y160" t="str">
            <v>Tipo Control</v>
          </cell>
        </row>
        <row r="161">
          <cell r="Y161" t="str">
            <v>Tipo Control</v>
          </cell>
        </row>
        <row r="162">
          <cell r="Y162" t="str">
            <v>Tipo Control</v>
          </cell>
        </row>
        <row r="163">
          <cell r="Y163" t="str">
            <v>Preventivo</v>
          </cell>
        </row>
        <row r="164">
          <cell r="Y164" t="str">
            <v>Tipo Control</v>
          </cell>
        </row>
        <row r="167">
          <cell r="Y167" t="str">
            <v>Tipo Control</v>
          </cell>
        </row>
        <row r="168">
          <cell r="Y168" t="str">
            <v>Tipo Control</v>
          </cell>
        </row>
        <row r="169">
          <cell r="Y169" t="str">
            <v>Tipo Control</v>
          </cell>
        </row>
        <row r="170">
          <cell r="Y170" t="str">
            <v>Tipo Control</v>
          </cell>
        </row>
        <row r="173">
          <cell r="Y173" t="str">
            <v>Tipo Control</v>
          </cell>
        </row>
        <row r="174">
          <cell r="Y174" t="str">
            <v>Tipo Control</v>
          </cell>
        </row>
        <row r="175">
          <cell r="Y175" t="str">
            <v>Tipo Control</v>
          </cell>
        </row>
        <row r="176">
          <cell r="Y176" t="str">
            <v>Tipo Control</v>
          </cell>
        </row>
      </sheetData>
      <sheetData sheetId="3">
        <row r="4">
          <cell r="D4" t="str">
            <v>Preventivo</v>
          </cell>
          <cell r="F4">
            <v>0.25</v>
          </cell>
        </row>
        <row r="5">
          <cell r="D5" t="str">
            <v>Detectivo</v>
          </cell>
          <cell r="F5">
            <v>0.15</v>
          </cell>
        </row>
        <row r="6">
          <cell r="F6">
            <v>0.1</v>
          </cell>
        </row>
        <row r="7">
          <cell r="D7" t="str">
            <v>Automático</v>
          </cell>
          <cell r="F7">
            <v>0.25</v>
          </cell>
        </row>
        <row r="8">
          <cell r="F8">
            <v>0.15</v>
          </cell>
        </row>
        <row r="9">
          <cell r="D9" t="str">
            <v>Documentado</v>
          </cell>
          <cell r="F9"/>
        </row>
        <row r="10">
          <cell r="F10"/>
        </row>
        <row r="13">
          <cell r="D13" t="str">
            <v>Con Registro</v>
          </cell>
          <cell r="F13"/>
        </row>
        <row r="14">
          <cell r="F14"/>
        </row>
      </sheetData>
      <sheetData sheetId="4"/>
      <sheetData sheetId="5"/>
      <sheetData sheetId="6"/>
      <sheetData sheetId="7">
        <row r="10">
          <cell r="A10" t="str">
            <v>Tipo Control</v>
          </cell>
        </row>
        <row r="77">
          <cell r="A77" t="str">
            <v>Probabilidad</v>
          </cell>
          <cell r="B77" t="str">
            <v>Probabilidad</v>
          </cell>
          <cell r="I77" t="str">
            <v>Concatenar</v>
          </cell>
          <cell r="J77" t="str">
            <v>Evaluación del Riesgo</v>
          </cell>
        </row>
        <row r="78">
          <cell r="A78" t="str">
            <v>5 - Casi Seguro - Más de 1 vez al año.</v>
          </cell>
          <cell r="B78" t="str">
            <v>Casi Seguro</v>
          </cell>
          <cell r="I78" t="str">
            <v>Menor-Casi Seguro</v>
          </cell>
          <cell r="J78" t="str">
            <v>Alto</v>
          </cell>
        </row>
        <row r="79">
          <cell r="A79" t="str">
            <v>4 - Probable - Al menos 1 vez en el último año.</v>
          </cell>
          <cell r="B79" t="str">
            <v>Probable</v>
          </cell>
          <cell r="I79" t="str">
            <v>Insignificante-Casi Seguro</v>
          </cell>
          <cell r="J79" t="str">
            <v>Alto</v>
          </cell>
        </row>
        <row r="80">
          <cell r="A80" t="str">
            <v>3 - Posible - Al menos 1 vez en los últimos 2 años.</v>
          </cell>
          <cell r="B80" t="str">
            <v>Posible</v>
          </cell>
          <cell r="I80" t="str">
            <v>Moderado-Casi Seguro</v>
          </cell>
          <cell r="J80" t="str">
            <v>Extremo</v>
          </cell>
        </row>
        <row r="81">
          <cell r="A81" t="str">
            <v>2 - Improbable - Al menos 1 vez en los últimos 5 años.</v>
          </cell>
          <cell r="B81" t="str">
            <v>Improbable</v>
          </cell>
          <cell r="I81" t="str">
            <v>Mayor-Casi Seguro</v>
          </cell>
          <cell r="J81" t="str">
            <v>Extremo</v>
          </cell>
        </row>
        <row r="82">
          <cell r="A82" t="str">
            <v>1 - Rara Vez - No se ha presentado en los últimos 5 años.</v>
          </cell>
          <cell r="B82" t="str">
            <v>Rara vez</v>
          </cell>
          <cell r="I82" t="str">
            <v>Catastrófico-Casi Seguro</v>
          </cell>
          <cell r="J82" t="str">
            <v>Extremo</v>
          </cell>
        </row>
        <row r="83">
          <cell r="I83" t="str">
            <v>Moderado-Improbable</v>
          </cell>
          <cell r="J83" t="str">
            <v>Moderado</v>
          </cell>
        </row>
        <row r="84">
          <cell r="I84" t="str">
            <v>Mayor-Improbable</v>
          </cell>
          <cell r="J84" t="str">
            <v>Alto</v>
          </cell>
        </row>
        <row r="85">
          <cell r="I85" t="str">
            <v>Catastrófico-Improbable</v>
          </cell>
          <cell r="J85" t="str">
            <v>Extremo</v>
          </cell>
        </row>
        <row r="86">
          <cell r="I86" t="str">
            <v>Menor-Posible</v>
          </cell>
          <cell r="J86" t="str">
            <v>Moderado</v>
          </cell>
        </row>
        <row r="87">
          <cell r="I87" t="str">
            <v>Moderado-Posible</v>
          </cell>
          <cell r="J87" t="str">
            <v>Alto</v>
          </cell>
        </row>
        <row r="88">
          <cell r="I88" t="str">
            <v>Mayor-Posible</v>
          </cell>
          <cell r="J88" t="str">
            <v>Extremo</v>
          </cell>
        </row>
        <row r="89">
          <cell r="I89" t="str">
            <v>Catastrófico-Posible</v>
          </cell>
          <cell r="J89" t="str">
            <v>Extremo</v>
          </cell>
        </row>
        <row r="90">
          <cell r="I90" t="str">
            <v>Insignificante-Probable</v>
          </cell>
          <cell r="J90" t="str">
            <v>Moderado</v>
          </cell>
        </row>
        <row r="91">
          <cell r="I91" t="str">
            <v>Moderado-Probable</v>
          </cell>
          <cell r="J91" t="str">
            <v>Alto</v>
          </cell>
        </row>
        <row r="92">
          <cell r="I92" t="str">
            <v>Menor-Probable</v>
          </cell>
          <cell r="J92" t="str">
            <v>Alto</v>
          </cell>
        </row>
        <row r="93">
          <cell r="I93" t="str">
            <v>Mayor-Probable</v>
          </cell>
          <cell r="J93" t="str">
            <v>Extremo</v>
          </cell>
        </row>
        <row r="94">
          <cell r="I94" t="str">
            <v>Catastrófico-Probable</v>
          </cell>
          <cell r="J94" t="str">
            <v>Extremo</v>
          </cell>
        </row>
        <row r="95">
          <cell r="I95" t="str">
            <v>Moderado-Rara vez</v>
          </cell>
          <cell r="J95" t="str">
            <v>Moderado</v>
          </cell>
        </row>
        <row r="96">
          <cell r="I96" t="str">
            <v>Mayor-Rara vez</v>
          </cell>
          <cell r="J96" t="str">
            <v>Alto</v>
          </cell>
        </row>
        <row r="97">
          <cell r="I97" t="str">
            <v>Catastrófico-Rara vez</v>
          </cell>
          <cell r="J97" t="str">
            <v>Extremo</v>
          </cell>
        </row>
      </sheetData>
      <sheetData sheetId="8"/>
      <sheetData sheetId="9"/>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sheetName val="Instructivo"/>
      <sheetName val="Mapa Corrupcion"/>
      <sheetName val="Tabla Valoración controles"/>
      <sheetName val="Impacto Ri Inhe"/>
      <sheetName val="CONTROL DE CAMBIOS"/>
      <sheetName val="CONTROLES"/>
      <sheetName val="FORMULAS"/>
      <sheetName val="Opciones Tratamiento"/>
      <sheetName val="Hoja1"/>
    </sheetNames>
    <sheetDataSet>
      <sheetData sheetId="0" refreshError="1"/>
      <sheetData sheetId="1" refreshError="1"/>
      <sheetData sheetId="2" refreshError="1"/>
      <sheetData sheetId="3" refreshError="1">
        <row r="4">
          <cell r="D4" t="str">
            <v>Preventivo</v>
          </cell>
          <cell r="F4">
            <v>0.25</v>
          </cell>
        </row>
        <row r="5">
          <cell r="D5" t="str">
            <v>Detectivo</v>
          </cell>
          <cell r="F5">
            <v>0.15</v>
          </cell>
        </row>
        <row r="6">
          <cell r="F6">
            <v>0.1</v>
          </cell>
        </row>
        <row r="7">
          <cell r="D7" t="str">
            <v>Automático</v>
          </cell>
          <cell r="F7">
            <v>0.25</v>
          </cell>
        </row>
        <row r="8">
          <cell r="F8">
            <v>0.15</v>
          </cell>
        </row>
        <row r="9">
          <cell r="D9" t="str">
            <v>Documentado</v>
          </cell>
          <cell r="F9"/>
        </row>
        <row r="10">
          <cell r="F10"/>
        </row>
        <row r="11">
          <cell r="D11" t="str">
            <v>Continua</v>
          </cell>
          <cell r="F11"/>
        </row>
        <row r="12">
          <cell r="F12"/>
        </row>
        <row r="13">
          <cell r="D13" t="str">
            <v>Con Registro</v>
          </cell>
          <cell r="F13"/>
        </row>
        <row r="14">
          <cell r="F14"/>
        </row>
      </sheetData>
      <sheetData sheetId="4" refreshError="1"/>
      <sheetData sheetId="5" refreshError="1"/>
      <sheetData sheetId="6" refreshError="1"/>
      <sheetData sheetId="7" refreshError="1">
        <row r="10">
          <cell r="A10" t="str">
            <v>Tipo Control</v>
          </cell>
        </row>
      </sheetData>
      <sheetData sheetId="8" refreshError="1"/>
      <sheetData sheetId="9"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SCALAS"/>
      <sheetName val="Identificación Riesgo"/>
      <sheetName val="Matriz MR"/>
      <sheetName val="Probabilidad Ri Inhe"/>
      <sheetName val="Impacto Ri Inhe"/>
      <sheetName val="Probabilidad (Ri Res.)"/>
      <sheetName val="Impacto (Ri Res.)"/>
      <sheetName val="Operaciones"/>
      <sheetName val="Controles"/>
    </sheetNames>
    <sheetDataSet>
      <sheetData sheetId="0"/>
      <sheetData sheetId="1"/>
      <sheetData sheetId="2"/>
      <sheetData sheetId="3"/>
      <sheetData sheetId="4"/>
      <sheetData sheetId="5"/>
      <sheetData sheetId="6"/>
      <sheetData sheetId="7" refreshError="1"/>
      <sheetData sheetId="8"/>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Javier Sarmiento" refreshedDate="45426.859903819444" createdVersion="6" refreshedVersion="6" minRefreshableVersion="3" recordCount="49" xr:uid="{00000000-000A-0000-FFFF-FFFF0E000000}">
  <cacheSource type="worksheet">
    <worksheetSource ref="A1:Z50" sheet="Hoja4"/>
  </cacheSource>
  <cacheFields count="26">
    <cacheField name="Nro." numFmtId="0">
      <sharedItems containsSemiMixedTypes="0" containsString="0" containsNumber="1" containsInteger="1" minValue="1" maxValue="28"/>
    </cacheField>
    <cacheField name="Proceso" numFmtId="0">
      <sharedItems count="21">
        <s v="03. Prevención del Daño Antijurídico y Representación Judicial"/>
        <s v="04. Reasentamientos"/>
        <s v="05. Mejoramiento de Vivienda"/>
        <s v="06. Mejoramiento de Barrios "/>
        <s v="07. Urbanizaciones y Titulación"/>
        <s v="08. Servicio al Ciudadano"/>
        <s v="09.Gestión_Administrativa"/>
        <s v="10. Gestión Financiera"/>
        <s v="11. Gestión Documental"/>
        <s v="12. Gestión del Talento Humano"/>
        <s v="13. Adquisición de Bienes y Servicios"/>
        <s v="14. Gestión Tecnología de la Información y Comunicaciones"/>
        <s v="15. Gestión del Control Disciplinario Interno "/>
        <s v="16. Evaluación de la Gestión"/>
        <s v="8. Servicio al Ciudadano" u="1"/>
        <s v="9.Gestión_Administrativa" u="1"/>
        <s v="4. Reasentamientos" u="1"/>
        <s v="6. Mejoramiento de Barrios " u="1"/>
        <s v="7. Urbanizaciones y Titulación" u="1"/>
        <s v="3. Prevención del Daño Antijurídico y Representación Judicial" u="1"/>
        <s v="5. Mejoramiento de Vivienda" u="1"/>
      </sharedItems>
    </cacheField>
    <cacheField name="Objetivo" numFmtId="0">
      <sharedItems longText="1"/>
    </cacheField>
    <cacheField name="Responsable " numFmtId="0">
      <sharedItems count="15">
        <s v="Director Jurídico "/>
        <s v="Director de Reasentamientos"/>
        <s v="Director de Mejoramiento de Vivienda"/>
        <s v="Director de Mejoramiento de Barrios"/>
        <s v="Directora de Urbanizaciones y Titulación"/>
        <s v="Directora de Gestión Corporativa"/>
        <s v="Subdirector Administrativo "/>
        <s v="Subdirectora Financiero"/>
        <s v="Jefe Oficina de Tecnologías de la Información y las Comunicaciones"/>
        <s v="Jefe Oficina de Control Disciplinario Interno"/>
        <s v="Asesora de Control Interno "/>
        <s v="Director de Urbanizaciones y Titulación" u="1"/>
        <s v="Director de Gestión Corporativa" u="1"/>
        <s v="Subdirector Financiero" u="1"/>
        <s v="Asesor de Control Interno " u="1"/>
      </sharedItems>
    </cacheField>
    <cacheField name="Causa Inmediata*" numFmtId="0">
      <sharedItems containsBlank="1" longText="1"/>
    </cacheField>
    <cacheField name="Causa Raíz*_x000a__x000a_¿Cómo puede suceder?" numFmtId="0">
      <sharedItems containsBlank="1"/>
    </cacheField>
    <cacheField name="Consecuencias *_x000a__x000a_¿Qué consecuencias puede tener su materialización?" numFmtId="0">
      <sharedItems/>
    </cacheField>
    <cacheField name="Nombre del Riesgo*" numFmtId="0">
      <sharedItems containsBlank="1" longText="1"/>
    </cacheField>
    <cacheField name="Descripción del Riesgo*_x000a__x000a_¿Qué puede suceder?" numFmtId="0">
      <sharedItems containsBlank="1" longText="1"/>
    </cacheField>
    <cacheField name="Trámite, servicio y consulta de Información pública*_x000a__x000a_¿El riesgo esta asociado a algún Trámite, servicio y consulta de Información pública? ¿Cuál?" numFmtId="0">
      <sharedItems containsBlank="1"/>
    </cacheField>
    <cacheField name="Zona de Riesgo Residual" numFmtId="0">
      <sharedItems containsBlank="1"/>
    </cacheField>
    <cacheField name="Tratamiento*" numFmtId="0">
      <sharedItems containsBlank="1"/>
    </cacheField>
    <cacheField name="Plan de Acción" numFmtId="0">
      <sharedItems containsBlank="1" longText="1"/>
    </cacheField>
    <cacheField name="Responsable*" numFmtId="0">
      <sharedItems containsBlank="1"/>
    </cacheField>
    <cacheField name="Periodicidad*" numFmtId="0">
      <sharedItems containsBlank="1"/>
    </cacheField>
    <cacheField name="Fecha Inicio*" numFmtId="14">
      <sharedItems containsNonDate="0" containsDate="1" containsString="0" containsBlank="1" minDate="2024-01-01T00:00:00" maxDate="2024-07-01T00:00:00"/>
    </cacheField>
    <cacheField name="Fecha Finalización*" numFmtId="14">
      <sharedItems containsNonDate="0" containsDate="1" containsString="0" containsBlank="1" minDate="2023-11-30T00:00:00" maxDate="2025-01-01T00:00:00"/>
    </cacheField>
    <cacheField name="Soporte / Evidencia*" numFmtId="0">
      <sharedItems containsBlank="1"/>
    </cacheField>
    <cacheField name="Indicador*" numFmtId="0">
      <sharedItems containsBlank="1"/>
    </cacheField>
    <cacheField name="Estado*" numFmtId="0">
      <sharedItems containsBlank="1"/>
    </cacheField>
    <cacheField name="Fecha de Seguimiento" numFmtId="14">
      <sharedItems containsSemiMixedTypes="0" containsNonDate="0" containsDate="1" containsString="0" minDate="2024-05-09T00:00:00" maxDate="2024-05-11T00:00:00"/>
    </cacheField>
    <cacheField name="OBSERVACIÓN DEL CONTROL" numFmtId="0">
      <sharedItems longText="1"/>
    </cacheField>
    <cacheField name="OBSERVACIÓN DE LA ACTIVIDAD DE TRATAMIENTO" numFmtId="0">
      <sharedItems longText="1"/>
    </cacheField>
    <cacheField name="ESTADO DE LA ACCIÓN DE TRATAMIENTO" numFmtId="0">
      <sharedItems count="3">
        <s v="N/A"/>
        <s v="En Curso"/>
        <s v="No Iniciada"/>
      </sharedItems>
    </cacheField>
    <cacheField name="% DE AVANCE DE LA ACTIVIDAD DE TRATAMIENTO" numFmtId="9">
      <sharedItems containsMixedTypes="1" containsNumber="1" minValue="0" maxValue="0.95"/>
    </cacheField>
    <cacheField name="% DE AVANCE DE LA ACTIVIDAD DE TRATAMIENTO ESPERADO" numFmtId="9">
      <sharedItems containsMixedTypes="1" containsNumber="1" minValue="0" maxValue="0.4"/>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49">
  <r>
    <n v="21"/>
    <x v="0"/>
    <s v="Prevenir y controlar la comisión de acciones u omisiones que puedan dar lugar a daños antijurídicos a través del análisis histórico de la información, la generación e implementación de controles y la ejecución del respectivo seguimiento, con el propósito de defender los intereses de la CVP."/>
    <x v="0"/>
    <s v="Manipulación de Informes."/>
    <s v="Presencia de Soborno o Cohecho por parte de un tercero."/>
    <s v="Pérdida, daño, perjuicio, o detrimento patrimonial para la entidad."/>
    <s v="Posibilidad de manipular la información judicial o administrativa para el favorecimiento de terceros"/>
    <s v="Posibilidad de manipular la información y/u omisión intencional de actuaciones judiciales o administrativas, a fin de favorecer intereses particulares, generando posibles sanciones o afectaciones de tipo legal para la entidad."/>
    <s v="N/A"/>
    <s v="Alto"/>
    <s v="Reducir (Mitigar)"/>
    <m/>
    <m/>
    <s v="Seleccione la periodicidad"/>
    <m/>
    <m/>
    <m/>
    <m/>
    <s v="En curso"/>
    <d v="2024-05-10T00:00:00"/>
    <s v="Se evidencia Reunión mensual de supervisión - defensa judicial de los meses febrero, marzo y abril. En enero no se evidenció seguimiento por parte del proceso."/>
    <s v="N/A"/>
    <x v="0"/>
    <s v="N/A"/>
    <s v="N/A"/>
  </r>
  <r>
    <n v="21"/>
    <x v="0"/>
    <s v="Prevenir y controlar la comisión de acciones u omisiones que puedan dar lugar a daños antijurídicos a través del análisis histórico de la información, la generación e implementación de controles y la ejecución del respectivo seguimiento, con el propósito de defender los intereses de la CVP."/>
    <x v="0"/>
    <s v="Manipulación de Informes."/>
    <s v="Presencia de Soborno o Cohecho por parte de un tercero."/>
    <s v="Afectación del buen nombre y reconocimiento de la entidad."/>
    <m/>
    <m/>
    <m/>
    <m/>
    <m/>
    <m/>
    <m/>
    <s v="Seleccione la periodicidad"/>
    <m/>
    <m/>
    <m/>
    <m/>
    <s v="Seleccione estado de actividad"/>
    <d v="2024-05-10T00:00:00"/>
    <s v="No se evidenció segumiento del control &quot;El Director Jurídico solicitará la revisión mensual de la información registrada en el SIPROJWEB, verificando que cada proceso esté actualizado con la ultima actuación. Consulta de Rama Judicial con la que se verifica última actuación y se revisa, que este actualizado con la ultima actuación en SIPROJWEB.&quot; propuesto por el proceso._x000a_"/>
    <s v="N/A"/>
    <x v="0"/>
    <s v="N/A"/>
    <s v="N/A"/>
  </r>
  <r>
    <n v="24"/>
    <x v="1"/>
    <s v="Reasentar hogares estratos 1 y 2 que se encuentran ubicados en zonas de alto riesgo no mitigable, recomendadas por el IDIGER y/o los ordenados mediante sentencias judiciales o actos administrativos y adquirir los predios y/o mejoras de acuerdo con la normatividad vigente."/>
    <x v="1"/>
    <s v="Demora en los trámites de Reubicación de las Familias (Temporal y Definitiva)"/>
    <s v="No cumplir las tres primeras etapas del procedimiento de Reasentamientos relacionadas con el ingreso al proceso y selección de la acción"/>
    <s v="Que los funcionarios o contratistas propongan algún pago para el desarrollo del trámite."/>
    <s v="Posibilidad de desviar la gestión ,con la asignación de un instrumento financiero sin el cumplimiento de requisitos haciendo uso indebido del poder, omitiendo el debido proceso o aceptación y/o proponiendo algún tipo de retribución. "/>
    <s v="Posibilidad de desviar el proceso de Reasentamientos (reubicación temporal o definitiva de una familia o la compra del predio o mejora) con la asignación de un instrumento financiero, para favorecer a una familia que no cumple con los requisitos, haciendo uso indebido del poder, omitiendo el debido proceso o aceptando y/o proponiendo algún tipo de retribución. "/>
    <s v="Inclusión programa(s) Reasentamientos humanos ubicados en zonas de alto riesgo no mitigable"/>
    <s v="Alto"/>
    <s v="Reducir (Mitigar)"/>
    <s v="Actualizar el trámite inscrito ante el SUIT y el Folleto 208-REAS-Ft-104,  de acuerdo con la Resolución que reglamenta el Proceso de Reasentamientos, y mantener la nota que destaca la gratuidad en el trámite. "/>
    <s v="Director de Reasentamientos"/>
    <s v="Anual"/>
    <d v="2024-01-02T00:00:00"/>
    <d v="2024-11-30T00:00:00"/>
    <s v="Pantallazo del SUIT y folleto actualizado"/>
    <s v="1 trámite actualizado en SUIT  y 1 folleto actualizado"/>
    <s v="Seleccione estado de actividad"/>
    <d v="2024-05-10T00:00:00"/>
    <s v="La ejecución del control se planteó semestral, no aplica para este seguimiento."/>
    <s v="La ejecución se planteo anual. 1 trámite actualizado en SUIT  y 1 folleto actualizado"/>
    <x v="1"/>
    <n v="0"/>
    <n v="0"/>
  </r>
  <r>
    <n v="24"/>
    <x v="1"/>
    <s v="Reasentar hogares estratos 1 y 2 que se encuentran ubicados en zonas de alto riesgo no mitigable, recomendadas por el IDIGER y/o los ordenados mediante sentencias judiciales o actos administrativos y adquirir los predios y/o mejoras de acuerdo con la normatividad vigente."/>
    <x v="1"/>
    <s v="Desconocimiento de los beneficiarios respecto a los procedimientos y la gratuidad de los servicios._x000a_"/>
    <m/>
    <s v="Que haya un daño reputacional, Hallazgos fiscales y/o Sanciones disciplinarias"/>
    <m/>
    <m/>
    <m/>
    <m/>
    <m/>
    <s v="Realizar cuatrimestralmente reunión de seguimiento al cumplimiento de las acciones establecidas con el equipo de trabajo de  procesos de reasentamientos."/>
    <s v="Director de Reasentamientos"/>
    <s v="Cuatrimestral"/>
    <d v="2024-01-02T00:00:00"/>
    <d v="2024-11-30T00:00:00"/>
    <s v="Acta de reunión"/>
    <s v="3 actas de reunión de revisión del estado de los procesos priorizados"/>
    <s v="Seleccione estado de actividad"/>
    <d v="2024-05-10T00:00:00"/>
    <s v="Se observan Actas de revisión de los informes mediante mesas de trabjo desarroladas los meses de enero y febrero."/>
    <s v="La ejecución se planteo cuatrimestral. El seguimiento relacionado por el proceso en el mes de abril no contiene el soporte requerido &quot;actas de reunión de revisión del estado de los procesos priorizados&quot; en su lugar se aportan listados de asistencia de capacitaciones con colaboradores del proceso"/>
    <x v="1"/>
    <n v="0.15"/>
    <n v="0.33300000000000002"/>
  </r>
  <r>
    <n v="24"/>
    <x v="1"/>
    <s v="Reasentar hogares estratos 1 y 2 que se encuentran ubicados en zonas de alto riesgo no mitigable, recomendadas por el IDIGER y/o los ordenados mediante sentencias judiciales o actos administrativos y adquirir los predios y/o mejoras de acuerdo con la normatividad vigente."/>
    <x v="1"/>
    <s v="Demasiados procesos de reasentamientos en curso, correspondientes a otras administraciones."/>
    <m/>
    <s v="Que haya una sanción a la entidad, al contratista o al funcionario."/>
    <m/>
    <m/>
    <m/>
    <m/>
    <m/>
    <s v="Emitir un comunicado al equipo de la Dirección de Reasentamientos, con los lineamientos frente al cumplimiento de la normatividad vigente."/>
    <s v="Director de Reasentamientos"/>
    <s v="Semestral"/>
    <d v="2024-01-02T00:00:00"/>
    <d v="2024-11-30T00:00:00"/>
    <s v="Comunicado expedido y socializado"/>
    <s v="2 comunicado expedido y socializado con todo el Equipo de Reasentamientos"/>
    <s v="Seleccione estado de actividad"/>
    <d v="2024-05-10T00:00:00"/>
    <s v="Se indica en el seguimiento del proceso que solicitó publicación de pieza comunicativa sobre el proceso de Reasentamientos. Sin embargo, se aporta captura de pantalla del portal web. Sin embargo no se aporta soporte de Correo electrónico con el envío de información."/>
    <s v="La ejecución se planteo semestral. 2 comunicado expedido y socializado con todo el Equipo de Reasentamientos"/>
    <x v="1"/>
    <n v="0"/>
    <n v="0"/>
  </r>
  <r>
    <n v="24"/>
    <x v="1"/>
    <s v="Reasentar hogares estratos 1 y 2 que se encuentran ubicados en zonas de alto riesgo no mitigable, recomendadas por el IDIGER y/o los ordenados mediante sentencias judiciales o actos administrativos y adquirir los predios y/o mejoras de acuerdo con la normatividad vigente."/>
    <x v="1"/>
    <s v="Falta de puntos de control en los procedimientos "/>
    <m/>
    <s v="Que los beneficiarios busquen o propongan alternativas inapropiadas para agilizar el trámite."/>
    <m/>
    <m/>
    <m/>
    <m/>
    <m/>
    <s v="Realizar semestral revisión aleatoria de la información que se reporta en el FUSS - cumplimiento de metas versus los documentos archivados en los expedientes (físicos y virtuales) y registros realizados en la base de datos de Reubicación Definitiva y Relocalización Transitoria y el GIS, dejando registro por correo electrónico de los resultados de la revisión e informando a las partes interesadas"/>
    <s v="Director de Reasentamientos y/o a quien delegue"/>
    <s v="Semestral"/>
    <d v="2024-01-02T00:00:00"/>
    <d v="2024-11-30T00:00:00"/>
    <s v="Correo con reporte"/>
    <s v="2 correos con el reporte de las revisiones realizadas "/>
    <s v="Seleccione estado de actividad"/>
    <d v="2024-05-10T00:00:00"/>
    <s v="N/A"/>
    <s v="La ejecución se planteo semestral. Realizar semestral revisión aleatoria de la información que se reporta en el FUSS - cumplimiento de metas versus los documentos archivados en los expedientes (físicos y virtuales) y registros realizados en la base de datos de Reubicación Definitiva y Relocalización Transitoria y el GIS, dejando registro por correo electrónico de los resultados de la revisión e informando a las partes interesadas"/>
    <x v="1"/>
    <n v="0"/>
    <n v="0"/>
  </r>
  <r>
    <n v="6"/>
    <x v="2"/>
    <s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
    <x v="2"/>
    <s v="Falta consulta  y apropiación de los procedimientos y los controles que se tienen vigentes y dispuestos para consulta en carpeta de calidad."/>
    <s v="Débiles controles sobre seguimiento a la aplicación de los procedimientos  y a la medición de la satisfacción del ciudadano para la identicación de actos de corrupción asociados a los procedimientos de prefactibilidad y factibilidad."/>
    <s v="Investigaciones por entes de control."/>
    <s v="Posibilidad de realizar cobros a los beneficiarios, por los servicios prestados, durante la implementación de los procedimientos de focalización y estructuración - prefactibilidad y factibilidad- para favorecerlos durante la etapa de estructuración de los proyectos en el marco de Plan Terrazas."/>
    <s v="Posibilidad de realizar cobros de dinero a beneficiarios por parte de los funcionarios y/o contratistas, con el fin de favorecerlos, durante la implementación de los procedimientos de focalización y estructuración (prefactibilidad y factibilidad) del proyecto Plan Terrazas como resultado de la aplicación de prácticas de corrupción  por una débil cultura ética y desconocimiento de los procedimientos y del código de integralidad de la entidad  así mismo como de la norma que soportan la gestión de la misionalidad de la Entidad ."/>
    <s v="N/A"/>
    <s v="Alto"/>
    <s v="Reducir (Mitigar)"/>
    <s v="Sensibilizar  semestralmente al equipo de la Dirección de Mejoramiento de Vivienda para actualizarlo en temas normativos, técnicos y/o documentación actualizada con el fin de reducir el riesgo de ambigüedad, interpretaciones  o prácticas profesionales que se alejen del objetivo y principios de integridad propuesto por la Entidad."/>
    <s v="Director de Mejoramiento de Vivienda"/>
    <s v="Semestral"/>
    <d v="2024-02-01T00:00:00"/>
    <d v="2024-12-30T00:00:00"/>
    <s v="Acta y listado de asistencia"/>
    <s v="Dos (2) sensibilizaciones para la actualización normativa y técnica desarrolladas."/>
    <s v="En curso"/>
    <d v="2024-05-09T00:00:00"/>
    <s v="Para este control se definio una ejecución por semestre, a corte de este seguimiento no se aportan evidencias de que se ha realizado la divulgación indicada."/>
    <s v="Se definio una ejecución por semestre, a corte de este seguimiento no se aportan evidencias de que se ha realizado la sensibilización indicada."/>
    <x v="1"/>
    <n v="0"/>
    <n v="0"/>
  </r>
  <r>
    <n v="6"/>
    <x v="2"/>
    <s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
    <x v="2"/>
    <s v="Faltan controles asociados a la medición de satisfacción de los ciudadanos en las fases de prefactibilidad y factibilidad que permitan identificar si actos de corrupción, si existieren."/>
    <m/>
    <s v="Sanciones disciplinarias "/>
    <m/>
    <m/>
    <m/>
    <m/>
    <m/>
    <s v="Realizar dos (2)  sensibilizaciones en la vigencia  de los procedimientos y sus respectivos desarrollos en el sistema  misional  y sobre su funcionalidad"/>
    <s v="Director de Mejoramiento de Vivienda"/>
    <s v="Semestral"/>
    <d v="2024-02-01T00:00:00"/>
    <d v="2024-12-30T00:00:00"/>
    <s v="Lista de asistencia"/>
    <s v="Dos (2) sensibilizaciones para la actualización normativa y técnica desarrolladas."/>
    <s v="En curso"/>
    <d v="2024-05-09T00:00:00"/>
    <s v="Para este control se definio una ejecución por semestre, a corte de este seguimiento no se aportan evidencias de que se ha realizado la mesa de trabajo indicada."/>
    <s v="Se definio una ejecución por semestre, a corte de este seguimiento no se aportan evidencias de que se ha realizado la sensibilización indicada."/>
    <x v="1"/>
    <n v="0"/>
    <n v="0"/>
  </r>
  <r>
    <n v="6"/>
    <x v="2"/>
    <s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
    <x v="2"/>
    <s v="Débil conocimiento de la norma,  bajo arraigo de la cultura ética y baja participación de funcionarios y contratistas en actividades orientadas al fortalecimiento de la cultura de integridad. "/>
    <m/>
    <s v="Daño reputacional"/>
    <m/>
    <m/>
    <m/>
    <m/>
    <m/>
    <s v="Reportar trimestralmente los resultados de la encuesta de satisfacción del servicio aplicada a los ciudadanos que solicitan el servicio a la dirección de mejoramiento de vivienda."/>
    <s v="Director de Mejoramiento de Vivienda"/>
    <s v="Trimestral "/>
    <d v="2024-02-01T00:00:00"/>
    <d v="2024-12-30T00:00:00"/>
    <s v="Informe trimestral resultados encuesta de satisfacción."/>
    <s v="(Un (1) informe trimestral resultados encuesta de satisfacción reportado/Total informes trimestrales programados)*100"/>
    <s v="En curso"/>
    <d v="2024-05-09T00:00:00"/>
    <s v="Para este control se definio una ejecución cuatrimestral, a corte de este seguimiento no se aportan evidencias de que se ha realizado la aplicación de la encuesta de satisfacción al ciudadano."/>
    <s v="Se definio una ejecución por trimestre a corte de este seguimiento no se aportan evidencias de que se ha realizado la sensibilización indicada."/>
    <x v="1"/>
    <n v="0"/>
    <n v="0.33300000000000002"/>
  </r>
  <r>
    <n v="6"/>
    <x v="2"/>
    <s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
    <x v="2"/>
    <m/>
    <m/>
    <s v="Sanciones penales"/>
    <m/>
    <m/>
    <m/>
    <m/>
    <m/>
    <s v="Visibilizar dentro de la página web y en los formatos asociados al plan terrazas los requisitos para la postulación a este servicio de la Entidad"/>
    <s v="Director de Mejoramiento de Vivienda"/>
    <s v="Anual"/>
    <d v="2024-02-01T00:00:00"/>
    <d v="2024-12-30T00:00:00"/>
    <s v="Formatos actualizados "/>
    <s v="Numero de formatos asociados a plan terrazas actualizados / Numero de formatos asociados a plan terrazas pertinentes de actualizar"/>
    <s v="En curso"/>
    <d v="2024-05-09T00:00:00"/>
    <s v="N/A"/>
    <s v="Se definio una ejecución por año. En revisión de la evidencia indicada se observa actualización de  los requisitos para la postulación al plan terrazas. Sin embargo, la evidencia de la ejecución de la actividad establece la actualización de los formatos asociados los cuales no fueron remitidos por el procesos para este corte por tanto no procede el cumplimiento de la actividad "/>
    <x v="1"/>
    <n v="0.5"/>
    <n v="0"/>
  </r>
  <r>
    <n v="7"/>
    <x v="2"/>
    <s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
    <x v="2"/>
    <s v="Débil conocimiento y aplicación de los lineamientos, procedimientos, instrumentos y formatos vigentes."/>
    <s v="Débiles controles, seguimiento y medición de la satisfacción del ciudadano para la identificación de actos de corrupción, asociados al trámite del acto de reconocimiento y/o licencia de construcción."/>
    <s v="Investigaciones por entes de control."/>
    <s v="_x000a_Posibilidad de favorecer a  un potencial hogar con el trámite de expedición de actos de reconocimiento y/o licencias de construcción sin el cumplimiento de los requisitos._x000a_"/>
    <s v="Posibilidad de favorecer a un potencial hogar con el  trámite de expedición de actos de reconocimiento y/o licencias de construcción sin el cumplimiento de los criterios, requisitos  y sin tener en cuenta la verificación del cumplimiento de  la normatividad y los lineamientos  que regulan el proceso los procedimiento y el trámite a cargo de la dirección de mejoramiento de vivienda."/>
    <s v="Apoyo técnico para la obtención de licencias de construcción y/o actos de reconocimiento"/>
    <s v="Alto"/>
    <s v="Reducir (Mitigar)"/>
    <s v="Solicitar  cada que se requiera las justificaciones y soportes necesarios de las novedades que llegasen a presentarse y se definirá las acciones de mejora para establecer los controles necesarios_x000a_ "/>
    <s v="Director de Mejoramiento de Vivienda"/>
    <s v="Cada vez que se requiera"/>
    <d v="2024-02-01T00:00:00"/>
    <d v="2024-12-30T00:00:00"/>
    <s v="Memorandos_x000a_Oficios_x000a_Correos_x000a_Actas y Listados según aplique"/>
    <s v="Número de justificaciones a las novedades presentadas /Número de justificaciones requeridas"/>
    <s v="En curso"/>
    <d v="2024-05-09T00:00:00"/>
    <s v="En revisión de las actas de observación remitidas para los mes de enero febrero, marzo y abril se observa que no cuentan con numero de radicado y tampoco estan firmadas por el director de mejoramiento de vivienda, lo cual incumple las condiciones establecidas para la evidencia del control que son &quot;Acta de observaciones firmado y radicado debidamente y Proyección del acto administrativo remitido a la Dirección Jurídica de la CVP..&quot;"/>
    <s v="Se definio una ejecución a necesidad. A la fecha no se reporta ejecución de la actividad planteada por el proceso."/>
    <x v="1"/>
    <n v="0"/>
    <n v="0"/>
  </r>
  <r>
    <n v="7"/>
    <x v="2"/>
    <s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
    <x v="2"/>
    <s v="Faltan controles asociados a la medición de satisfacción de los ciudadanos en lo que respecta a los resultados del  trámite de los actos de reconocimiento y/o licencia de construcción que permitan identificar si actos de corrupción, si existieren durante el periodo del trámite de acto de reconocimiento y/o licencias de construcción"/>
    <m/>
    <s v="Sanciones disciplinarias "/>
    <m/>
    <m/>
    <m/>
    <m/>
    <m/>
    <m/>
    <m/>
    <s v="Seleccione la periodicidad"/>
    <m/>
    <m/>
    <m/>
    <m/>
    <s v="Seleccione estado de actividad"/>
    <d v="2024-05-09T00:00:00"/>
    <s v="El proceso reporta que el control se llevará a cabo en mayo por tanto no aporta evidencias de la ejecución. Se determina que el control no se cumplió &quot;Informe trimestral consolidado de la encuesta de satisfacción al beneficiario de la curaduría pública social.&quot;para el presente corte de información."/>
    <s v="N/A"/>
    <x v="0"/>
    <s v="N/A"/>
    <s v="N/A"/>
  </r>
  <r>
    <n v="8"/>
    <x v="2"/>
    <s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
    <x v="2"/>
    <s v="Posibilidad de imprecisiones en los términos de referencia definitivos."/>
    <s v="Débiles controles, en el proceso de estructuración de los anexos técnicos y en el seguimiento y control al interventor."/>
    <s v="Investigaciones por entes de control."/>
    <s v="Posibilidad de brindar beneficios a través de la gestión o con los tramites que se realicen ante la Entidad y la fiduciaria, sin el debido cumplimiento de los requisitos, buscando favorecer a terceros ocasionando perdida reputacional a la entidad y no cumplimiento de las expectativas del hogar."/>
    <s v="_x000a__x000a_Posibilidad de brindar beneficios a través de la gestión o con los trámites que se realicen ante la fiduciaria, sin el debido cumplimiento de los requisitos, buscando favorecer a terceros  transgrediendo lineamientos y procesos establecidos por la entidades que intervienen en el proceso ocasionando perdida reputacional e incumplimiento de las expectativas del hogar_x000a_"/>
    <s v="N/A"/>
    <s v="Alto"/>
    <s v="Reducir (Mitigar)"/>
    <s v="Divulgar semestral a los servidores y contratistas del proceso de Mejoramiento de Vivienda, la Ley de transparencia."/>
    <s v="Director de Mejoramiento de Vivienda"/>
    <s v="Semestral"/>
    <d v="2024-02-01T00:00:00"/>
    <d v="2024-12-30T00:00:00"/>
    <s v="Acta y listado de asistencia"/>
    <s v="Dos divulgaciones de la Ley de Transparencia desarrolladas."/>
    <s v="En curso"/>
    <d v="2024-05-09T00:00:00"/>
    <s v="En el primer cuatrimestre no se iniciaron procesos precontractuales o contractuales, por tanto no se reporta ejecución del control por parte del proceso como tampoco evidencia."/>
    <s v="Se definio una ejecución por semestre, a corte de este seguimiento no se aportan evidencias de que se ha realizado la sensibilización indicada."/>
    <x v="1"/>
    <n v="0"/>
    <n v="0"/>
  </r>
  <r>
    <n v="8"/>
    <x v="2"/>
    <s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
    <x v="2"/>
    <s v="Posibilidad de adjudicación del contrato a quien no cumpla con la totalidad de los criterios y requisitos establecidos en los términos de referencia."/>
    <m/>
    <s v="Acciones judiciales en contra de la entidad"/>
    <m/>
    <m/>
    <m/>
    <m/>
    <m/>
    <s v="Divulgar semestral a los servidores y contratistas del proceso de Mejoramiento de Vivienda los lineamientos técnicos y soportes que respaldan la ejecución de recursos."/>
    <s v="Director de Mejoramiento de Vivienda"/>
    <s v="Semestral"/>
    <d v="2024-02-01T00:00:00"/>
    <d v="2024-12-30T00:00:00"/>
    <s v="Actas o listas de asistencia"/>
    <s v="Dos (2) divulgaciones lineamientos técnicos y soportes que soportan la ejecución de los recursos realizadas."/>
    <s v="En curso"/>
    <d v="2024-05-09T00:00:00"/>
    <s v="Se observa que en el mes de abril se generó el documento BALANCE DE LA EJECUCIÓN DE LOS CONTRATOS DE OBRA E INTERVENTORÍA 1/02/2024 a 30/04/2024. Que es consistente con la evidencia planteada por el proceso "/>
    <s v="Se definio una ejecución por semestre, a corte de este seguimiento no se aportan evidencias de que se ha realizado la sensibilización indicada."/>
    <x v="1"/>
    <n v="0"/>
    <n v="0"/>
  </r>
  <r>
    <n v="8"/>
    <x v="2"/>
    <s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
    <x v="2"/>
    <s v="Baja capacidad técnica, administrativa y de los contratistas para responder a las obligaciones pactadas con las entidades contratantes."/>
    <m/>
    <s v="Sanciones fiscales y penales"/>
    <m/>
    <m/>
    <m/>
    <m/>
    <m/>
    <s v="Divulgar el balance de la fase de ejecución de los contratos y las recomendaciones"/>
    <s v="Director de Mejoramiento de Vivienda"/>
    <s v="Anual"/>
    <d v="2024-02-01T00:00:00"/>
    <d v="2024-12-30T00:00:00"/>
    <s v="Acta o listas de asistencia"/>
    <s v="Una (1) divulgación del balance y recomendaciones a tener en cuenta en los próximos procesos contractuales."/>
    <s v="En curso"/>
    <d v="2024-05-09T00:00:00"/>
    <s v="N/A"/>
    <s v="Se definio una ejecución anual, a corte de este seguimiento no se aportan evidencias de que se ha realizado la sensibilización indicada."/>
    <x v="1"/>
    <n v="0"/>
    <n v="0"/>
  </r>
  <r>
    <n v="9"/>
    <x v="2"/>
    <s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
    <x v="2"/>
    <s v="Falta oportunidad, eficiencia y control en la aplicación del lineamiento Banco Distrital de Materiales tanto en la definición de materiales como en la consolidación del pedido."/>
    <s v="Trafico de influencias "/>
    <s v="Investigaciones por entes de control."/>
    <s v="Posibilidad de brindar beneficios a hogares que no lo requieren a través de la entrega de materiales que no corresponden a los requeridos para la obra"/>
    <s v="_x000a__x000a_Posibilidad de brindar beneficios a través de la entrega de materiales  sin el debido cumplimiento de los requisitos, buscando favorecer a terceros transgrediendo lineamientos y procedimientos establecidos por la Entidad y demás actores que intervienen en el proceso._x000a_"/>
    <s v="N/A"/>
    <s v="Alto"/>
    <s v="Reducir (Mitigar)"/>
    <s v="Divulgar y evaluar semestral a los servidores y contratistas del proceso de Mejoramiento de Vivienda, la Ley de transparencia."/>
    <s v="Director de Mejoramiento de Vivienda"/>
    <s v="Semestral"/>
    <d v="2024-02-01T00:00:00"/>
    <d v="2024-12-30T00:00:00"/>
    <s v="Resultado de la prueba"/>
    <s v="Dos divulgaciones de la Ley de Transparencia desarrolladas."/>
    <s v="En curso"/>
    <d v="2024-05-09T00:00:00"/>
    <s v="El proceso reporta que no se requirió en el primer cuatrimestre validar con la interventoría los pedidos para asegurar que corresponden a las necesidades constructivas del hogar beneficiario. Por tanto no se reporta ejecución del control como tampoco evidencia."/>
    <s v="Se definio una ejecución por semestre, a corte de este seguimiento no se aportan evidencias de que se ha realizado la sensibilización indicada."/>
    <x v="1"/>
    <n v="0"/>
    <n v="0"/>
  </r>
  <r>
    <n v="9"/>
    <x v="2"/>
    <s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
    <x v="2"/>
    <s v="Débil control de los pedidos lo que genera inconsistencia en unidades, cantidades y materiales relacionados con el pedido de suministro."/>
    <m/>
    <s v="Acciones judiciales en contra de la entidad"/>
    <m/>
    <m/>
    <m/>
    <m/>
    <m/>
    <s v="Divulgar semestral a los servidores y contratistas del proceso de Mejoramiento de Vivienda los lineamientos técnicos y soportes que respaldan la ejecución de recursos."/>
    <s v="Director de Mejoramiento de Vivienda"/>
    <s v="Semestral"/>
    <d v="2024-02-01T00:00:00"/>
    <d v="2024-12-30T00:00:00"/>
    <s v="Actas o listas de asistencia"/>
    <s v="Dos (2) divulgaciones lineamientos técnicos y soportes que soportan la ejecución de los recursos realizadas."/>
    <s v="En curso"/>
    <d v="2024-05-09T00:00:00"/>
    <s v="El proceso reporta que no se contó con reporte de entrega de materiales en el primer trimestre de 2024 por tanto no se reporta ejecución del control ni tampoco se allega evidencia"/>
    <s v="Se definio una ejecución por semestre, a corte de este seguimiento no se aportan evidencias de que se ha realizado la sensibilización indicada."/>
    <x v="1"/>
    <n v="0"/>
    <n v="0"/>
  </r>
  <r>
    <n v="4"/>
    <x v="3"/>
    <s v="Ejecutar las intervenciones de espacio público priorizadas por la Secretaria Distrital del Hábitat en los barrios legalizados ubicados en las UPZ de mejoramiento integral con los recursos asignados, a través de la planificación, formulación, ejecución, liquidación y estabilidad y sostenibilidad de las obras, para contribuir al Programa de Mejoramiento Integral de Barrios."/>
    <x v="3"/>
    <s v="Herramientas insuficientes para el seguimiento por parte de la supervisión y/o la interventoría."/>
    <s v="Seguimiento poco riguroso del contrato designado de parte de la interventoría y/o la supervisión."/>
    <s v="Investigaciones en contra de la entidad"/>
    <s v="Posibilidad de realizar seguimiento poco riguroso del contrato designado con el propósito de favorecer a terceros por parte de la interventoría y/o la supervisión"/>
    <s v="Posibilidad de investigaciones en contra de la entidad por el favorecimiento a terceros debido al seguimiento poco riguroso del contrato designado de parte de la interventoría y/o la supervisión"/>
    <s v="N/A"/>
    <s v="Alto"/>
    <s v="Evitar"/>
    <s v="Realizar 1 socialización a los equipos de trabajo de la DMB sobre los puntos de control establecidos en el procedimiento de Supervisión de Contratos para evitar posibles incumplimientos por parte de los contratistas de consultoría, obra e interventoría."/>
    <s v="Director de Mejoramiento de Barrios "/>
    <s v="Anual"/>
    <d v="2024-02-01T00:00:00"/>
    <d v="2024-12-30T00:00:00"/>
    <s v="Listado de asistencia"/>
    <s v="1 socialización desarrollada"/>
    <s v="En curso"/>
    <d v="2024-05-09T00:00:00"/>
    <s v="Se evidencia que el proceso el proceso de Mejoramiento de Barrios ejecutó consistentemente el control establecido mediante la generación de actas de comité técnico para el primer cuatrimestre de 2024"/>
    <s v="Se definio una ejecución por año.A la fecha no se reporta ejecución de la actividad planteada por el proceso."/>
    <x v="1"/>
    <n v="0"/>
    <n v="0"/>
  </r>
  <r>
    <n v="5"/>
    <x v="3"/>
    <s v="Ejecutar las intervenciones de espacio público priorizadas por la Secretaria Distrital del Hábitat en los barrios legalizados ubicados en las UPZ de mejoramiento integral con los recursos asignados, a través de la planificación, formulación, ejecución, liquidación y estabilidad y sostenibilidad de las obras, para contribuir al Programa de Mejoramiento Integral de Barrios."/>
    <x v="3"/>
    <s v="Desconocimiento de los procedimientos por parte de la supervisión y/o interventoría. "/>
    <s v="Revisión poco rigurosa de las justificaciones que motivan las modificaciones contractuales"/>
    <s v="Investigaciones en contra de la entidad"/>
    <s v="Posibilidad de permitir modificaciones innecesarias a los contratos de obra y/o consultoría para el favorecimiento de terceros por parte de la interventoría y/o la supervisión"/>
    <s v="Posibilidad de permitir modificaciones innecesarias a los contratos de obra y/o consultoría para el favorecimiento de terceros por parte de la interventoría y/o la supervisión"/>
    <m/>
    <s v="Alto"/>
    <m/>
    <s v="Realizar 1 socialización a los equipos de trabajo de la DMB sobre los el procedimiento de Modificaciones a los contratos haciendo énfasis en los puntos de control, para evitar posibles incumplimientos por parte de los contratistas de consultoría, obra e interventoría."/>
    <s v="Director de Mejoramiento de Barrios "/>
    <s v="Anual"/>
    <d v="2024-02-01T00:00:00"/>
    <d v="2024-12-30T00:00:00"/>
    <s v="Listado de asistencia"/>
    <s v="1 socialización desarrollada"/>
    <s v="En curso"/>
    <d v="2024-05-09T00:00:00"/>
    <s v="Se evidencia que el proceso el proceso de Mejoramiento de Barrios ejecutó consistentemente el control establecido mediante los soportes de las modificaciones contractuales efectuadas en los meses de febrero, marzo y abril de 2024"/>
    <s v="Se definio una ejecución por año. A la fecha no se reporta ejecución de la actividad planteada por el proceso."/>
    <x v="1"/>
    <n v="0"/>
    <n v="0"/>
  </r>
  <r>
    <n v="25"/>
    <x v="4"/>
    <s v="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
    <x v="4"/>
    <s v="Atrasos en la ejecución de los contratos destinados para la entrega del proyecto constructivo"/>
    <s v="Desconocimiento de los procedimientos en tiempos de entrega, por parte de la DUT , lo cual dificulta una correcta revisión de datos e información. "/>
    <s v="Incumplimiento de las metas relacionadas con entrega de proyectos constructivos y de urbanismo para vivienda VIP"/>
    <s v="Posibilidad de alteración en los cronogramas de obra, en el proceso de entrega de los proyectos constructivos de la Dirección de Urbanizaciones y Titulación con el fin de favorecer el interés privado. "/>
    <s v="Posibilidad de generar sobrecostos con el fin de favorecer el interés privado mediante la alteración en los cronogramas de obra lo cual cambia las condiciones establecidas para la entrega de los proyectos constructivos de la dirección de Urbanizaciones y Titulación, generando posibles favorecimientos a terceros. "/>
    <s v="N/A"/>
    <s v="Moderado"/>
    <s v="Reducir (Mitigar)"/>
    <s v="A través de reuniones mensuales se informa por parte del Apoyo a la supervisión al Director Técnico de la DUT, el estado de ejecución de los contratos de obra para la entrega del proyecto constructivo. Si existen modificaciones, se establecerán si corresponden a situaciones normales del proceso o identificar las posibles causas de las alteraciones en el cronograma ,evidenciadas a fin de establecer acciones que mitiguen el posible riesgo."/>
    <s v="Director de Urbanización y Titulación"/>
    <s v="Mensual"/>
    <d v="2024-02-01T00:00:00"/>
    <d v="2024-12-31T00:00:00"/>
    <s v="Acta de reunión mensual"/>
    <s v="7 Actas de reunión para las vigencias"/>
    <s v="Seleccione estado de actividad"/>
    <d v="2024-05-10T00:00:00"/>
    <s v="En los meses de enero y febrero no se encontraban activos contratos de obra por tanto el prroceso reporta que no se ejecutó el control "/>
    <s v="La ejecución se planteo mensual. En seguimiento el proceso indica que se ejecutó la actividad en los meses de marzo y abril sin embargo en revisión no se aporta el acta del mes de marzo."/>
    <x v="1"/>
    <n v="0.2"/>
    <n v="0.4"/>
  </r>
  <r>
    <n v="25"/>
    <x v="4"/>
    <s v="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
    <x v="4"/>
    <s v="Atrasos en la ejecución de los contratos destinados para la entrega del proyecto constructivo"/>
    <s v="Desconocimiento de los procedimientos en tiempos de entrega, por parte de la DUT , lo cual dificulta una correcta revisión de datos e información. "/>
    <s v="Afectación imagen de la entidad"/>
    <m/>
    <m/>
    <m/>
    <m/>
    <m/>
    <m/>
    <m/>
    <m/>
    <m/>
    <m/>
    <m/>
    <m/>
    <m/>
    <d v="2024-05-10T00:00:00"/>
    <s v="No se evidencia el establecimiento de un control y tampoco seguimiento por parte del proceso se recomienda a la OAP revisar si se trata de un registro que se debe eliminar"/>
    <s v="No se evidencia el establecimiento de un plan de acción y tampoco seguimiento por parte del proceso se recomienda a la OAP revisar si se trata de un registro que se debe eliminar"/>
    <x v="0"/>
    <s v="N/A"/>
    <s v="N/A"/>
  </r>
  <r>
    <n v="26"/>
    <x v="4"/>
    <s v="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
    <x v="4"/>
    <s v="Desconocimiento del proceso de titulación y la gratuidad de los tramites por parte de la ciudadanía."/>
    <s v="Falta de integridad de los contratistas y funcionarios que intervienen en el proceso de titulación de predios. "/>
    <s v="Afectación reputaciones frente la comunidad."/>
    <s v="Posibilidad de alterar  el proceso de titulación, solicitando o recibiendo,  dadivas de beneficiarios con el fin de obtener favores en cualquier etapa del proceso. "/>
    <s v="Posibilidad de favorecer a terceros, omitiendo los aspectos legales del proceso. Esto puede generar detrimento de los recursos públicos y generar investigaciones por parte de los entes de control, afectando la imagen de la entidad."/>
    <s v="Postulación bien(es) fiscales titulables a sus ocupantes"/>
    <s v="Alto"/>
    <s v="Reducir (Mitigar)"/>
    <s v="Sensibilizar trimestralmente a los contratistas y funcionarios sobre el código de integridad de la CVP y temas relacionados con actos de corrupción."/>
    <s v="Equipo administrativo"/>
    <s v="Trimestral "/>
    <d v="2024-02-01T00:00:00"/>
    <d v="2024-11-30T00:00:00"/>
    <s v="Lista de asistencia y presentación"/>
    <s v="Sensibilizaciones realizadas /  4 Sensibilizaciones en la vigencia"/>
    <s v="En curso"/>
    <d v="2024-05-10T00:00:00"/>
    <s v=" No se ejecutó el control en el primer cuatrimestre de 2024 consistente en hacer seguimiento en la trazabilidad de los expedientes,"/>
    <s v="La ejecución se planteo trimestral. No se evidencia ejecución de la sensibilización proyectada para su ejecución en el presente corte."/>
    <x v="1"/>
    <n v="0"/>
    <n v="0.4"/>
  </r>
  <r>
    <n v="26"/>
    <x v="4"/>
    <s v="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
    <x v="4"/>
    <s v="Desconocimiento del proceso de titulación y la gratuidad de los tramites por parte de la ciudadanía."/>
    <s v="Falta de integridad de los contratistas y funcionarios que intervienen en el proceso de titulación de predios. "/>
    <s v="Acciones judiciales en contra de la entidad."/>
    <m/>
    <m/>
    <m/>
    <m/>
    <m/>
    <s v="El equipo social de la dirección de Urbanización y Titulación socializará a los ciudadanos, cada vez que se inicie un proceso de titulación, el procedimiento y la gratuidad de los tramites.  "/>
    <s v="El equipo social de la dirección de Urbanización y Titulación"/>
    <s v="Cada vez que se requiera"/>
    <d v="2024-02-01T00:00:00"/>
    <d v="2024-12-30T00:00:00"/>
    <s v="Lista de asistencia y/o fotografías y/o actas de reunión"/>
    <s v="Socializaciones realizadas / No. Procesos de titulación iniciados "/>
    <s v="En curso"/>
    <d v="2024-05-10T00:00:00"/>
    <s v="El proceso no reporta ejecución el control, según lo definido el seguimiento debe ser mensual. Ninguno de los meses de encuentra diligenciado, es importante diligenciar la matriz indicando si la ejecución del control aplica o no en el mes correspondiente."/>
    <s v="La ejecución se planteo a solicitud. No se aporta seguimiento de la actividad en ningun mes.Es importante diligenciar la matriz indicando si la ejecución de la activdad aplica o no en el mes correspondiente."/>
    <x v="1"/>
    <n v="0"/>
    <n v="0"/>
  </r>
  <r>
    <n v="27"/>
    <x v="4"/>
    <s v="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
    <x v="4"/>
    <s v="Falta de criterios claros para la selección de compra de inmuebles "/>
    <s v="Seguimiento poco riguroso de los estudios para la valoración del inmueble: catastral, fiscal y avalúo comercial"/>
    <s v="Investigaciones en contra de la entidad"/>
    <s v="Posibilidad de comprar predios para titulación sin el lleno de los requisitos legales, técnicos, con el fin de recibir un beneficio económico."/>
    <s v="Posibilidad de comprar predios destinados a adelantar procesos  de titulación bajo criterios subjetivos de selección, desviando la gestión en las fases de visita a terreno, estudio jurídico y de títulos, estudio técnico y/o valoración integral del inmueble, con el fin de recibir un beneficio económico por parte de terceros."/>
    <s v="N/A"/>
    <s v="Moderado"/>
    <s v="Evitar"/>
    <s v="Cada vez que se requiera compra de predios se realizara una reunión con el equipo de titulaciones con el fin de evaluar los procedimientos realizados durante la compra de terrenos de mayor extensión para realizar proceso de titulación.  "/>
    <s v="Director de Urbanizaciones y Titulación."/>
    <s v="Cada vez que se requiera"/>
    <d v="2024-01-01T00:00:00"/>
    <d v="2023-11-30T00:00:00"/>
    <s v="Acta de reunión"/>
    <s v="No. Reuniones realizadas"/>
    <s v="En curso"/>
    <d v="2024-05-10T00:00:00"/>
    <s v="No se reporta ejecución del control dado que no se compraron predios en el primer cuatrimestre del 2024"/>
    <s v="La ejecución se planteo a solicitud. No se aporta seguimiento de la actividad en ningun mes.Es importante diligenciar la matriz indicando si la ejecución de la activdad aplica o no en el mes correspondiente."/>
    <x v="1"/>
    <n v="0"/>
    <n v="0"/>
  </r>
  <r>
    <n v="27"/>
    <x v="4"/>
    <s v="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
    <x v="4"/>
    <s v="Falta de criterios claros para la selección de compra de inmuebles "/>
    <s v="Seguimiento poco riguroso de los estudios para la valoración del inmueble: catastral, fiscal y avalúo comercial"/>
    <s v="Que los funcionarios o contratistas propongan alguna dadiva para favorecer la asignación del trámite."/>
    <m/>
    <m/>
    <m/>
    <m/>
    <m/>
    <m/>
    <m/>
    <m/>
    <m/>
    <m/>
    <m/>
    <m/>
    <s v="Seleccione estado de actividad"/>
    <d v="2024-05-10T00:00:00"/>
    <s v="No se reporta ejecución del control dado que no se compraron predios en el primer cuatrimestre del 2024"/>
    <s v="N/A"/>
    <x v="0"/>
    <s v="N/A"/>
    <s v="N/A"/>
  </r>
  <r>
    <n v="28"/>
    <x v="4"/>
    <s v="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
    <x v="4"/>
    <s v="Que los documentos aportados no sean los idóneos para llevar a cabo el proceso y puedan ser manipulados para su cumplimiento"/>
    <s v="Seguimiento poco riguroso de los criterios de análisis de transferencia de dominio por venta: catastral, fiscal y avalúo comercial"/>
    <s v="Investigaciones en contra de la entidad"/>
    <s v="Posibilidad de alterar los criterios de análisis de transferencia de dominio por venta de los predios de propiedad de la Caja de la Vivienda Popular. _x000a__x000a__x000a__x000a__x000a__x000a_"/>
    <s v="Posibilidad de alterar los criterios de análisis de transferencia de dominio por venta para titular los predios de propiedad de la Caja de la Vivienda Popular, favoreciendo de manera especial a terceros mediante la asignación indebida alterando así los criterios definidos para la titulación a nombre de la CVP."/>
    <s v="N/A"/>
    <s v="Alto"/>
    <s v="Evitar"/>
    <s v="Realizar una reunión con el equipo de titulaciones con el fin de evaluar los procedimientos realizados durante la venta de terrenos que son propiedad de la CVP.  "/>
    <s v="Director de Urbanizaciones y Titulación."/>
    <s v="Cada vez que se requiera"/>
    <d v="2024-01-01T00:00:00"/>
    <d v="2023-11-30T00:00:00"/>
    <s v="Acta de reunión"/>
    <s v="No. Reuniones realizadas"/>
    <s v="En curso"/>
    <d v="2024-05-10T00:00:00"/>
    <s v="No se reporta ejecución del cotrol toda vez que se indica que  no se realizó transferencia de dominio por venta de los predios de propiedad de la Caja de la Vivienda Popular.  "/>
    <s v="La ejecución se planteo a solicitud. No se reporta ejecución de la actividad "/>
    <x v="1"/>
    <n v="0"/>
    <n v="0"/>
  </r>
  <r>
    <n v="28"/>
    <x v="4"/>
    <s v="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
    <x v="4"/>
    <s v="Falta de conocimiento en los procesos de selección de los terrenos"/>
    <m/>
    <s v="Afectación reputacional "/>
    <m/>
    <m/>
    <m/>
    <m/>
    <m/>
    <m/>
    <m/>
    <m/>
    <m/>
    <m/>
    <m/>
    <m/>
    <s v="Seleccione estado de actividad"/>
    <d v="2024-05-10T00:00:00"/>
    <s v="El proceso no reporta ejecución el control. Ninguno de los meses de encuentra diligenciado, es importante diligenciar la matriz indicando si la ejecución del control aplica o no en el mes correspondiente."/>
    <s v="N/A"/>
    <x v="0"/>
    <s v="N/A"/>
    <s v="N/A"/>
  </r>
  <r>
    <n v="1"/>
    <x v="5"/>
    <s v="Atender, identificar, registrar, informar y direccionar a la ciudadanía sobre los trámites y servicios a los que pueden acceder, en torno a los programas que desarrolla la Caja de la Vivienda Popular, a través de los canales de atención dispuestos por la entidad, con el propósito de medir y evaluar el grado de satisfacción de los usuarios sobre los servicios prestados por la CVP y realizar el seguimiento y control a las PQRSD que ingresan a la entidad."/>
    <x v="5"/>
    <s v="Falta de herramientas que permitan detectar que las funcionarios y contratistas que puedan realizar cobros sobre trámites y servicios gratuitos"/>
    <s v="Aprovechamiento del funcionario y/o contratista por el desconocimiento que los tramites y/o servicios de la Caja de la Vivienda Popular son gratuitos y no requieren intermediarios"/>
    <s v="Mala imagen de la Entidad y/o perdida de credibilidad"/>
    <s v="Posibilidad de generar cobros indebidos por la realización de  trámites y/o servicios ante la Caja de la Vivienda Popular por parte de funcionarios y/o contratistas de la entidad"/>
    <s v="Posibilidad de cobros indebidos o intermediación innecesaria de los tramites y/o servicios de la Caja de la Vivienda Popular por parte de funcionarios y/o contratistas  buscando obtener un beneficio propio o para terceros, generando daño reputacional a la entidad."/>
    <s v="N.A."/>
    <s v="Alto"/>
    <s v="Reducir (Mitigar)"/>
    <s v="Realizar seguimiento semestral a la ejecución de la estrategia de divulgación sobre la Gratuidad de los Tramites y Servicios que presta la Caja de la Vivienda Popular"/>
    <s v="Director de Gestión Corporativa"/>
    <s v="Semestral"/>
    <d v="2024-06-30T00:00:00"/>
    <d v="2024-12-31T00:00:00"/>
    <s v="Estrategia gratuidad de trámites y servicios"/>
    <s v="(No. de seguimientos realizados / 2 seguimientos programados) * 100"/>
    <s v="Seleccione estado de actividad"/>
    <d v="2024-05-09T00:00:00"/>
    <s v="Se evidencia que el proceso de atención al ciudadano ha gestionado la divulgación de piezas comunicativas acerca de la gratuidad del servicio se observa ademas memorando 202417000033343 remitido por la DGC el 21/03/2024 dirigido a la OAC con asunto Estrategia de comunicaciones Dirección de Gestión Corporativa – Proceso de Servicio al Ciudadano vigencia 2024. Se evidencia una ejecución consistente del control."/>
    <s v="Se definio una ejecución por semestre. La actividad de tratamiento propuesta por el proceso inicia en el mes de junio"/>
    <x v="2"/>
    <n v="0"/>
    <n v="0"/>
  </r>
  <r>
    <n v="15"/>
    <x v="6"/>
    <s v="Administrar de manera eficiente y eficaz la infraestructura física, los bienes y servicios que requieran todos los procesos de la entidad como apoyo a su gestión, garantizando que se encuentren en óptimas condiciones para el cumplimiento y desarrollo de sus funciones."/>
    <x v="6"/>
    <s v="Inadecuado manejo del inventario por parte del profesional designado para ejecutar la función_x000a__x000a_Incumplimiento de procedimientos internos para el control y seguimiento del inventario "/>
    <s v="Incumplimiento de la normatividad "/>
    <s v="Perdidas económicas para la Entidad_x000a_Imposición de sanciones "/>
    <s v="Acción u omisión en el uso de bienes inmuebles de la CVP"/>
    <s v="Posibilidad de facilitar el uso indebido de los predios asignados a la CVP por omisión o falta de control administrativo de los mismos "/>
    <s v="N/A"/>
    <s v="Alto"/>
    <s v="Reducir (Mitigar)"/>
    <s v="Realizar informes de seguimiento bimensual de los bienes inmuebles de la CVP"/>
    <s v="Profesional designado por el Subdirector Administrativo"/>
    <s v="Bimestral"/>
    <d v="2024-04-01T00:00:00"/>
    <d v="2024-12-31T00:00:00"/>
    <s v="Documento de solicitud radicado"/>
    <s v="Un proceso de gestión de realización de una mesa de trabajo"/>
    <s v="En curso"/>
    <d v="2024-05-09T00:00:00"/>
    <s v="No se observa soporte &quot;captura de pantalla SIBI &quot; del control en el repositorio de la ejecución de la activdad"/>
    <s v="La actividad esta planteada bimestralmente y no es clara la forma como se mide el avance  toda vez que el indicador esta planteado como &quot;Un proceso de gestión de realización de una mesa de trabajo&quot;. Para este corte la ACI tomo para la medición un avance esperado del 40% equivalente a los dos bimestres que ya han trasncurrido a corte abril._x000a__x000a_Se reporta por parte del proceso desde el mes de abril se desarrolla la actividad. Sin embargo, no se observan soportes de la ejecución. "/>
    <x v="1"/>
    <n v="0"/>
    <n v="0.4"/>
  </r>
  <r>
    <n v="16"/>
    <x v="6"/>
    <s v="Administrar de manera eficiente y eficaz la infraestructura física, los bienes y servicios que requieran todos los procesos de la entidad como apoyo a su gestión, garantizando que se encuentren en óptimas condiciones para el cumplimiento y desarrollo de sus funciones."/>
    <x v="6"/>
    <s v="Falta de conciencia y ética por parte de los servidores Públicos y Contratistas_x000a__x000a_Deficientes verificaciones a los inventarios&quot;"/>
    <s v="Falta de Ética y Valores de los servidores públicos y/o contratistas"/>
    <s v="Perdida de imagen de Transparencia de la Entidad "/>
    <s v="Sustracción de bienes propiedad de La Caja de la Vivienda Popular  por parte de un servidor"/>
    <s v="Posibilidad dedetrimento patrimonial por malos comportamientos y falta valores y ética de los servidores públicos  y/o contratistas   "/>
    <s v="N/A"/>
    <s v="Alto"/>
    <s v="Reducir (Mitigar)"/>
    <s v="Levantar toma física del inventario en toda la entidad, por lo menos una vez al año "/>
    <s v="El personal responsable del inventarios designado por el Subdirector Administrativo"/>
    <s v="Anual"/>
    <d v="2024-04-01T00:00:00"/>
    <d v="2024-12-31T00:00:00"/>
    <s v="Formato 208-GA-Ft-130 Revisión toma física de inventario individual por dependencias"/>
    <s v="Una toma física del inventario realizada en el año"/>
    <s v="Seleccione estado de actividad"/>
    <d v="2024-05-09T00:00:00"/>
    <s v="Se indica por el proceso que se ejecuto el control en los meses de febrero, marzo y abril "/>
    <s v="Se definio una ejecución por año. El proceso reporta que desde el mes de abril la actividad de toma física del inventario se encuentra en curso sin embargo no se aporta soportes de el avance."/>
    <x v="1"/>
    <n v="0"/>
    <n v="0"/>
  </r>
  <r>
    <n v="18"/>
    <x v="7"/>
    <s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
    <x v="7"/>
    <s v="Desconocimiento de los reportes vigentes del ranking de cupos de inversión por parte de la Secretaria  de Hacienda Distrital"/>
    <s v="Incumplimiento de los procedimientos definidos._x000a_"/>
    <s v="Ingresos de recursos en cuentas no autorizadas, que  puedan causar perdida de recursos generando detrimento patrimonial."/>
    <s v="Posibilidad de manejo inadecuado de los recursos de Tesorería incumpliendo las directrices establecidas por la entidad  de manera intencional  generando   riesgos de algún tipo de peculado."/>
    <s v="_x000a__x000a_Posibilidad del manejo inadecuado de los recursos de tesorería por el desconocimiento de los procedimientos e instructivos establecidos por la entidad con el propósito de generar una destinación inadecuada de los recursos favoreciendo a terceros. "/>
    <s v="N/A"/>
    <s v="Moderado"/>
    <s v="Reducir (Mitigar)"/>
    <s v="Elaborar  las conciliaciones bancarias de manera mensual"/>
    <s v="Tesorero(a)_x000a__x000a_Subdirector(a) Financiero(a)_x000a_"/>
    <s v="Mensual"/>
    <d v="2024-01-01T00:00:00"/>
    <d v="2024-12-31T00:00:00"/>
    <s v="Conciliaciones mensuales_x000a_"/>
    <s v="12 reportes mensuales de conciliaciones bancarias"/>
    <s v="Seleccione estado de actividad"/>
    <d v="2024-05-09T00:00:00"/>
    <s v="Se observan los estados de tesoreria de los meses de diciembre, enero y febrero se eviencia consistencia de la ejecución del control propuesto por el proceso"/>
    <s v="Se definio una ejecución por mes. Se evidencia para el primer trimestre de 2024 una ejecución de la actividad de manera consistente."/>
    <x v="1"/>
    <n v="0.4"/>
    <n v="0.4"/>
  </r>
  <r>
    <n v="18"/>
    <x v="7"/>
    <s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
    <x v="7"/>
    <s v="Desconocimiento de los reportes vigentes del ranking de cupos de inversión por parte de la Secretaria  de Hacienda Distrital"/>
    <s v="Incumplimiento de los procedimientos definidos._x000a_"/>
    <s v="Daño reputacional."/>
    <m/>
    <m/>
    <m/>
    <m/>
    <m/>
    <s v="Realizar mensualmente dentro del comité financiero, el análisis de la ubicación de los bancos en el  ranking emitido por la SHD.. "/>
    <s v="Tesorero(a)_x000a__x000a_Subdirector(a) Financiero(a)_x000a_"/>
    <s v="Mensual"/>
    <d v="2024-01-01T00:00:00"/>
    <d v="2024-12-31T00:00:00"/>
    <s v="Actas de comité financiero"/>
    <s v="12 actas de comité financiero. "/>
    <s v="Seleccione estado de actividad"/>
    <d v="2024-05-09T00:00:00"/>
    <s v="Se observan los archivos del seguimiento a cupos de inversión para los meses de diciembre, enero y febrero se eviencia consistencia de la ejecución del control propuesto por el proceso"/>
    <s v="Se definio una ejecución por mes. Se evidencia para el primer trimestre de 2024 una ejecución de la actividad de manera consistente."/>
    <x v="1"/>
    <n v="0.4"/>
    <n v="0.4"/>
  </r>
  <r>
    <n v="19"/>
    <x v="7"/>
    <s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
    <x v="7"/>
    <s v="Falta de validación en la entrada de las solicitudes para pago y los pagos realizados."/>
    <s v="Adulteración de los documentos legales de soporte de pago"/>
    <s v="Sanciones legales"/>
    <s v="Posibilidad de manipular el trámite de pagos financieros para realizarlos sin el cumplimiento de los requisitos establecidos para benéfico propio o de un tercero."/>
    <s v="Posibilidad de tramitar pagos sin el cumplimiento de los requisitos establecidos_x000a_"/>
    <s v="N/A"/>
    <s v="Alto"/>
    <s v="Reducir (Mitigar)"/>
    <s v="Mesa de trabajo mensual con el equipo de trabajo de pagos, para validar que los pagos realizados en el periodo no presenten novedades."/>
    <s v="Delegado por la Subdirección Financiera (responsable de pagos)_x000a__x000a_Subdirector(a) Financiero(a)"/>
    <s v="Mensual"/>
    <d v="2024-01-01T00:00:00"/>
    <d v="2024-12-31T00:00:00"/>
    <s v="Correo de conclusiones  o Acta de la mesa de trabajo"/>
    <s v="12  Actas de mesas de trabajo o correo de conclusiones"/>
    <s v="Seleccione estado de actividad"/>
    <d v="2024-05-09T00:00:00"/>
    <s v="Se observan los archivos del seguimiento reporte de pagos el cual contiene los pagos de rechazos para los meses de diciembre, enero y febrero se eviencia consistencia de la ejecución del control propuesto por el proceso."/>
    <s v="Se definio una ejecución por mes. Se evidencia para el primer trimestre de 2024 una ejecución de la actividad de manera consistente."/>
    <x v="1"/>
    <n v="0.4"/>
    <n v="0.4"/>
  </r>
  <r>
    <n v="20"/>
    <x v="7"/>
    <s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
    <x v="7"/>
    <s v="Falta de validación en las solicitudes de información personal y financiera de deudores que formulan los terceros."/>
    <s v="La manipulación de la base de datos y la comercialización de la información que reposa en el aplicativo, con el propósito de favorecer los intereses de un particular y que lesione los intereses de la entidad._x000a_"/>
    <s v="Investigaciones y sanciones disciplinarias,"/>
    <s v="Posibilidad de expedir a terceros paz y salvos, certificados de deuda y/o recibos de pago e información (personal y financiera) no autorizada de deudores de cartera con el animo de obtener un beneficio privado"/>
    <s v="Posibilidad de desviar recursos, y no recuperar préstamos otorgados, viéndose afectada la imagen y los ingresos de la entidad, con el ánimo de obtener un beneficio privado"/>
    <s v="Expedición de paz y salvo y /o certificación de deuda"/>
    <s v="Alto"/>
    <s v="Reducir (Mitigar)"/>
    <s v="Realizar una reunión trimestral en la que se validen los usuario autorizados y activos en el aplicativo FORMULA 4GL, y de igual forma se asuma el compromiso de uso adecuado y confidencialidad de la información."/>
    <s v="Delegado por la Subdirección Financiera (responsable de cartera)_x000a__x000a_Subdirector(a) Financiero(a)"/>
    <s v="Trimestral "/>
    <d v="2024-01-01T00:00:00"/>
    <d v="2024-12-31T00:00:00"/>
    <s v="Acta de reunión. _x000a__x000a_"/>
    <s v="4 actas de reunión"/>
    <s v="Seleccione estado de actividad"/>
    <d v="2024-05-09T00:00:00"/>
    <s v="Se evidencian actas de seguimiento trrimestral de seguimiento a los usuarios con acceso al sistema  FORMULA 4GL en los meses de enero y abril"/>
    <s v="Se definio una ejecución trimestral. Se evidencia para el primer trimestre de 2024 una ejecución de la actividad de manera consistente."/>
    <x v="1"/>
    <n v="0.4"/>
    <n v="0.4"/>
  </r>
  <r>
    <n v="20"/>
    <x v="7"/>
    <s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
    <x v="7"/>
    <s v="Falta de validación en las solicitudes de información personal y financiera de deudores que formulan los terceros."/>
    <s v="La manipulación de la base de datos y la comercialización de la información que reposa en el aplicativo, con el propósito de favorecer los intereses de un particular y que lesione los intereses de la entidad._x000a_"/>
    <s v="Sanciones  fiscales y penales y daño reputacional."/>
    <m/>
    <m/>
    <m/>
    <m/>
    <m/>
    <s v="Sensibilizar de manera semestral a los funcionarios del área de cartera sobre la importancia de la validación de la información que se entrega al deudor o al tercero autorizado o que demuestre vínculo con el deudor.  "/>
    <s v="Delegado por la Subdirección Financiera (responsable de cartera)_x000a__x000a_Subdirector(a) Financiero(a)"/>
    <s v="Mensual"/>
    <d v="2024-02-01T00:00:00"/>
    <d v="2024-12-31T00:00:00"/>
    <s v="Actas de sensibilización. "/>
    <s v="2 actas de sensibilización "/>
    <s v="Seleccione estado de actividad"/>
    <d v="2024-05-09T00:00:00"/>
    <s v="Se evidencian Informes de las Solicitudes y Respuestas de Información Personal Financiera para los meses Diciembre, enero, febrero y marzo de manera consistente."/>
    <s v="Se definio una ejecución por semestre, a corte de este seguimiento no se aportan evidencias deejecución de la sensibilización semestral."/>
    <x v="1"/>
    <n v="0"/>
    <n v="0"/>
  </r>
  <r>
    <n v="14"/>
    <x v="8"/>
    <s v="Garantizar la disponibilidad de la información contenida en los documentos de archivo de las dependencias de la Caja de la Vivienda Popular."/>
    <x v="6"/>
    <s v="Falta control efectivo y oportuno en el manejo del inventario del archivo de gestión y el archivo central. "/>
    <s v="Incumplimiento del procedimiento establecido de Control y Préstamo de expedientes por parte de servidores públicos y contratistas"/>
    <s v="Perdida de información importante que hacen parte o harán parte del acervo documental de la Entidad "/>
    <s v="Perdida o daño de los documentos soportes de la Información de la Entidad"/>
    <s v="Posibilidad de afectación económica y reputacional por la pérdida o daño intencional de los documentos que contienen la información de la Entidad, para beneficio propio o de un tercero.  "/>
    <s v="N/A"/>
    <s v="Alto"/>
    <s v="Reducir (Mitigar)"/>
    <s v="Desarrollar jornadas de sensibilización y socialización de los procedimientos y normatividad legal vigente, relacionada con los lineamientos de la consulta y préstamo de los expedientes, al personal que requiera dicho servicio. "/>
    <s v="Profesional designado por el Subdirector Administrativo"/>
    <s v="Semestral"/>
    <d v="2024-03-01T00:00:00"/>
    <d v="2024-12-31T00:00:00"/>
    <s v="Listas de Asistencia "/>
    <s v="2 sensibilizaciones realizadas en el año"/>
    <s v="Seleccione estado de actividad"/>
    <d v="2024-05-09T00:00:00"/>
    <s v="El proceso no reporta ejecución del controll en el primer cuatrimestre, se indica que se efectuara el seguimiento en el mes de abril. Sin embargo, el realizar un seguimineto 7 meses despues de iniciada la vigencia eleva la probabilidad de materialización del riesgo si se tiene encuenta lo establecido en la descripción del control &quot;El personal designado para la entrega  cada vez que un expediente del archivo de gestión, centralizado o central  se encuentre en consulta o préstamo se deberá hacer seguimiento&quot;. Se recomienda realizar el seguimiento mensual de este control"/>
    <s v="Se definio una ejecución por semestre, a corte de este seguimiento no se aportan evidencias de que se ha realizado la sensibilización indicada."/>
    <x v="1"/>
    <n v="0"/>
    <n v="0"/>
  </r>
  <r>
    <n v="10"/>
    <x v="9"/>
    <s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
    <x v="6"/>
    <s v="Control insuficiente para la verificación de requisitos en los procesos de vinculación del personal"/>
    <s v="Acción u omisión en la verificación de los requisitos mínimos de los cargos para la vinculación de personal"/>
    <s v="Favorecimiento de un tercero en detrimento de los principios de la función pública"/>
    <s v="Selección del personal no idóneo para el cargo"/>
    <s v="Posibilidad de vincular una persona sin cumplir los requisitos mínimos de un cargo con el fin de obtener un beneficio propio o de terceros"/>
    <s v="N/A"/>
    <s v="Alto"/>
    <s v="Reducir (Mitigar)"/>
    <s v="Revisar y actualizar los formatos 208-TH-Ft-22 Cumplimiento de requisitos mínimos, experiencia del cargo y  208-TH-Ft-116 Verificación cumplimiento de requisitos, incorporando en ellos todos los criterios necesarios legalmente para la vinculación de un servidor público a la Entidad "/>
    <s v="Profesional designado por el Subdirector Administrativo"/>
    <s v="Anual"/>
    <d v="2024-03-01T00:00:00"/>
    <d v="2024-05-31T00:00:00"/>
    <s v="Formatos actualizados en el  Sistema de gestión de calidad de la Entidad "/>
    <s v="Formatos actualizados con todos los criterios incorporados "/>
    <s v="En curso"/>
    <d v="2024-05-09T00:00:00"/>
    <s v="Se evidencia ejecución del control unicamente en el mes de marzo, En el control no se establece la periodicidad del mismo se recomienda ejecución mensual"/>
    <s v="Ejecución Anual. En el mes de marzo se verifica ejecución del control &quot;&quot;revisión del formato 22&quot; para determinar su completitud. El control hace mención a los formatos Formatos 208-TH-Ft-22 CUMPLIMIENTO REQUISITOS MINÍMOS EXPERIENCIA DEL CARGO _x000a_208-TH-Ft-116 Verificación cumplimiento de requisitos _x000a_Diligenciados y suscritos"/>
    <x v="1"/>
    <n v="0.33300000000000002"/>
    <n v="0.33300000000000002"/>
  </r>
  <r>
    <n v="11"/>
    <x v="9"/>
    <s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
    <x v="6"/>
    <s v="Liquidación y pago en la nómina de factores salariales sin el respectivo control dentro del proceso en beneficio propio o de un tercero."/>
    <s v="Incumplimiento del procedimiento para la liquidación de la nómina"/>
    <s v="Favorecimiento de un tercero en detrimento de los principios de la función pública"/>
    <s v="Liquidación incorrecta de la Nomina "/>
    <s v="Posibilidad de afectación reputacional y económica por   imprecisiones en la información de manera intencional en la liquidación de la nómina"/>
    <s v="N/A"/>
    <s v="Moderado"/>
    <s v="Reducir (Mitigar)"/>
    <s v="Verificar mensualmente la Nómina, los resúmenes y la relación de autorización para cada periodo"/>
    <s v="Profesional designado por el Subdirector Administrativo"/>
    <s v="Mensual"/>
    <d v="2024-01-01T00:00:00"/>
    <d v="2024-12-31T00:00:00"/>
    <s v="Liquidación de la  Nómina mensual, los resúmenes y la relación de autorización "/>
    <s v="# de reportes de liquidación de Nómina, resúmenes y relación de autorización verificadas/12 reportes de liquidación de Nómina, resúmenes y relación de autorización verificadas"/>
    <s v="En curso"/>
    <d v="2024-05-09T00:00:00"/>
    <s v="El proceso reporta seguimiento al control de manera mesual a la nomina y aporta soportes de verificación de resumenes y autorización de la nómina para el primer cuatrimestre de 2024."/>
    <s v="Se definió una ejecución mensual. El proceso reporta seguimiento mesual a la nomina y aporta soportes de verificación de resumenes y autorización de la nómina para el primer cuatrimestre de 2024. Se recomienda ajustar el plan de acción dado que el control y las actividades definidas son practicamente las mismas al igual que los soportes de ejecución. Las actividades planteadas por el proceso deben complementar el control establecido de lo contrario no se mitiga el riesgo residual."/>
    <x v="1"/>
    <n v="0.4"/>
    <n v="0.4"/>
  </r>
  <r>
    <n v="12"/>
    <x v="9"/>
    <s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
    <x v="6"/>
    <s v="Conflictos de interés reales, potenciales o aparentes, no declaración de los mismos _x000a_"/>
    <s v="Cuando el interés particular del servidor público o contratista  influye indebidamente sobre el desempeño de sus deberes y responsabilidades  "/>
    <s v="Procesos sancionatorios _x000a_Impacto reputacional negativo "/>
    <s v="Presentación de Conflicto de Interés "/>
    <s v="Posibilidad de presentarse conflictos de interés por parte de un servidor publico o contratista deslegitimando  los procesos de la Entidad. "/>
    <s v="N/A"/>
    <s v="Moderado"/>
    <s v="Reducir (Mitigar)"/>
    <s v="Revisar y actualizar los formatos 208-TH-Ft-22 Cumplimiento de requisitos mínimos, experiencia del cargo y  208-TH-Ft-116 Verificación cumplimiento de requisitos, incorporando en ellos todos los criterios necesarios legalmente para la vinculación de un servidor público a la Entidad "/>
    <s v="Profesional designado por el Subdirector Administrativo"/>
    <s v="Anual"/>
    <d v="2024-03-01T00:00:00"/>
    <d v="2024-05-31T00:00:00"/>
    <s v="Formatos actualizados en el  Sistema de gestión de calidad de la Entidad "/>
    <s v="Formatos actualizados con todos los criterios incorporados "/>
    <s v="En curso"/>
    <d v="2024-05-09T00:00:00"/>
    <s v="Se evidencia ejecución del control unicamente en el mes de marzo, En el control no se establece la periodicidad del mismo se recomienda ejecución mensual"/>
    <s v="Ejecución Anual. En el mes de marzo se verifica ejecución del control &quot;&quot;revisión del formato 22&quot; para determinar su completitud. El control hace mención a los formatos Formatos 208-TH-Ft-22 CUMPLIMIENTO REQUISITOS MINÍMOS EXPERIENCIA DEL CARGO _x000a_208-TH-Ft-116 Verificación cumplimiento de requisitos _x000a_Diligenciados y suscritos"/>
    <x v="1"/>
    <n v="0.33300000000000002"/>
    <n v="0.33300000000000002"/>
  </r>
  <r>
    <n v="13"/>
    <x v="9"/>
    <s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
    <x v="6"/>
    <s v="Perfiles de difícil consecución._x000a_No cumplimiento con el procedimiento establecido (tiempos)._x000a_Entrega inoportuna e incompleta de los requisitos por parte del aspirante."/>
    <s v="Ofrecimiento de davidas por parte de terceros "/>
    <s v="Incumpliendo legal_x000a_Fallas en los servicios (eventos Adversos)_x000a_Sanciones "/>
    <s v="SARLAFT"/>
    <s v="Posibilidad de afectación reputacional  por inadecuados procesos de selección, seguimiento y evaluación del personal viciados por sobornos o fraudes. "/>
    <s v="N/A"/>
    <s v="Alto"/>
    <s v="Reducir (Mitigar)"/>
    <s v="Realizar campaña denominada &quot;Tolerancia Cero a la Corrupción&quot;  por medio de sensibilizaciones hechas al personal mediante pautas o comunicaciones internas. "/>
    <s v="Profesional designado por el Subdirector Administrativo"/>
    <s v="Cuatrimestral"/>
    <d v="2024-04-01T00:00:00"/>
    <d v="2024-12-31T00:00:00"/>
    <s v="Listas de Asistencia "/>
    <s v="3 sensibilizaciones realizadas en el año frente  a la  &quot;Tolerancia Cero a la Corrupción&quot;  "/>
    <s v="En curso"/>
    <d v="2024-05-09T00:00:00"/>
    <s v="El proceso reporta que no se ha ejecutado este control por lo cual no hay soportes de avance en el Instrumento de medición de la apropiación de la Política de Integridad y Conflictos de Interés. "/>
    <s v="Se definio una ejecución por cuatrimestre. Se reporta por parte del proceso que la acitvidad &quot;sensibilizaciones realizadas en el año frente  a la  &quot;Tolerancia Cero a la Corrupción&quot; no se ha ejecutado. La periodicidad definida es cuatrimestral y no se cumplió"/>
    <x v="1"/>
    <n v="0"/>
    <n v="0.33300000000000002"/>
  </r>
  <r>
    <n v="2"/>
    <x v="10"/>
    <s v="Coordinar la adquisición de los bienes y servicios necesarios en la Caja de la Vivienda Popular, según la normatividad contractual legal vigente."/>
    <x v="0"/>
    <s v="Abuso de poder y/o intereses personales"/>
    <s v="Ajustar de manera irregular los requisitos jurídicos y/o financieros y/o técnicos y/o específicos los estudios previos y pliego de condiciones para favorecer a un tercero."/>
    <s v="Perdida de recursos públicos por una inadecuada selección en un proceso de contratación"/>
    <s v="Posibilidad de elaborar estudios previos y pliegos de condiciones cuyos requisitos jurídicos y/o financieros y/o técnicos y/o específicos que pretendan direccionar la adjudicación del contrato a un oferente particular."/>
    <s v="Posibilidad de realizar una inadecuada selección de un proceso de contratación ajustando de manera irregular los requisitos jurídicos y/o financieros y/o técnicos y/o específicos, los estudios previos y pliego de condiciones para favorecer a un tercero generando perdida de recursos públicos."/>
    <s v="N.A."/>
    <s v="Moderado"/>
    <s v="Reducir (Mitigar)"/>
    <s v="Realizar seguimientos cuatrimestrales mediante mesas de trabajo para revisar las observaciones realizadas a los estudios previos y/o pliego de condiciones. "/>
    <s v="Director de Gestión Corporativa"/>
    <s v="Cuatrimestral"/>
    <d v="2024-01-02T00:00:00"/>
    <d v="2024-12-31T00:00:00"/>
    <s v="Acta de reunión"/>
    <s v="(No. de seguimientos realizados / 3 seguimiento programados) * 100"/>
    <s v="En curso"/>
    <d v="2024-05-09T00:00:00"/>
    <s v="No se evidencia ejecución del control en los meses de enero y marzo. Para los meses de febrero y abril se remitieron soportes (listados de asistencia de las mesas de trabajo del grupo de contratación) que no son consistentes con los especificados en el control (Solicitudes de contratación revisadas)"/>
    <s v="Se definio una ejecución por cuatrimestre.Se evidencia la ejecución de dos sesiones cuyo tema fue &quot;REUNIÓN DE SUPERVISIÓN Y SEGUIMIENTO DIRECCIÓN JURIDICA CVP&quot; desarrolladas en los meses de febrero y marzo. No se encontró el soporte de asistencia de la reunión de febrero."/>
    <x v="1"/>
    <n v="0.33"/>
    <n v="0.33300000000000002"/>
  </r>
  <r>
    <n v="3"/>
    <x v="10"/>
    <s v="Coordinar la adquisición de los bienes y servicios necesarios en la Caja de la Vivienda Popular, según la normatividad contractual legal vigente."/>
    <x v="0"/>
    <s v="Falta de herramientas que permitan detectar que las funcionarios y contratistas que pretendan favorecer a un tercero"/>
    <s v="Validar documentos elaborados de manera fraudulenta y/o sin acatar la normatividad vigente por parte del funcionario y/o contratista para favorecer a un tercero"/>
    <s v="Mala imagen de la Entidad y/o perdida de credibilidad"/>
    <s v="Posibilidad de adelantar el proceso de selección con documentación faltante o errónea  con el propósito de favorecer a un tercero."/>
    <s v="Posibilidad de validar documentos elaborados de manera fraudulenta y/o sin acatar la normatividad vigente por parte del funcionario y/o contratista para favorecer a un tercero generando mala imagen a la Entidad y/o perdida de credibilidad."/>
    <s v="N.A."/>
    <s v="Alto"/>
    <s v="Reducir (Mitigar)"/>
    <s v="Realizar una (1) socialización a los referentes de contratación sobre las listas de chequeo por modalidad de contratación."/>
    <s v="Director de Gestión Corporativa"/>
    <s v="Anual"/>
    <d v="2024-01-02T00:00:00"/>
    <d v="2024-12-31T00:00:00"/>
    <s v="Presentación y/o Lista de asistencia."/>
    <s v="Una (1) socialización efectuada"/>
    <s v="En curso"/>
    <d v="2024-05-09T00:00:00"/>
    <s v="No se evidencia ejecución del control en los meses de enero y marzo. Para los meses de febrero y abril se remitió el mismo soporte para ambos meses y en el no se evidencia VoBo o diligenciamiento del campo (Nombre del Abogado que realizó la revisión de la Etapa Precontractual y Contractual) que permita inferir que la lista de chequeo del contratista se verificó, lo cual es inconsistente la descripción del control y con la evidencia establecida para el mismo."/>
    <s v="Se definio una ejecución por año.Se evidencia soporte de asistencia a espacio de socialización realizado el 15 de febrero con los enlaces de las diferentes dependencias._x000a__x000a_No se remitió soporte que indique cuales fueron los temas tratados en dicha socialización.  Se recomienda adjuntar la presentación empleada para realizar la socialización"/>
    <x v="1"/>
    <n v="0.95"/>
    <n v="0.33300000000000002"/>
  </r>
  <r>
    <n v="23"/>
    <x v="11"/>
    <s v="Generar e implementar soluciones tecnológicas que permitan proveer de forma oportuna, eficiente y transparente, las herramientas de tecnología de la información necesarias para el cumplimiento de los fines de la Cajade la Vivienda Popular , asi como formular lineamientos de estándares y buenas practicas para el manejo de las herramientas tecnologicas y los sistemas de información de la Entidad."/>
    <x v="8"/>
    <s v="Inadecuada aplicación de controles de acceso y/o privilegios de los usuarios"/>
    <s v="Sustracción parcial o total de información sensible por personal interno o instrucción de un externo a la entidad."/>
    <s v="Falta de credibilidad en la información generada por la entidad"/>
    <s v="Posibilidad de compartir de  manera no controlada la información digital que administra la CVP con terceros no autorizados buscando obtener un beneficio."/>
    <s v="Posibilidad de compartir información digital  de carácter confidencial que administra la CVP acerca de sus beneficiarios y/o grupos de interés , con terceros no autorizados buscando obtener un beneficio."/>
    <s v="N/A"/>
    <s v="Moderado"/>
    <s v="Reducir (Mitigar)"/>
    <s v="Realizar estrategias de sensibilización trimestralmente que apoyen el conocimiento de los funcionarios y/o contratistas de la entidad con respecto al cuidado y buen manejo de la información."/>
    <s v="Profesional Universitario"/>
    <s v="Cuatrimestral"/>
    <d v="2024-01-01T00:00:00"/>
    <d v="2024-12-30T00:00:00"/>
    <s v="Piezas Informativas y/o Presentaciones y/o Listado de Asistencia"/>
    <s v="4 Estrategias de sensibilización"/>
    <s v="En curso"/>
    <d v="2024-05-10T00:00:00"/>
    <s v="Se observa seguimiento mesual a las cuentas de usuario deacuerdo a las solicitudes de acceso por parte de los lideres de proceso. Se aporta archivos de excel para los meses de enero a abril."/>
    <s v="La ejecución se planteo trimestral. Se evidenció mediante la revisión de los soportes aportados que LA OTIC ha gestionado piezas de sensibilización de seguridad de la información de manera mensual. Se evidencia un adecuado desarrollo de la actividad propuesta por el proceso.  Ajustar la periodicidad En la culomna correspondiente"/>
    <x v="1"/>
    <n v="0.4"/>
    <n v="0.4"/>
  </r>
  <r>
    <n v="23"/>
    <x v="11"/>
    <s v="Generar e implementar soluciones tecnológicas que permitan proveer de forma oportuna, eficiente y transparente, las herramientas de tecnología de la información necesarias para el cumplimiento de los fines de la Cajade la Vivienda Popular , asi como formular lineamientos de estándares y buenas practicas para el manejo de las herramientas tecnologicas y los sistemas de información de la Entidad."/>
    <x v="8"/>
    <s v="Inadecuada aplicación de controles de acceso y/o privilegios de los usuarios"/>
    <s v="Sustracción parcial o total de información sensible por personal interno o instrucción de un externo a la entidad."/>
    <s v="Posibles procesos judiciales en contra de la entidad"/>
    <m/>
    <m/>
    <m/>
    <m/>
    <m/>
    <s v="Implementar los controles de seguridad necesarios en Firewall, Directorio Activo (AD) y Equipos de cómputo cada vez que aplique y que permitan la aplicabilidad de la política de seguridad de la información en la entidad."/>
    <s v="Profesional Universitario"/>
    <s v="Cuatrimestral"/>
    <d v="2024-01-01T00:00:00"/>
    <d v="2024-12-30T00:00:00"/>
    <s v="Reporte de políticas aplicadas en los siguientes componentes: Directorio Activo_x000a_Firewall_x000a_Equipos de Computo"/>
    <s v="4  (Implementación de controles en los tres componentes) Firewall, Directorio Activo (AD) y Equipos de cómputo _x000a__x000a_"/>
    <s v="En curso"/>
    <d v="2024-05-10T00:00:00"/>
    <s v="Se observa seguimiento mesual a las cuentas de usuario deacuerdo a las solicitudes de acceso por parte de los lideres de proceso. Se aportan capturas de pantalla de la configuración de permisos de algunos usuarios para el primer trimestre"/>
    <s v="La ejecución se planteo trimestral. Se evidenció que para el primer trimestre el proceso ha revisado la implementación de politicas en el Firewall, AD (para usuarios y equipos) entre ellas restricción a la instalación de aplicaciones y caracteristicas de contraseña segura. La actividad se desarrolla de manera adecuada segun lo planteado por el proceso. Ajustar la periodicidad En la culomna correspondiente"/>
    <x v="1"/>
    <n v="0.4"/>
    <n v="0.4"/>
  </r>
  <r>
    <n v="22"/>
    <x v="12"/>
    <s v="Adelantar el proceso disciplinario para establecer la responsabilidad disciplinaria de los servidores y ex servidores de la Caja de la Vivienda Popular, originadas en el incumplimiento del ejercicio de sus funciones y deberes, extralimitación en el ejercicio de derechos y prohibiciones, y violación del régimen de inhabilidades, incompatibilidades, impedimentos y conflicto de intereses."/>
    <x v="9"/>
    <s v="Deficiencia en la evaluación de las etapas en el desarrollo de las actuaciones disciplinarias."/>
    <s v="Expedición de actos administrativos favoreciendo o desfavoreciendo en la expedición de los actos administrativos"/>
    <s v="Producir una sanción errada"/>
    <s v="Posibilidad de expedir actos administrativos sin el debido proceso favoreciendo o desfavoreciendo a terceros por parte de la Oficina de Control Disciplinario Interno "/>
    <s v="Posibilidad de expedir actos administrativos sin el debido proceso favoreciendo o desfavoreciendo a terceros por parte de la Oficina de Control Disciplinario Interno "/>
    <s v="N/A"/>
    <s v="Moderado"/>
    <s v="Reducir (Mitigar)"/>
    <s v="Verificar el Número de procesos disciplinarios en curso y estado actual en el cual se encuentran, de manera mensual mediante mesas de trabajo."/>
    <s v="Jefe de Oficina de Control Disciplinario Interno "/>
    <s v="Seleccione la periodicidad"/>
    <d v="2024-02-01T00:00:00"/>
    <d v="2024-12-31T00:00:00"/>
    <s v="Acta de reunión"/>
    <s v="(No. de mesas de trabajo realizados / 11 mesas de trabajo programadas) * 100"/>
    <s v="Seleccione estado de actividad"/>
    <d v="2024-05-10T00:00:00"/>
    <s v="El proceso reporta seguimiento al control de manera mesual y aporta como soporte actas de  mesas de trabajo de seguimiento a los procesos disciplinarios para el primer trimestre de 2024."/>
    <s v="Se definió una ejecución mensual. El proceso reporta seguimiento mesual a la nomina y aporta como soportes actas de  mesas de trabajo de seguimiento a los procesos disciplinarios para el primer trimestre de 2024.. Se recomienda ajustar el plan de acción dado que el control y las actividades definidas son practicamente las mismas al igual que los soportes de ejecución. Las actividades planteadas por el proceso deben complementar el control establecido de lo contrario no se mitiga el riesgo residual._x000a__x000a_Se debe ajustar el responsable del riesgos (esta asignado a la Dirección de Gestión Coprotativa) y la culumna periodicidad no esta seleccionada en la matriz"/>
    <x v="1"/>
    <n v="0.36359999999999998"/>
    <n v="0.36359999999999998"/>
  </r>
  <r>
    <n v="17"/>
    <x v="13"/>
    <s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
    <x v="10"/>
    <s v="Presiones externas o internas para ocultar, omitir o modificar información en los trabajos de aseguramiento y consultoría"/>
    <s v="Aceptación de dádivas por parte de los auditores para ocultar, omitir o modificar información en los trabajos de aseguramiento y consultoría"/>
    <s v="Exposición de la Entidad a sanciones y responsabilidades administrativas, fiscales, disciplinarias o penales"/>
    <s v="Posibilidad de omitir o modificar los resultados de las evaluaciones Independientes, con el fin de desviar la gestión pública mediante el uso indebido del poder."/>
    <s v="Posibilidad de omitir o modificar los resultados de las evaluaciones Independientes realizadas por el equipo auditor de la Caja de la Vivienda Popular a conveniencia propia o de terceros, con el fin de desviar la gestión pública mediante el uso indebido del poder."/>
    <s v="N/A"/>
    <s v="Moderado"/>
    <s v="Reducir (Mitigar)"/>
    <s v="Socializar el 208-CI-Mn-01 Código de Ética de los Auditores Internos y el 208-CI-Mn-02 Estatuto Auditoria Interna. "/>
    <s v="Asesora de Control Interno"/>
    <s v="Anual"/>
    <d v="2024-01-01T00:00:00"/>
    <d v="2024-06-30T00:00:00"/>
    <s v="Acta de Reunión de Socialización del Código de Ética"/>
    <s v="Acta de Reunión de Socialización del Código de Ética"/>
    <s v="En curso"/>
    <d v="2024-05-09T00:00:00"/>
    <s v="Se observan los compromisos eticos de 4 auditores vinculados a la ACI en el corte de información correspondiente"/>
    <s v="Se definio una ejecución por año. A la fecha no se reporta ejecución de la actividad planteada por el proceso."/>
    <x v="1"/>
    <n v="0"/>
    <n v="0"/>
  </r>
  <r>
    <n v="17"/>
    <x v="13"/>
    <s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
    <x v="10"/>
    <s v="Ausencia de valores éticos, soborno a servidores, intereses propios y externos"/>
    <m/>
    <s v="Ausencia del mejoramiento continuo de la gestión institucional"/>
    <m/>
    <m/>
    <m/>
    <m/>
    <m/>
    <s v="Declarar en el formato de programa de trabajo 208-CI-Ft-19 de las auditorias internas asignadas el COMPROMISO ÉTICO Y REGLAS DE CONDUCTA DEL AUDITOR"/>
    <s v="Auditores"/>
    <s v="Por cada auditoria ejecutada"/>
    <d v="2024-01-01T00:00:00"/>
    <d v="2024-12-15T00:00:00"/>
    <s v="Programa de Trabajo de auditoria interna diligenciado y aprobado"/>
    <s v="Programa de Trabajo de auditoria interna diligenciado y aprobado"/>
    <s v="En curso"/>
    <d v="2024-05-09T00:00:00"/>
    <s v="Se observa el plan de &quot;PROGRAMA DE TRABAJO&quot; Cod:  208-CI-Ft-19 la declaración del cumplimiento del COMPROMISO ÉTICO Y REGLAS DE CONDUCTA "/>
    <s v="Se definio una ejecución a necesidad. A la fecha no se reporta ejecución de la actividad planteada por el proceso."/>
    <x v="1"/>
    <n v="0"/>
    <n v="0"/>
  </r>
  <r>
    <n v="17"/>
    <x v="13"/>
    <s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
    <x v="10"/>
    <s v="Ausencia de principios éticos de auditoría por parte de los auditores"/>
    <m/>
    <s v="Pérdida de credibilidad y confianza en los seguimientos y evaluación"/>
    <m/>
    <m/>
    <m/>
    <m/>
    <m/>
    <m/>
    <m/>
    <m/>
    <m/>
    <m/>
    <m/>
    <m/>
    <s v="Seleccione estado de actividad"/>
    <d v="2024-05-09T00:00:00"/>
    <s v="No se observan soportes del control dado que el proceso informa que el mismo no se ha ejecutado"/>
    <s v="N/A"/>
    <x v="0"/>
    <s v="N/A"/>
    <s v="N/A"/>
  </r>
  <r>
    <n v="17"/>
    <x v="13"/>
    <s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
    <x v="10"/>
    <m/>
    <m/>
    <s v="Toma de decisiones inapropiada por parte de la entidad basada en la información generada por el proceso"/>
    <m/>
    <m/>
    <m/>
    <m/>
    <m/>
    <m/>
    <m/>
    <m/>
    <m/>
    <m/>
    <m/>
    <m/>
    <s v="Seleccione estado de actividad"/>
    <d v="2024-05-09T00:00:00"/>
    <s v="Se reporta por el proceso que en abril se iniciaron dos auditorías, la auditoría a Pro Caracolí la DMB aún no ha enviado por cuanto solicitaron ampliación del plazo para el inicio de la auditoría. Sin embargo no se observa el soporte indicado."/>
    <s v="N/A"/>
    <x v="0"/>
    <s v="N/A"/>
    <s v="N/A"/>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TablaDinámica1" cacheId="0"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rowHeaderCaption="PROCESO ">
  <location ref="B5:E30" firstHeaderRow="0" firstDataRow="1" firstDataCol="1" rowPageCount="1" colPageCount="1"/>
  <pivotFields count="26">
    <pivotField dataField="1" showAll="0"/>
    <pivotField axis="axisRow" showAll="0" sortType="ascending">
      <items count="22">
        <item h="1" x="0"/>
        <item x="1"/>
        <item x="2"/>
        <item x="3"/>
        <item x="4"/>
        <item x="5"/>
        <item x="6"/>
        <item x="7"/>
        <item x="8"/>
        <item x="9"/>
        <item x="10"/>
        <item x="11"/>
        <item x="12"/>
        <item x="13"/>
        <item m="1" x="19"/>
        <item m="1" x="16"/>
        <item m="1" x="20"/>
        <item m="1" x="17"/>
        <item m="1" x="18"/>
        <item m="1" x="14"/>
        <item m="1" x="15"/>
        <item t="default"/>
      </items>
    </pivotField>
    <pivotField showAll="0"/>
    <pivotField axis="axisRow" showAll="0">
      <items count="16">
        <item m="1" x="14"/>
        <item m="1" x="12"/>
        <item x="3"/>
        <item x="2"/>
        <item x="1"/>
        <item m="1" x="11"/>
        <item x="0"/>
        <item x="8"/>
        <item x="6"/>
        <item m="1" x="13"/>
        <item x="4"/>
        <item x="5"/>
        <item x="7"/>
        <item x="9"/>
        <item x="1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4" showAll="0"/>
    <pivotField showAll="0"/>
    <pivotField showAll="0"/>
    <pivotField axis="axisPage" multipleItemSelectionAllowed="1" showAll="0">
      <items count="4">
        <item x="1"/>
        <item h="1" x="0"/>
        <item x="2"/>
        <item t="default"/>
      </items>
    </pivotField>
    <pivotField dataField="1" showAll="0"/>
    <pivotField dataField="1" showAll="0"/>
  </pivotFields>
  <rowFields count="2">
    <field x="3"/>
    <field x="1"/>
  </rowFields>
  <rowItems count="25">
    <i>
      <x v="2"/>
    </i>
    <i r="1">
      <x v="3"/>
    </i>
    <i>
      <x v="3"/>
    </i>
    <i r="1">
      <x v="2"/>
    </i>
    <i>
      <x v="4"/>
    </i>
    <i r="1">
      <x v="1"/>
    </i>
    <i>
      <x v="6"/>
    </i>
    <i r="1">
      <x v="10"/>
    </i>
    <i>
      <x v="7"/>
    </i>
    <i r="1">
      <x v="11"/>
    </i>
    <i>
      <x v="8"/>
    </i>
    <i r="1">
      <x v="6"/>
    </i>
    <i r="1">
      <x v="8"/>
    </i>
    <i r="1">
      <x v="9"/>
    </i>
    <i>
      <x v="10"/>
    </i>
    <i r="1">
      <x v="4"/>
    </i>
    <i>
      <x v="11"/>
    </i>
    <i r="1">
      <x v="5"/>
    </i>
    <i>
      <x v="12"/>
    </i>
    <i r="1">
      <x v="7"/>
    </i>
    <i>
      <x v="13"/>
    </i>
    <i r="1">
      <x v="12"/>
    </i>
    <i>
      <x v="14"/>
    </i>
    <i r="1">
      <x v="13"/>
    </i>
    <i t="grand">
      <x/>
    </i>
  </rowItems>
  <colFields count="1">
    <field x="-2"/>
  </colFields>
  <colItems count="3">
    <i>
      <x/>
    </i>
    <i i="1">
      <x v="1"/>
    </i>
    <i i="2">
      <x v="2"/>
    </i>
  </colItems>
  <pageFields count="1">
    <pageField fld="23" hier="-1"/>
  </pageFields>
  <dataFields count="3">
    <dataField name="ACTIVIDADES " fld="0" subtotal="count" baseField="1" baseItem="3" numFmtId="1"/>
    <dataField name="AVANCE EVIDENCIADO" fld="24" subtotal="average" baseField="3" baseItem="2"/>
    <dataField name="AVANCE ESPERADO" fld="25" subtotal="average" baseField="3" baseItem="2"/>
  </dataFields>
  <formats count="22">
    <format dxfId="174">
      <pivotArea outline="0" collapsedLevelsAreSubtotals="1" fieldPosition="0"/>
    </format>
    <format dxfId="173">
      <pivotArea dataOnly="0" labelOnly="1" outline="0" fieldPosition="0">
        <references count="1">
          <reference field="4294967294" count="2">
            <x v="1"/>
            <x v="2"/>
          </reference>
        </references>
      </pivotArea>
    </format>
    <format dxfId="172">
      <pivotArea dataOnly="0" labelOnly="1" outline="0" fieldPosition="0">
        <references count="1">
          <reference field="4294967294" count="2">
            <x v="1"/>
            <x v="2"/>
          </reference>
        </references>
      </pivotArea>
    </format>
    <format dxfId="171">
      <pivotArea outline="0" collapsedLevelsAreSubtotals="1" fieldPosition="0"/>
    </format>
    <format dxfId="170">
      <pivotArea field="3" type="button" dataOnly="0" labelOnly="1" outline="0" axis="axisRow" fieldPosition="0"/>
    </format>
    <format dxfId="169">
      <pivotArea dataOnly="0" labelOnly="1" outline="0" fieldPosition="0">
        <references count="1">
          <reference field="4294967294" count="2">
            <x v="1"/>
            <x v="2"/>
          </reference>
        </references>
      </pivotArea>
    </format>
    <format dxfId="168">
      <pivotArea field="3" type="button" dataOnly="0" labelOnly="1" outline="0" axis="axisRow" fieldPosition="0"/>
    </format>
    <format dxfId="167">
      <pivotArea dataOnly="0" labelOnly="1" outline="0" fieldPosition="0">
        <references count="1">
          <reference field="4294967294" count="2">
            <x v="1"/>
            <x v="2"/>
          </reference>
        </references>
      </pivotArea>
    </format>
    <format dxfId="166">
      <pivotArea outline="0" collapsedLevelsAreSubtotals="1" fieldPosition="0">
        <references count="1">
          <reference field="4294967294" count="1" selected="0">
            <x v="0"/>
          </reference>
        </references>
      </pivotArea>
    </format>
    <format dxfId="165">
      <pivotArea dataOnly="0" labelOnly="1" outline="0" fieldPosition="0">
        <references count="1">
          <reference field="4294967294" count="1">
            <x v="0"/>
          </reference>
        </references>
      </pivotArea>
    </format>
    <format dxfId="164">
      <pivotArea outline="0" collapsedLevelsAreSubtotals="1" fieldPosition="0">
        <references count="1">
          <reference field="4294967294" count="1" selected="0">
            <x v="0"/>
          </reference>
        </references>
      </pivotArea>
    </format>
    <format dxfId="163">
      <pivotArea dataOnly="0" labelOnly="1" outline="0" fieldPosition="0">
        <references count="1">
          <reference field="4294967294" count="1">
            <x v="0"/>
          </reference>
        </references>
      </pivotArea>
    </format>
    <format dxfId="162">
      <pivotArea outline="0" collapsedLevelsAreSubtotals="1" fieldPosition="0">
        <references count="1">
          <reference field="4294967294" count="1" selected="0">
            <x v="0"/>
          </reference>
        </references>
      </pivotArea>
    </format>
    <format dxfId="161">
      <pivotArea dataOnly="0" labelOnly="1" outline="0" fieldPosition="0">
        <references count="1">
          <reference field="4294967294" count="1">
            <x v="0"/>
          </reference>
        </references>
      </pivotArea>
    </format>
    <format dxfId="160">
      <pivotArea outline="0" collapsedLevelsAreSubtotals="1" fieldPosition="0">
        <references count="1">
          <reference field="4294967294" count="1" selected="0">
            <x v="0"/>
          </reference>
        </references>
      </pivotArea>
    </format>
    <format dxfId="159">
      <pivotArea dataOnly="0" labelOnly="1" outline="0" fieldPosition="0">
        <references count="1">
          <reference field="4294967294" count="1">
            <x v="0"/>
          </reference>
        </references>
      </pivotArea>
    </format>
    <format dxfId="158">
      <pivotArea outline="0" collapsedLevelsAreSubtotals="1" fieldPosition="0">
        <references count="1">
          <reference field="4294967294" count="1" selected="0">
            <x v="0"/>
          </reference>
        </references>
      </pivotArea>
    </format>
    <format dxfId="157">
      <pivotArea dataOnly="0" labelOnly="1" outline="0" fieldPosition="0">
        <references count="1">
          <reference field="4294967294" count="1">
            <x v="0"/>
          </reference>
        </references>
      </pivotArea>
    </format>
    <format dxfId="156">
      <pivotArea outline="0" collapsedLevelsAreSubtotals="1" fieldPosition="0"/>
    </format>
    <format dxfId="155">
      <pivotArea dataOnly="0" labelOnly="1" outline="0" fieldPosition="0">
        <references count="1">
          <reference field="4294967294" count="3">
            <x v="0"/>
            <x v="1"/>
            <x v="2"/>
          </reference>
        </references>
      </pivotArea>
    </format>
    <format dxfId="154">
      <pivotArea outline="0" collapsedLevelsAreSubtotals="1" fieldPosition="0"/>
    </format>
    <format dxfId="153">
      <pivotArea dataOnly="0" labelOnly="1" outline="0" fieldPosition="0">
        <references count="1">
          <reference field="4294967294" count="3">
            <x v="0"/>
            <x v="1"/>
            <x v="2"/>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comments" Target="../comments1.xml"/><Relationship Id="rId3" Type="http://schemas.openxmlformats.org/officeDocument/2006/relationships/hyperlink" Target="https://www.cajaviviendapopular.gov.co/curaduriasocial/" TargetMode="External"/><Relationship Id="rId7" Type="http://schemas.openxmlformats.org/officeDocument/2006/relationships/vmlDrawing" Target="../drawings/vmlDrawing1.vml"/><Relationship Id="rId2" Type="http://schemas.openxmlformats.org/officeDocument/2006/relationships/hyperlink" Target="https://www.cajaviviendapopular.gov.co/curaduriasocial/" TargetMode="External"/><Relationship Id="rId1" Type="http://schemas.openxmlformats.org/officeDocument/2006/relationships/hyperlink" Target="https://www.cajaviviendapopular.gov.co/curaduriasocial/" TargetMode="External"/><Relationship Id="rId6" Type="http://schemas.openxmlformats.org/officeDocument/2006/relationships/drawing" Target="../drawings/drawing2.xml"/><Relationship Id="rId5" Type="http://schemas.openxmlformats.org/officeDocument/2006/relationships/printerSettings" Target="../printerSettings/printerSettings2.bin"/><Relationship Id="rId4" Type="http://schemas.openxmlformats.org/officeDocument/2006/relationships/hyperlink" Target="https://www.cajaviviendapopular.gov.co/curaduriasocial/"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ivotTable" Target="../pivotTables/pivotTable1.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8.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4.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6.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48569"/>
  <sheetViews>
    <sheetView workbookViewId="0">
      <selection activeCell="M22" sqref="M22"/>
    </sheetView>
  </sheetViews>
  <sheetFormatPr baseColWidth="10" defaultColWidth="0" defaultRowHeight="15" x14ac:dyDescent="0.25"/>
  <cols>
    <col min="1" max="13" width="11.42578125" style="8" customWidth="1"/>
    <col min="14" max="14" width="11.42578125" style="8" hidden="1" customWidth="1"/>
    <col min="15" max="16384" width="11.42578125" style="8" hidden="1"/>
  </cols>
  <sheetData>
    <row r="1" spans="1:6" ht="3.75" customHeight="1" x14ac:dyDescent="0.25">
      <c r="A1"/>
    </row>
    <row r="6" spans="1:6" x14ac:dyDescent="0.25">
      <c r="A6" s="307"/>
      <c r="B6" s="307"/>
      <c r="C6" s="307"/>
      <c r="D6" s="307"/>
      <c r="E6" s="307"/>
      <c r="F6" s="307"/>
    </row>
    <row r="7" spans="1:6" x14ac:dyDescent="0.25">
      <c r="A7" s="307"/>
      <c r="B7" s="307"/>
      <c r="C7" s="307"/>
      <c r="D7" s="307"/>
      <c r="E7" s="307"/>
      <c r="F7" s="307"/>
    </row>
    <row r="8" spans="1:6" ht="10.5" customHeight="1" x14ac:dyDescent="0.25"/>
    <row r="9" spans="1:6" x14ac:dyDescent="0.25">
      <c r="A9" s="139"/>
      <c r="B9" s="139"/>
      <c r="C9" s="139"/>
      <c r="D9" s="139"/>
      <c r="E9" s="139"/>
      <c r="F9" s="139"/>
    </row>
    <row r="10" spans="1:6" x14ac:dyDescent="0.25">
      <c r="A10" s="139"/>
      <c r="B10" s="139"/>
      <c r="C10" s="139"/>
      <c r="D10" s="139"/>
      <c r="E10" s="139"/>
      <c r="F10" s="139"/>
    </row>
    <row r="11" spans="1:6" x14ac:dyDescent="0.25">
      <c r="A11" s="139"/>
      <c r="B11" s="139"/>
      <c r="C11" s="139"/>
      <c r="D11" s="139"/>
      <c r="E11" s="139"/>
      <c r="F11" s="139"/>
    </row>
    <row r="12" spans="1:6" x14ac:dyDescent="0.25">
      <c r="A12" s="139"/>
      <c r="B12" s="139"/>
      <c r="C12" s="139"/>
      <c r="D12" s="139"/>
      <c r="E12" s="139"/>
      <c r="F12" s="139"/>
    </row>
    <row r="13" spans="1:6" ht="30" customHeight="1" x14ac:dyDescent="0.25">
      <c r="A13" s="308"/>
      <c r="B13" s="308"/>
      <c r="C13" s="308"/>
      <c r="D13" s="308"/>
      <c r="E13" s="308"/>
      <c r="F13" s="308"/>
    </row>
    <row r="14" spans="1:6" x14ac:dyDescent="0.25">
      <c r="A14" s="309"/>
      <c r="B14" s="309"/>
      <c r="C14" s="309"/>
      <c r="D14" s="309"/>
      <c r="E14" s="309"/>
      <c r="F14" s="309"/>
    </row>
    <row r="15" spans="1:6" x14ac:dyDescent="0.25">
      <c r="A15" s="139"/>
      <c r="B15" s="139"/>
      <c r="C15" s="139"/>
      <c r="D15" s="139"/>
      <c r="E15" s="139"/>
      <c r="F15" s="139"/>
    </row>
    <row r="16" spans="1:6" x14ac:dyDescent="0.25">
      <c r="A16" s="139"/>
      <c r="B16" s="139"/>
      <c r="C16" s="139"/>
      <c r="D16" s="139"/>
      <c r="E16" s="139"/>
      <c r="F16" s="139"/>
    </row>
    <row r="28" ht="11.25" customHeight="1" x14ac:dyDescent="0.25"/>
    <row r="29" ht="6" customHeight="1" x14ac:dyDescent="0.25"/>
    <row r="30" ht="2.25" customHeight="1" x14ac:dyDescent="0.25"/>
    <row r="1048569" spans="1:1" x14ac:dyDescent="0.25">
      <c r="A1048569" s="8" t="s">
        <v>403</v>
      </c>
    </row>
  </sheetData>
  <mergeCells count="3">
    <mergeCell ref="A6:F7"/>
    <mergeCell ref="A13:F13"/>
    <mergeCell ref="A14:F14"/>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1"/>
  <dimension ref="B1:E90"/>
  <sheetViews>
    <sheetView topLeftCell="A39" zoomScale="110" zoomScaleNormal="110" workbookViewId="0">
      <selection activeCell="D48" sqref="D48"/>
    </sheetView>
  </sheetViews>
  <sheetFormatPr baseColWidth="10" defaultColWidth="11.42578125" defaultRowHeight="12.75" x14ac:dyDescent="0.2"/>
  <cols>
    <col min="1" max="1" width="2.85546875" style="42" customWidth="1"/>
    <col min="2" max="3" width="24.7109375" style="42" customWidth="1"/>
    <col min="4" max="4" width="63.85546875" style="42" customWidth="1"/>
    <col min="5" max="5" width="24.7109375" style="42" customWidth="1"/>
    <col min="6" max="16384" width="11.42578125" style="42"/>
  </cols>
  <sheetData>
    <row r="1" spans="2:5" ht="13.5" thickBot="1" x14ac:dyDescent="0.25"/>
    <row r="2" spans="2:5" ht="18" customHeight="1" x14ac:dyDescent="0.2">
      <c r="B2" s="313" t="s">
        <v>298</v>
      </c>
      <c r="C2" s="314"/>
      <c r="D2" s="314"/>
      <c r="E2" s="315"/>
    </row>
    <row r="3" spans="2:5" ht="68.25" customHeight="1" x14ac:dyDescent="0.2">
      <c r="B3" s="325" t="s">
        <v>299</v>
      </c>
      <c r="C3" s="326"/>
      <c r="D3" s="326"/>
      <c r="E3" s="327"/>
    </row>
    <row r="4" spans="2:5" ht="12.75" customHeight="1" x14ac:dyDescent="0.2">
      <c r="B4" s="316" t="s">
        <v>100</v>
      </c>
      <c r="C4" s="317"/>
      <c r="D4" s="317"/>
      <c r="E4" s="318"/>
    </row>
    <row r="5" spans="2:5" ht="30" customHeight="1" x14ac:dyDescent="0.2">
      <c r="B5" s="319" t="s">
        <v>176</v>
      </c>
      <c r="C5" s="320"/>
      <c r="D5" s="320"/>
      <c r="E5" s="321"/>
    </row>
    <row r="6" spans="2:5" ht="27" customHeight="1" x14ac:dyDescent="0.2">
      <c r="B6" s="322" t="s">
        <v>300</v>
      </c>
      <c r="C6" s="323"/>
      <c r="D6" s="323"/>
      <c r="E6" s="324"/>
    </row>
    <row r="7" spans="2:5" ht="12" customHeight="1" thickBot="1" x14ac:dyDescent="0.25">
      <c r="B7" s="45"/>
      <c r="C7" s="46"/>
      <c r="D7" s="46"/>
      <c r="E7" s="47"/>
    </row>
    <row r="8" spans="2:5" ht="31.5" customHeight="1" x14ac:dyDescent="0.2">
      <c r="B8" s="48"/>
      <c r="C8" s="104" t="s">
        <v>101</v>
      </c>
      <c r="D8" s="105" t="s">
        <v>104</v>
      </c>
      <c r="E8" s="49"/>
    </row>
    <row r="9" spans="2:5" ht="25.5" x14ac:dyDescent="0.2">
      <c r="B9" s="48"/>
      <c r="C9" s="54" t="s">
        <v>177</v>
      </c>
      <c r="D9" s="55" t="s">
        <v>151</v>
      </c>
      <c r="E9" s="49"/>
    </row>
    <row r="10" spans="2:5" ht="25.5" x14ac:dyDescent="0.2">
      <c r="B10" s="48"/>
      <c r="C10" s="54" t="s">
        <v>102</v>
      </c>
      <c r="D10" s="55" t="s">
        <v>152</v>
      </c>
      <c r="E10" s="49"/>
    </row>
    <row r="11" spans="2:5" ht="25.5" x14ac:dyDescent="0.2">
      <c r="B11" s="48"/>
      <c r="C11" s="54" t="s">
        <v>103</v>
      </c>
      <c r="D11" s="55" t="s">
        <v>153</v>
      </c>
      <c r="E11" s="49"/>
    </row>
    <row r="12" spans="2:5" ht="38.25" x14ac:dyDescent="0.2">
      <c r="B12" s="48"/>
      <c r="C12" s="54" t="s">
        <v>32</v>
      </c>
      <c r="D12" s="55" t="s">
        <v>154</v>
      </c>
      <c r="E12" s="49"/>
    </row>
    <row r="13" spans="2:5" ht="25.5" x14ac:dyDescent="0.2">
      <c r="B13" s="48"/>
      <c r="C13" s="56" t="s">
        <v>2</v>
      </c>
      <c r="D13" s="57" t="s">
        <v>105</v>
      </c>
      <c r="E13" s="49"/>
    </row>
    <row r="14" spans="2:5" ht="25.5" x14ac:dyDescent="0.2">
      <c r="B14" s="48"/>
      <c r="C14" s="56" t="s">
        <v>36</v>
      </c>
      <c r="D14" s="57" t="s">
        <v>106</v>
      </c>
      <c r="E14" s="49"/>
    </row>
    <row r="15" spans="2:5" ht="25.5" x14ac:dyDescent="0.2">
      <c r="B15" s="48"/>
      <c r="C15" s="56" t="s">
        <v>324</v>
      </c>
      <c r="D15" s="57" t="s">
        <v>325</v>
      </c>
      <c r="E15" s="49"/>
    </row>
    <row r="16" spans="2:5" ht="51" x14ac:dyDescent="0.2">
      <c r="B16" s="48"/>
      <c r="C16" s="56" t="s">
        <v>234</v>
      </c>
      <c r="D16" s="57" t="s">
        <v>301</v>
      </c>
      <c r="E16" s="49"/>
    </row>
    <row r="17" spans="2:5" ht="63.75" x14ac:dyDescent="0.2">
      <c r="B17" s="48"/>
      <c r="C17" s="56" t="s">
        <v>0</v>
      </c>
      <c r="D17" s="57" t="s">
        <v>178</v>
      </c>
      <c r="E17" s="49"/>
    </row>
    <row r="18" spans="2:5" ht="51" x14ac:dyDescent="0.2">
      <c r="B18" s="48"/>
      <c r="C18" s="56" t="s">
        <v>383</v>
      </c>
      <c r="D18" s="57" t="s">
        <v>384</v>
      </c>
      <c r="E18" s="49"/>
    </row>
    <row r="19" spans="2:5" ht="25.5" x14ac:dyDescent="0.2">
      <c r="B19" s="48"/>
      <c r="C19" s="56" t="s">
        <v>303</v>
      </c>
      <c r="D19" s="57" t="s">
        <v>307</v>
      </c>
      <c r="E19" s="49"/>
    </row>
    <row r="20" spans="2:5" ht="25.5" x14ac:dyDescent="0.2">
      <c r="B20" s="48"/>
      <c r="C20" s="56" t="s">
        <v>304</v>
      </c>
      <c r="D20" s="57" t="s">
        <v>308</v>
      </c>
      <c r="E20" s="49"/>
    </row>
    <row r="21" spans="2:5" ht="25.5" x14ac:dyDescent="0.2">
      <c r="B21" s="48"/>
      <c r="C21" s="56" t="s">
        <v>309</v>
      </c>
      <c r="D21" s="57" t="s">
        <v>310</v>
      </c>
      <c r="E21" s="49"/>
    </row>
    <row r="22" spans="2:5" ht="25.5" x14ac:dyDescent="0.2">
      <c r="B22" s="48"/>
      <c r="C22" s="56" t="s">
        <v>306</v>
      </c>
      <c r="D22" s="57" t="s">
        <v>311</v>
      </c>
      <c r="E22" s="49"/>
    </row>
    <row r="23" spans="2:5" ht="51" x14ac:dyDescent="0.2">
      <c r="B23" s="48"/>
      <c r="C23" s="56" t="s">
        <v>31</v>
      </c>
      <c r="D23" s="57" t="s">
        <v>312</v>
      </c>
      <c r="E23" s="49"/>
    </row>
    <row r="24" spans="2:5" ht="25.5" x14ac:dyDescent="0.2">
      <c r="B24" s="48"/>
      <c r="C24" s="56" t="s">
        <v>385</v>
      </c>
      <c r="D24" s="57" t="s">
        <v>313</v>
      </c>
      <c r="E24" s="49"/>
    </row>
    <row r="25" spans="2:5" ht="38.25" x14ac:dyDescent="0.2">
      <c r="B25" s="48"/>
      <c r="C25" s="56" t="s">
        <v>37</v>
      </c>
      <c r="D25" s="57" t="s">
        <v>160</v>
      </c>
      <c r="E25" s="49"/>
    </row>
    <row r="26" spans="2:5" ht="25.5" x14ac:dyDescent="0.2">
      <c r="B26" s="48"/>
      <c r="C26" s="56" t="s">
        <v>10</v>
      </c>
      <c r="D26" s="57" t="s">
        <v>179</v>
      </c>
      <c r="E26" s="49"/>
    </row>
    <row r="27" spans="2:5" ht="51" x14ac:dyDescent="0.2">
      <c r="B27" s="48"/>
      <c r="C27" s="56" t="s">
        <v>99</v>
      </c>
      <c r="D27" s="57" t="s">
        <v>155</v>
      </c>
      <c r="E27" s="49"/>
    </row>
    <row r="28" spans="2:5" ht="25.5" x14ac:dyDescent="0.2">
      <c r="B28" s="48"/>
      <c r="C28" s="56" t="s">
        <v>314</v>
      </c>
      <c r="D28" s="57" t="s">
        <v>315</v>
      </c>
      <c r="E28" s="49"/>
    </row>
    <row r="29" spans="2:5" ht="25.5" x14ac:dyDescent="0.2">
      <c r="B29" s="48"/>
      <c r="C29" s="56" t="s">
        <v>316</v>
      </c>
      <c r="D29" s="57" t="s">
        <v>162</v>
      </c>
      <c r="E29" s="49"/>
    </row>
    <row r="30" spans="2:5" ht="25.5" x14ac:dyDescent="0.2">
      <c r="B30" s="48"/>
      <c r="C30" s="56" t="s">
        <v>156</v>
      </c>
      <c r="D30" s="57" t="s">
        <v>326</v>
      </c>
      <c r="E30" s="49"/>
    </row>
    <row r="31" spans="2:5" ht="25.5" x14ac:dyDescent="0.2">
      <c r="B31" s="48"/>
      <c r="C31" s="56" t="s">
        <v>157</v>
      </c>
      <c r="D31" s="57" t="s">
        <v>180</v>
      </c>
      <c r="E31" s="49"/>
    </row>
    <row r="32" spans="2:5" ht="25.5" x14ac:dyDescent="0.2">
      <c r="B32" s="48"/>
      <c r="C32" s="56" t="s">
        <v>157</v>
      </c>
      <c r="D32" s="57" t="s">
        <v>180</v>
      </c>
      <c r="E32" s="49"/>
    </row>
    <row r="33" spans="2:5" ht="38.25" x14ac:dyDescent="0.2">
      <c r="B33" s="48"/>
      <c r="C33" s="56" t="s">
        <v>158</v>
      </c>
      <c r="D33" s="57" t="s">
        <v>181</v>
      </c>
      <c r="E33" s="49"/>
    </row>
    <row r="34" spans="2:5" ht="38.25" x14ac:dyDescent="0.2">
      <c r="B34" s="48"/>
      <c r="C34" s="56" t="s">
        <v>159</v>
      </c>
      <c r="D34" s="57" t="s">
        <v>182</v>
      </c>
      <c r="E34" s="49"/>
    </row>
    <row r="35" spans="2:5" ht="38.25" x14ac:dyDescent="0.2">
      <c r="B35" s="48"/>
      <c r="C35" s="56" t="s">
        <v>161</v>
      </c>
      <c r="D35" s="57" t="s">
        <v>183</v>
      </c>
      <c r="E35" s="49"/>
    </row>
    <row r="36" spans="2:5" ht="38.25" x14ac:dyDescent="0.2">
      <c r="B36" s="48"/>
      <c r="C36" s="56" t="s">
        <v>386</v>
      </c>
      <c r="D36" s="57" t="s">
        <v>387</v>
      </c>
      <c r="E36" s="49"/>
    </row>
    <row r="37" spans="2:5" ht="38.25" x14ac:dyDescent="0.2">
      <c r="B37" s="48"/>
      <c r="C37" s="56" t="s">
        <v>388</v>
      </c>
      <c r="D37" s="57" t="s">
        <v>389</v>
      </c>
      <c r="E37" s="49"/>
    </row>
    <row r="38" spans="2:5" ht="38.25" x14ac:dyDescent="0.2">
      <c r="B38" s="48"/>
      <c r="C38" s="56" t="s">
        <v>390</v>
      </c>
      <c r="D38" s="57" t="s">
        <v>391</v>
      </c>
      <c r="E38" s="49"/>
    </row>
    <row r="39" spans="2:5" ht="38.25" x14ac:dyDescent="0.2">
      <c r="B39" s="48"/>
      <c r="C39" s="56" t="s">
        <v>392</v>
      </c>
      <c r="D39" s="57" t="s">
        <v>393</v>
      </c>
      <c r="E39" s="49"/>
    </row>
    <row r="40" spans="2:5" ht="51" x14ac:dyDescent="0.2">
      <c r="B40" s="48"/>
      <c r="C40" s="56" t="s">
        <v>394</v>
      </c>
      <c r="D40" s="57" t="s">
        <v>395</v>
      </c>
      <c r="E40" s="49"/>
    </row>
    <row r="41" spans="2:5" ht="63.75" x14ac:dyDescent="0.2">
      <c r="B41" s="48"/>
      <c r="C41" s="56" t="s">
        <v>396</v>
      </c>
      <c r="D41" s="57" t="s">
        <v>397</v>
      </c>
      <c r="E41" s="49"/>
    </row>
    <row r="42" spans="2:5" ht="51" x14ac:dyDescent="0.2">
      <c r="B42" s="48"/>
      <c r="C42" s="56" t="s">
        <v>398</v>
      </c>
      <c r="D42" s="57" t="s">
        <v>399</v>
      </c>
      <c r="E42" s="49"/>
    </row>
    <row r="43" spans="2:5" ht="25.5" x14ac:dyDescent="0.2">
      <c r="B43" s="48"/>
      <c r="C43" s="56" t="s">
        <v>285</v>
      </c>
      <c r="D43" s="57" t="s">
        <v>318</v>
      </c>
      <c r="E43" s="49"/>
    </row>
    <row r="44" spans="2:5" ht="51" x14ac:dyDescent="0.2">
      <c r="B44" s="48"/>
      <c r="C44" s="56" t="s">
        <v>317</v>
      </c>
      <c r="D44" s="57" t="s">
        <v>319</v>
      </c>
      <c r="E44" s="49"/>
    </row>
    <row r="45" spans="2:5" ht="38.25" x14ac:dyDescent="0.2">
      <c r="B45" s="48"/>
      <c r="C45" s="56" t="s">
        <v>320</v>
      </c>
      <c r="D45" s="57" t="s">
        <v>321</v>
      </c>
      <c r="E45" s="49"/>
    </row>
    <row r="46" spans="2:5" ht="38.25" x14ac:dyDescent="0.2">
      <c r="B46" s="48"/>
      <c r="C46" s="56" t="s">
        <v>286</v>
      </c>
      <c r="D46" s="106" t="s">
        <v>327</v>
      </c>
      <c r="E46" s="49"/>
    </row>
    <row r="47" spans="2:5" ht="25.5" x14ac:dyDescent="0.2">
      <c r="B47" s="48"/>
      <c r="C47" s="56" t="s">
        <v>27</v>
      </c>
      <c r="D47" s="57" t="s">
        <v>322</v>
      </c>
      <c r="E47" s="49"/>
    </row>
    <row r="48" spans="2:5" ht="102" x14ac:dyDescent="0.2">
      <c r="B48" s="48"/>
      <c r="C48" s="56" t="s">
        <v>289</v>
      </c>
      <c r="D48" s="57" t="s">
        <v>323</v>
      </c>
      <c r="E48" s="49"/>
    </row>
    <row r="49" spans="2:5" ht="51" x14ac:dyDescent="0.2">
      <c r="B49" s="48"/>
      <c r="C49" s="58" t="s">
        <v>167</v>
      </c>
      <c r="D49" s="55" t="s">
        <v>163</v>
      </c>
      <c r="E49" s="49"/>
    </row>
    <row r="50" spans="2:5" ht="25.5" x14ac:dyDescent="0.2">
      <c r="B50" s="48"/>
      <c r="C50" s="58" t="s">
        <v>168</v>
      </c>
      <c r="D50" s="55" t="s">
        <v>164</v>
      </c>
      <c r="E50" s="49"/>
    </row>
    <row r="51" spans="2:5" ht="25.5" x14ac:dyDescent="0.2">
      <c r="B51" s="48"/>
      <c r="C51" s="58" t="s">
        <v>169</v>
      </c>
      <c r="D51" s="55" t="s">
        <v>165</v>
      </c>
      <c r="E51" s="49"/>
    </row>
    <row r="52" spans="2:5" x14ac:dyDescent="0.2">
      <c r="B52" s="48"/>
      <c r="C52" s="58" t="s">
        <v>120</v>
      </c>
      <c r="D52" s="55" t="s">
        <v>162</v>
      </c>
      <c r="E52" s="49"/>
    </row>
    <row r="53" spans="2:5" ht="38.25" x14ac:dyDescent="0.2">
      <c r="B53" s="48"/>
      <c r="C53" s="58" t="s">
        <v>170</v>
      </c>
      <c r="D53" s="55" t="s">
        <v>166</v>
      </c>
      <c r="E53" s="49"/>
    </row>
    <row r="54" spans="2:5" ht="51" x14ac:dyDescent="0.2">
      <c r="B54" s="48"/>
      <c r="C54" s="56" t="s">
        <v>33</v>
      </c>
      <c r="D54" s="57" t="s">
        <v>184</v>
      </c>
      <c r="E54" s="49"/>
    </row>
    <row r="55" spans="2:5" ht="38.25" x14ac:dyDescent="0.2">
      <c r="B55" s="48"/>
      <c r="C55" s="59" t="s">
        <v>174</v>
      </c>
      <c r="D55" s="55" t="s">
        <v>175</v>
      </c>
      <c r="E55" s="49"/>
    </row>
    <row r="56" spans="2:5" ht="6.75" customHeight="1" thickBot="1" x14ac:dyDescent="0.25">
      <c r="B56" s="48"/>
      <c r="C56" s="60"/>
      <c r="D56" s="61"/>
      <c r="E56" s="49"/>
    </row>
    <row r="57" spans="2:5" x14ac:dyDescent="0.2">
      <c r="B57" s="48"/>
      <c r="C57" s="53"/>
      <c r="D57" s="53"/>
      <c r="E57" s="49"/>
    </row>
    <row r="58" spans="2:5" s="107" customFormat="1" ht="20.25" x14ac:dyDescent="0.3">
      <c r="B58" s="108" t="s">
        <v>328</v>
      </c>
      <c r="E58" s="109"/>
    </row>
    <row r="59" spans="2:5" s="107" customFormat="1" ht="14.25" x14ac:dyDescent="0.2">
      <c r="B59" s="108"/>
      <c r="E59" s="109"/>
    </row>
    <row r="60" spans="2:5" s="107" customFormat="1" ht="14.25" x14ac:dyDescent="0.2">
      <c r="B60" s="108"/>
      <c r="E60" s="109"/>
    </row>
    <row r="61" spans="2:5" s="107" customFormat="1" ht="18" x14ac:dyDescent="0.25">
      <c r="B61" s="110"/>
      <c r="C61" s="111" t="s">
        <v>329</v>
      </c>
      <c r="E61" s="109"/>
    </row>
    <row r="62" spans="2:5" s="107" customFormat="1" ht="16.5" thickBot="1" x14ac:dyDescent="0.25">
      <c r="B62" s="110"/>
      <c r="C62" s="112" t="s">
        <v>101</v>
      </c>
      <c r="D62" s="113" t="s">
        <v>104</v>
      </c>
      <c r="E62" s="109"/>
    </row>
    <row r="63" spans="2:5" s="107" customFormat="1" ht="38.25" x14ac:dyDescent="0.2">
      <c r="B63" s="110"/>
      <c r="C63" s="114" t="s">
        <v>330</v>
      </c>
      <c r="D63" s="115" t="s">
        <v>331</v>
      </c>
      <c r="E63" s="109"/>
    </row>
    <row r="64" spans="2:5" s="107" customFormat="1" ht="25.5" x14ac:dyDescent="0.2">
      <c r="B64" s="110"/>
      <c r="C64" s="56" t="s">
        <v>240</v>
      </c>
      <c r="D64" s="57" t="s">
        <v>332</v>
      </c>
      <c r="E64" s="109"/>
    </row>
    <row r="65" spans="2:5" s="107" customFormat="1" ht="25.5" x14ac:dyDescent="0.2">
      <c r="B65" s="110"/>
      <c r="C65" s="56" t="s">
        <v>241</v>
      </c>
      <c r="D65" s="57" t="s">
        <v>333</v>
      </c>
      <c r="E65" s="109"/>
    </row>
    <row r="66" spans="2:5" s="107" customFormat="1" ht="51" x14ac:dyDescent="0.2">
      <c r="B66" s="110"/>
      <c r="C66" s="56" t="s">
        <v>242</v>
      </c>
      <c r="D66" s="57" t="s">
        <v>334</v>
      </c>
      <c r="E66" s="109"/>
    </row>
    <row r="67" spans="2:5" s="107" customFormat="1" ht="51" x14ac:dyDescent="0.2">
      <c r="B67" s="110"/>
      <c r="C67" s="56" t="s">
        <v>243</v>
      </c>
      <c r="D67" s="57" t="s">
        <v>334</v>
      </c>
      <c r="E67" s="109"/>
    </row>
    <row r="68" spans="2:5" s="107" customFormat="1" ht="51" x14ac:dyDescent="0.2">
      <c r="B68" s="110"/>
      <c r="C68" s="56" t="s">
        <v>244</v>
      </c>
      <c r="D68" s="57" t="s">
        <v>334</v>
      </c>
      <c r="E68" s="109"/>
    </row>
    <row r="69" spans="2:5" s="107" customFormat="1" ht="51" x14ac:dyDescent="0.2">
      <c r="B69" s="110"/>
      <c r="C69" s="56" t="s">
        <v>245</v>
      </c>
      <c r="D69" s="57" t="s">
        <v>334</v>
      </c>
      <c r="E69" s="109"/>
    </row>
    <row r="70" spans="2:5" s="107" customFormat="1" ht="51" x14ac:dyDescent="0.2">
      <c r="B70" s="110"/>
      <c r="C70" s="56" t="s">
        <v>246</v>
      </c>
      <c r="D70" s="57" t="s">
        <v>334</v>
      </c>
      <c r="E70" s="109"/>
    </row>
    <row r="71" spans="2:5" s="107" customFormat="1" ht="51" x14ac:dyDescent="0.2">
      <c r="B71" s="110"/>
      <c r="C71" s="56" t="s">
        <v>247</v>
      </c>
      <c r="D71" s="57" t="s">
        <v>334</v>
      </c>
      <c r="E71" s="109"/>
    </row>
    <row r="72" spans="2:5" s="107" customFormat="1" ht="51" x14ac:dyDescent="0.2">
      <c r="B72" s="110"/>
      <c r="C72" s="56" t="s">
        <v>248</v>
      </c>
      <c r="D72" s="57" t="s">
        <v>334</v>
      </c>
      <c r="E72" s="109"/>
    </row>
    <row r="73" spans="2:5" s="107" customFormat="1" ht="76.5" x14ac:dyDescent="0.2">
      <c r="B73" s="110"/>
      <c r="C73" s="56" t="s">
        <v>249</v>
      </c>
      <c r="D73" s="57" t="s">
        <v>334</v>
      </c>
      <c r="E73" s="109"/>
    </row>
    <row r="74" spans="2:5" s="107" customFormat="1" ht="51" x14ac:dyDescent="0.2">
      <c r="B74" s="110"/>
      <c r="C74" s="56" t="s">
        <v>250</v>
      </c>
      <c r="D74" s="57" t="s">
        <v>334</v>
      </c>
      <c r="E74" s="109"/>
    </row>
    <row r="75" spans="2:5" s="107" customFormat="1" ht="51" x14ac:dyDescent="0.2">
      <c r="B75" s="110"/>
      <c r="C75" s="56" t="s">
        <v>251</v>
      </c>
      <c r="D75" s="57" t="s">
        <v>334</v>
      </c>
      <c r="E75" s="109"/>
    </row>
    <row r="76" spans="2:5" s="107" customFormat="1" ht="51" x14ac:dyDescent="0.2">
      <c r="B76" s="110"/>
      <c r="C76" s="56" t="s">
        <v>252</v>
      </c>
      <c r="D76" s="57" t="s">
        <v>334</v>
      </c>
      <c r="E76" s="109"/>
    </row>
    <row r="77" spans="2:5" s="107" customFormat="1" ht="51" x14ac:dyDescent="0.2">
      <c r="B77" s="110"/>
      <c r="C77" s="56" t="s">
        <v>253</v>
      </c>
      <c r="D77" s="57" t="s">
        <v>334</v>
      </c>
      <c r="E77" s="109"/>
    </row>
    <row r="78" spans="2:5" s="107" customFormat="1" ht="51" x14ac:dyDescent="0.2">
      <c r="B78" s="110"/>
      <c r="C78" s="56" t="s">
        <v>254</v>
      </c>
      <c r="D78" s="57" t="s">
        <v>334</v>
      </c>
      <c r="E78" s="109"/>
    </row>
    <row r="79" spans="2:5" s="107" customFormat="1" ht="51" x14ac:dyDescent="0.2">
      <c r="B79" s="110"/>
      <c r="C79" s="56" t="s">
        <v>255</v>
      </c>
      <c r="D79" s="57" t="s">
        <v>334</v>
      </c>
      <c r="E79" s="109"/>
    </row>
    <row r="80" spans="2:5" s="107" customFormat="1" ht="51" x14ac:dyDescent="0.2">
      <c r="B80" s="110"/>
      <c r="C80" s="56" t="s">
        <v>256</v>
      </c>
      <c r="D80" s="57" t="s">
        <v>334</v>
      </c>
      <c r="E80" s="109"/>
    </row>
    <row r="81" spans="2:5" s="107" customFormat="1" ht="51" x14ac:dyDescent="0.2">
      <c r="B81" s="110"/>
      <c r="C81" s="56" t="s">
        <v>257</v>
      </c>
      <c r="D81" s="57" t="s">
        <v>334</v>
      </c>
      <c r="E81" s="109"/>
    </row>
    <row r="82" spans="2:5" s="107" customFormat="1" ht="51" x14ac:dyDescent="0.2">
      <c r="B82" s="110"/>
      <c r="C82" s="56" t="s">
        <v>258</v>
      </c>
      <c r="D82" s="57" t="s">
        <v>334</v>
      </c>
      <c r="E82" s="109"/>
    </row>
    <row r="83" spans="2:5" s="107" customFormat="1" ht="51" x14ac:dyDescent="0.2">
      <c r="B83" s="110"/>
      <c r="C83" s="56" t="s">
        <v>259</v>
      </c>
      <c r="D83" s="57" t="s">
        <v>334</v>
      </c>
      <c r="E83" s="109"/>
    </row>
    <row r="84" spans="2:5" s="107" customFormat="1" ht="51" x14ac:dyDescent="0.2">
      <c r="B84" s="110"/>
      <c r="C84" s="56" t="s">
        <v>260</v>
      </c>
      <c r="D84" s="57" t="s">
        <v>334</v>
      </c>
      <c r="E84" s="109"/>
    </row>
    <row r="85" spans="2:5" s="107" customFormat="1" ht="38.25" x14ac:dyDescent="0.2">
      <c r="B85" s="110"/>
      <c r="C85" s="56" t="s">
        <v>62</v>
      </c>
      <c r="D85" s="57" t="s">
        <v>335</v>
      </c>
      <c r="E85" s="109"/>
    </row>
    <row r="86" spans="2:5" s="107" customFormat="1" ht="38.25" x14ac:dyDescent="0.2">
      <c r="B86" s="110"/>
      <c r="C86" s="56" t="s">
        <v>6</v>
      </c>
      <c r="D86" s="57" t="s">
        <v>336</v>
      </c>
      <c r="E86" s="109"/>
    </row>
    <row r="87" spans="2:5" s="107" customFormat="1" ht="38.25" x14ac:dyDescent="0.2">
      <c r="B87" s="110"/>
      <c r="C87" s="56" t="s">
        <v>58</v>
      </c>
      <c r="D87" s="57" t="s">
        <v>337</v>
      </c>
      <c r="E87" s="109"/>
    </row>
    <row r="88" spans="2:5" s="107" customFormat="1" ht="39" thickBot="1" x14ac:dyDescent="0.25">
      <c r="B88" s="110"/>
      <c r="C88" s="60" t="s">
        <v>263</v>
      </c>
      <c r="D88" s="116" t="s">
        <v>338</v>
      </c>
      <c r="E88" s="109"/>
    </row>
    <row r="89" spans="2:5" ht="20.25" customHeight="1" x14ac:dyDescent="0.2">
      <c r="B89" s="310"/>
      <c r="C89" s="311"/>
      <c r="D89" s="311"/>
      <c r="E89" s="312"/>
    </row>
    <row r="90" spans="2:5" ht="6.75" customHeight="1" thickBot="1" x14ac:dyDescent="0.25">
      <c r="B90" s="50"/>
      <c r="C90" s="51"/>
      <c r="D90" s="51"/>
      <c r="E90" s="52"/>
    </row>
  </sheetData>
  <mergeCells count="6">
    <mergeCell ref="B89:E89"/>
    <mergeCell ref="B2:E2"/>
    <mergeCell ref="B4:E4"/>
    <mergeCell ref="B5:E5"/>
    <mergeCell ref="B6:E6"/>
    <mergeCell ref="B3:E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2"/>
  <dimension ref="A1:HF358"/>
  <sheetViews>
    <sheetView tabSelected="1" topLeftCell="T7" zoomScale="70" zoomScaleNormal="70" workbookViewId="0">
      <pane ySplit="2" topLeftCell="A9" activePane="bottomLeft" state="frozen"/>
      <selection activeCell="A8" sqref="A8"/>
      <selection pane="bottomLeft" activeCell="T9" sqref="T9:T14"/>
    </sheetView>
  </sheetViews>
  <sheetFormatPr baseColWidth="10" defaultColWidth="11.42578125" defaultRowHeight="12.75" x14ac:dyDescent="0.2"/>
  <cols>
    <col min="1" max="1" width="7.42578125" style="140" customWidth="1"/>
    <col min="2" max="2" width="23.28515625" style="140" customWidth="1"/>
    <col min="3" max="3" width="48.7109375" style="140" hidden="1" customWidth="1"/>
    <col min="4" max="4" width="25" style="140" customWidth="1"/>
    <col min="5" max="5" width="33.85546875" style="140" hidden="1" customWidth="1"/>
    <col min="6" max="6" width="30.140625" style="140" hidden="1" customWidth="1"/>
    <col min="7" max="7" width="32.42578125" style="140" hidden="1" customWidth="1"/>
    <col min="8" max="8" width="27" style="140" customWidth="1"/>
    <col min="9" max="10" width="34.42578125" style="140" hidden="1" customWidth="1"/>
    <col min="11" max="11" width="5.28515625" style="140" customWidth="1"/>
    <col min="12" max="14" width="5.42578125" style="140" customWidth="1"/>
    <col min="15" max="15" width="27.28515625" style="140" hidden="1" customWidth="1"/>
    <col min="16" max="16" width="22.28515625" style="140" hidden="1" customWidth="1"/>
    <col min="17" max="17" width="21.5703125" style="140" hidden="1" customWidth="1"/>
    <col min="18" max="18" width="20.42578125" style="140" hidden="1" customWidth="1"/>
    <col min="19" max="19" width="12.28515625" style="140" hidden="1" customWidth="1"/>
    <col min="20" max="20" width="19.7109375" style="140" customWidth="1"/>
    <col min="21" max="21" width="5.7109375" style="140" customWidth="1"/>
    <col min="22" max="22" width="72" style="140" customWidth="1"/>
    <col min="23" max="24" width="42" style="140" customWidth="1"/>
    <col min="25" max="25" width="5.42578125" style="140" customWidth="1"/>
    <col min="26" max="26" width="11.42578125" style="140" hidden="1" customWidth="1"/>
    <col min="27" max="27" width="4.7109375" style="140" customWidth="1"/>
    <col min="28" max="28" width="12" style="140" hidden="1" customWidth="1"/>
    <col min="29" max="29" width="4.85546875" style="140" customWidth="1"/>
    <col min="30" max="30" width="11.42578125" style="140" hidden="1" customWidth="1"/>
    <col min="31" max="31" width="3.28515625" style="140" customWidth="1"/>
    <col min="32" max="32" width="12" style="140" hidden="1" customWidth="1"/>
    <col min="33" max="33" width="4" style="140" customWidth="1"/>
    <col min="34" max="34" width="13.5703125" style="140" hidden="1" customWidth="1"/>
    <col min="35" max="35" width="14.28515625" style="140" hidden="1" customWidth="1"/>
    <col min="36" max="36" width="3.85546875" style="140" customWidth="1"/>
    <col min="37" max="37" width="8" style="140" hidden="1" customWidth="1"/>
    <col min="38" max="38" width="4.28515625" style="140" customWidth="1"/>
    <col min="39" max="39" width="8" style="140" hidden="1" customWidth="1"/>
    <col min="40" max="40" width="3.28515625" style="140" customWidth="1"/>
    <col min="41" max="41" width="8" style="140" hidden="1" customWidth="1"/>
    <col min="42" max="42" width="3.5703125" style="140" customWidth="1"/>
    <col min="43" max="43" width="8" style="140" hidden="1" customWidth="1"/>
    <col min="44" max="44" width="3.5703125" style="140" customWidth="1"/>
    <col min="45" max="45" width="8" style="140" hidden="1" customWidth="1"/>
    <col min="46" max="46" width="4.5703125" style="140" customWidth="1"/>
    <col min="47" max="47" width="8" style="140" hidden="1" customWidth="1"/>
    <col min="48" max="48" width="4.28515625" style="140" customWidth="1"/>
    <col min="49" max="50" width="8" style="140" hidden="1" customWidth="1"/>
    <col min="51" max="51" width="8.42578125" style="140" customWidth="1"/>
    <col min="52" max="52" width="25.7109375" style="140" hidden="1" customWidth="1"/>
    <col min="53" max="53" width="13.7109375" style="140" hidden="1" customWidth="1"/>
    <col min="54" max="54" width="11.42578125" style="140" hidden="1" customWidth="1"/>
    <col min="55" max="55" width="0.7109375" style="140" hidden="1" customWidth="1"/>
    <col min="56" max="56" width="11" style="140" customWidth="1"/>
    <col min="57" max="57" width="10.28515625" style="140" customWidth="1"/>
    <col min="58" max="58" width="58" style="140" customWidth="1"/>
    <col min="59" max="63" width="16.140625" style="140" customWidth="1"/>
    <col min="64" max="64" width="30.85546875" style="140" customWidth="1"/>
    <col min="65" max="65" width="20.28515625" style="140" customWidth="1"/>
    <col min="66" max="66" width="59.42578125" style="140" customWidth="1"/>
    <col min="67" max="67" width="20.7109375" style="169" customWidth="1"/>
    <col min="68" max="68" width="44.140625" style="169" customWidth="1"/>
    <col min="69" max="69" width="20.7109375" style="140" customWidth="1"/>
    <col min="70" max="70" width="41.140625" style="140" customWidth="1"/>
    <col min="71" max="76" width="20.7109375" style="140" customWidth="1"/>
    <col min="77" max="77" width="36.85546875" style="140" customWidth="1"/>
    <col min="78" max="78" width="20.7109375" style="140" customWidth="1"/>
    <col min="79" max="79" width="32.28515625" style="140" customWidth="1"/>
    <col min="80" max="85" width="20.7109375" style="140" customWidth="1"/>
    <col min="86" max="86" width="34.5703125" style="140" customWidth="1"/>
    <col min="87" max="94" width="20.7109375" style="140" customWidth="1"/>
    <col min="95" max="95" width="43.85546875" style="140" customWidth="1"/>
    <col min="96" max="102" width="20.7109375" style="140" customWidth="1"/>
    <col min="103" max="174" width="20.7109375" style="140" hidden="1" customWidth="1"/>
    <col min="175" max="176" width="20.7109375" style="278" customWidth="1"/>
    <col min="177" max="177" width="79" style="140" customWidth="1"/>
    <col min="178" max="178" width="20.7109375" style="276" customWidth="1"/>
    <col min="179" max="179" width="40" style="140" customWidth="1"/>
    <col min="180" max="180" width="20.7109375" style="140" customWidth="1"/>
    <col min="181" max="181" width="20.7109375" style="278" customWidth="1"/>
    <col min="182" max="183" width="20.7109375" style="140" customWidth="1"/>
    <col min="184" max="184" width="51" style="140" customWidth="1"/>
    <col min="185" max="185" width="60.7109375" style="140" customWidth="1"/>
    <col min="186" max="186" width="20.7109375" style="140" customWidth="1"/>
    <col min="187" max="187" width="14.28515625" style="140" customWidth="1"/>
    <col min="188" max="213" width="20.7109375" style="140" hidden="1" customWidth="1"/>
    <col min="214" max="214" width="16.28515625" style="140" customWidth="1"/>
    <col min="215" max="16384" width="11.42578125" style="140"/>
  </cols>
  <sheetData>
    <row r="1" spans="1:214" ht="31.5" hidden="1" customHeight="1" x14ac:dyDescent="0.2">
      <c r="A1" s="359"/>
      <c r="B1" s="360"/>
      <c r="C1" s="360"/>
      <c r="D1" s="360"/>
      <c r="E1" s="361"/>
      <c r="F1" s="361"/>
      <c r="G1" s="449" t="s">
        <v>297</v>
      </c>
      <c r="H1" s="450"/>
      <c r="I1" s="450"/>
      <c r="J1" s="450"/>
      <c r="K1" s="450"/>
      <c r="L1" s="450"/>
      <c r="M1" s="450"/>
      <c r="N1" s="450"/>
      <c r="O1" s="450"/>
      <c r="P1" s="450"/>
      <c r="Q1" s="450"/>
      <c r="R1" s="450"/>
      <c r="S1" s="450"/>
      <c r="T1" s="450"/>
      <c r="U1" s="451"/>
      <c r="V1" s="378" t="s">
        <v>236</v>
      </c>
      <c r="W1" s="379"/>
      <c r="X1" s="379"/>
      <c r="Y1" s="180"/>
      <c r="Z1" s="181"/>
    </row>
    <row r="2" spans="1:214" ht="31.5" hidden="1" customHeight="1" x14ac:dyDescent="0.2">
      <c r="A2" s="362"/>
      <c r="B2" s="363"/>
      <c r="C2" s="363"/>
      <c r="D2" s="363"/>
      <c r="E2" s="364"/>
      <c r="F2" s="364"/>
      <c r="G2" s="452"/>
      <c r="H2" s="453"/>
      <c r="I2" s="453"/>
      <c r="J2" s="453"/>
      <c r="K2" s="453"/>
      <c r="L2" s="453"/>
      <c r="M2" s="453"/>
      <c r="N2" s="453"/>
      <c r="O2" s="453"/>
      <c r="P2" s="453"/>
      <c r="Q2" s="453"/>
      <c r="R2" s="453"/>
      <c r="S2" s="453"/>
      <c r="T2" s="453"/>
      <c r="U2" s="454"/>
      <c r="V2" s="380" t="s">
        <v>416</v>
      </c>
      <c r="W2" s="381"/>
      <c r="X2" s="381"/>
      <c r="Y2" s="180"/>
      <c r="Z2" s="182"/>
    </row>
    <row r="3" spans="1:214" ht="31.5" hidden="1" customHeight="1" thickBot="1" x14ac:dyDescent="0.25">
      <c r="A3" s="365"/>
      <c r="B3" s="366"/>
      <c r="C3" s="366"/>
      <c r="D3" s="366"/>
      <c r="E3" s="367"/>
      <c r="F3" s="367"/>
      <c r="G3" s="455"/>
      <c r="H3" s="456"/>
      <c r="I3" s="456"/>
      <c r="J3" s="456"/>
      <c r="K3" s="456"/>
      <c r="L3" s="456"/>
      <c r="M3" s="456"/>
      <c r="N3" s="456"/>
      <c r="O3" s="456"/>
      <c r="P3" s="456"/>
      <c r="Q3" s="456"/>
      <c r="R3" s="456"/>
      <c r="S3" s="456"/>
      <c r="T3" s="456"/>
      <c r="U3" s="457"/>
      <c r="V3" s="354" t="s">
        <v>417</v>
      </c>
      <c r="W3" s="355"/>
      <c r="X3" s="355"/>
      <c r="Y3" s="180"/>
      <c r="Z3" s="183"/>
    </row>
    <row r="4" spans="1:214" hidden="1" x14ac:dyDescent="0.2"/>
    <row r="5" spans="1:214" ht="23.25" hidden="1" x14ac:dyDescent="0.35">
      <c r="A5" s="238" t="s">
        <v>731</v>
      </c>
    </row>
    <row r="6" spans="1:214" ht="21" hidden="1" thickBot="1" x14ac:dyDescent="0.25">
      <c r="A6" s="434" t="s">
        <v>93</v>
      </c>
      <c r="B6" s="435"/>
      <c r="C6" s="435"/>
      <c r="D6" s="435"/>
      <c r="E6" s="435"/>
      <c r="F6" s="435"/>
      <c r="G6" s="435"/>
      <c r="H6" s="435"/>
      <c r="I6" s="435"/>
      <c r="J6" s="435"/>
      <c r="K6" s="435"/>
      <c r="L6" s="435"/>
      <c r="M6" s="435"/>
      <c r="N6" s="435"/>
      <c r="O6" s="436"/>
      <c r="P6" s="172"/>
      <c r="Q6" s="434" t="s">
        <v>94</v>
      </c>
      <c r="R6" s="435"/>
      <c r="S6" s="435"/>
      <c r="T6" s="435"/>
      <c r="U6" s="434" t="s">
        <v>379</v>
      </c>
      <c r="V6" s="435"/>
      <c r="W6" s="435"/>
      <c r="X6" s="436"/>
      <c r="Y6" s="434" t="s">
        <v>95</v>
      </c>
      <c r="Z6" s="435"/>
      <c r="AA6" s="435"/>
      <c r="AB6" s="435"/>
      <c r="AC6" s="435"/>
      <c r="AD6" s="435"/>
      <c r="AE6" s="435"/>
      <c r="AF6" s="435"/>
      <c r="AG6" s="435"/>
      <c r="AH6" s="435"/>
      <c r="AI6" s="435"/>
      <c r="AJ6" s="435"/>
      <c r="AK6" s="435"/>
      <c r="AL6" s="435"/>
      <c r="AM6" s="435"/>
      <c r="AN6" s="435"/>
      <c r="AO6" s="435"/>
      <c r="AP6" s="435"/>
      <c r="AQ6" s="435"/>
      <c r="AR6" s="435"/>
      <c r="AS6" s="435"/>
      <c r="AT6" s="435"/>
      <c r="AU6" s="435"/>
      <c r="AV6" s="435"/>
      <c r="AW6" s="435"/>
      <c r="AX6" s="435"/>
      <c r="AY6" s="435"/>
      <c r="AZ6" s="435" t="s">
        <v>378</v>
      </c>
      <c r="BA6" s="435"/>
      <c r="BB6" s="435"/>
      <c r="BC6" s="435"/>
      <c r="BD6" s="435"/>
      <c r="BE6" s="436"/>
      <c r="BF6" s="437" t="s">
        <v>380</v>
      </c>
      <c r="BG6" s="438"/>
      <c r="BH6" s="438"/>
      <c r="BI6" s="438"/>
      <c r="BJ6" s="438"/>
      <c r="BK6" s="438"/>
      <c r="BL6" s="438"/>
      <c r="BM6" s="438"/>
      <c r="BN6" s="420" t="s">
        <v>107</v>
      </c>
      <c r="BO6" s="340" t="s">
        <v>233</v>
      </c>
      <c r="BP6" s="340"/>
      <c r="BQ6" s="340"/>
      <c r="BR6" s="340"/>
      <c r="BS6" s="340"/>
      <c r="BT6" s="340"/>
      <c r="BU6" s="340"/>
      <c r="BV6" s="340"/>
      <c r="BW6" s="340"/>
      <c r="BX6" s="341"/>
      <c r="BY6" s="341"/>
      <c r="BZ6" s="341"/>
      <c r="CA6" s="341"/>
      <c r="CB6" s="341"/>
      <c r="CC6" s="341"/>
      <c r="CD6" s="341"/>
      <c r="CE6" s="341"/>
      <c r="CF6" s="341"/>
      <c r="CG6" s="341"/>
      <c r="CH6" s="341"/>
      <c r="CI6" s="341"/>
      <c r="CJ6" s="341"/>
      <c r="CK6" s="341"/>
      <c r="CL6" s="341"/>
      <c r="CM6" s="341"/>
      <c r="CN6" s="341"/>
      <c r="CO6" s="341"/>
      <c r="CP6" s="341"/>
      <c r="CQ6" s="341"/>
      <c r="CR6" s="341"/>
      <c r="CS6" s="341"/>
      <c r="CT6" s="341"/>
      <c r="CU6" s="341"/>
      <c r="CV6" s="341"/>
      <c r="CW6" s="341"/>
      <c r="CX6" s="341"/>
      <c r="CY6" s="341"/>
      <c r="CZ6" s="341"/>
      <c r="DA6" s="341"/>
      <c r="DB6" s="341"/>
      <c r="DC6" s="341"/>
      <c r="DD6" s="341"/>
      <c r="DE6" s="341"/>
      <c r="DF6" s="341"/>
      <c r="DG6" s="341"/>
      <c r="DH6" s="341"/>
      <c r="DI6" s="341"/>
      <c r="DJ6" s="341"/>
      <c r="DK6" s="341"/>
      <c r="DL6" s="341"/>
      <c r="DM6" s="341"/>
      <c r="DN6" s="341"/>
      <c r="DO6" s="341"/>
      <c r="DP6" s="341"/>
      <c r="DQ6" s="341"/>
      <c r="DR6" s="341"/>
      <c r="DS6" s="341"/>
      <c r="DT6" s="341"/>
      <c r="DU6" s="341"/>
      <c r="DV6" s="341"/>
      <c r="DW6" s="341"/>
      <c r="DX6" s="341"/>
      <c r="DY6" s="341"/>
      <c r="DZ6" s="341"/>
      <c r="EA6" s="341"/>
      <c r="EB6" s="341"/>
      <c r="EC6" s="341"/>
      <c r="ED6" s="341"/>
      <c r="EE6" s="341"/>
      <c r="EF6" s="341"/>
      <c r="EG6" s="341"/>
      <c r="EH6" s="341"/>
      <c r="EI6" s="341"/>
      <c r="EJ6" s="341"/>
      <c r="EK6" s="341"/>
      <c r="EL6" s="341"/>
      <c r="EM6" s="341"/>
      <c r="EN6" s="341"/>
      <c r="EO6" s="341"/>
      <c r="EP6" s="341"/>
      <c r="EQ6" s="341"/>
      <c r="ER6" s="341"/>
      <c r="ES6" s="341"/>
      <c r="ET6" s="341"/>
      <c r="EU6" s="341"/>
      <c r="EV6" s="341"/>
      <c r="EW6" s="341"/>
      <c r="EX6" s="341"/>
      <c r="EY6" s="341"/>
      <c r="EZ6" s="341"/>
      <c r="FA6" s="341"/>
      <c r="FB6" s="341"/>
      <c r="FC6" s="341"/>
      <c r="FD6" s="341"/>
      <c r="FE6" s="341"/>
      <c r="FF6" s="341"/>
      <c r="FG6" s="341"/>
      <c r="FH6" s="341"/>
      <c r="FI6" s="341"/>
      <c r="FJ6" s="341"/>
      <c r="FK6" s="341"/>
      <c r="FL6" s="341"/>
      <c r="FM6" s="341"/>
      <c r="FN6" s="341"/>
      <c r="FO6" s="341"/>
      <c r="FP6" s="341"/>
      <c r="FQ6" s="341"/>
      <c r="FR6" s="341"/>
      <c r="FS6" s="342" t="s">
        <v>202</v>
      </c>
      <c r="FT6" s="342"/>
      <c r="FU6" s="342"/>
      <c r="FV6" s="342"/>
      <c r="FW6" s="342"/>
      <c r="FX6" s="342"/>
      <c r="FY6" s="342"/>
      <c r="FZ6" s="342"/>
      <c r="GA6" s="343" t="s">
        <v>203</v>
      </c>
      <c r="GB6" s="343"/>
      <c r="GC6" s="343"/>
      <c r="GD6" s="343"/>
      <c r="GE6" s="343"/>
      <c r="GF6" s="330" t="s">
        <v>204</v>
      </c>
      <c r="GG6" s="330"/>
      <c r="GH6" s="330"/>
      <c r="GI6" s="330"/>
      <c r="GJ6" s="330"/>
      <c r="GK6" s="330"/>
      <c r="GL6" s="330"/>
      <c r="GM6" s="330"/>
      <c r="GN6" s="331" t="s">
        <v>205</v>
      </c>
      <c r="GO6" s="331"/>
      <c r="GP6" s="331"/>
      <c r="GQ6" s="331"/>
      <c r="GR6" s="331"/>
      <c r="GS6" s="332" t="s">
        <v>206</v>
      </c>
      <c r="GT6" s="332"/>
      <c r="GU6" s="332"/>
      <c r="GV6" s="332"/>
      <c r="GW6" s="332"/>
      <c r="GX6" s="332"/>
      <c r="GY6" s="332"/>
      <c r="GZ6" s="332"/>
      <c r="HA6" s="333" t="s">
        <v>207</v>
      </c>
      <c r="HB6" s="333"/>
      <c r="HC6" s="333"/>
      <c r="HD6" s="333"/>
      <c r="HE6" s="333"/>
    </row>
    <row r="7" spans="1:214" ht="21" thickTop="1" x14ac:dyDescent="0.2">
      <c r="A7" s="432" t="s">
        <v>177</v>
      </c>
      <c r="B7" s="425" t="s">
        <v>102</v>
      </c>
      <c r="C7" s="425" t="s">
        <v>103</v>
      </c>
      <c r="D7" s="425" t="s">
        <v>138</v>
      </c>
      <c r="E7" s="382" t="s">
        <v>191</v>
      </c>
      <c r="F7" s="382" t="s">
        <v>213</v>
      </c>
      <c r="G7" s="382" t="s">
        <v>235</v>
      </c>
      <c r="H7" s="384" t="s">
        <v>234</v>
      </c>
      <c r="I7" s="384" t="s">
        <v>212</v>
      </c>
      <c r="J7" s="384" t="s">
        <v>404</v>
      </c>
      <c r="K7" s="441" t="s">
        <v>302</v>
      </c>
      <c r="L7" s="441"/>
      <c r="M7" s="441"/>
      <c r="N7" s="441"/>
      <c r="O7" s="384" t="s">
        <v>270</v>
      </c>
      <c r="P7" s="384" t="s">
        <v>281</v>
      </c>
      <c r="Q7" s="384" t="s">
        <v>381</v>
      </c>
      <c r="R7" s="384" t="s">
        <v>382</v>
      </c>
      <c r="S7" s="423" t="s">
        <v>266</v>
      </c>
      <c r="T7" s="384" t="s">
        <v>269</v>
      </c>
      <c r="U7" s="458" t="s">
        <v>192</v>
      </c>
      <c r="V7" s="430" t="s">
        <v>193</v>
      </c>
      <c r="W7" s="430" t="s">
        <v>287</v>
      </c>
      <c r="X7" s="430" t="s">
        <v>288</v>
      </c>
      <c r="Y7" s="445" t="s">
        <v>7</v>
      </c>
      <c r="Z7" s="446"/>
      <c r="AA7" s="446"/>
      <c r="AB7" s="446"/>
      <c r="AC7" s="446"/>
      <c r="AD7" s="446"/>
      <c r="AE7" s="446"/>
      <c r="AF7" s="446"/>
      <c r="AG7" s="446"/>
      <c r="AH7" s="447"/>
      <c r="AI7" s="439" t="s">
        <v>116</v>
      </c>
      <c r="AJ7" s="383" t="s">
        <v>340</v>
      </c>
      <c r="AK7" s="383"/>
      <c r="AL7" s="383"/>
      <c r="AM7" s="383"/>
      <c r="AN7" s="383"/>
      <c r="AO7" s="383"/>
      <c r="AP7" s="383"/>
      <c r="AQ7" s="383"/>
      <c r="AR7" s="383"/>
      <c r="AS7" s="383"/>
      <c r="AT7" s="383"/>
      <c r="AU7" s="383"/>
      <c r="AV7" s="383"/>
      <c r="AW7" s="383"/>
      <c r="AX7" s="383"/>
      <c r="AY7" s="439" t="s">
        <v>285</v>
      </c>
      <c r="AZ7" s="439" t="s">
        <v>284</v>
      </c>
      <c r="BA7" s="384" t="s">
        <v>281</v>
      </c>
      <c r="BB7" s="439" t="s">
        <v>320</v>
      </c>
      <c r="BC7" s="423" t="s">
        <v>266</v>
      </c>
      <c r="BD7" s="439" t="s">
        <v>286</v>
      </c>
      <c r="BE7" s="440" t="s">
        <v>199</v>
      </c>
      <c r="BF7" s="459" t="s">
        <v>380</v>
      </c>
      <c r="BG7" s="426" t="s">
        <v>167</v>
      </c>
      <c r="BH7" s="427" t="s">
        <v>226</v>
      </c>
      <c r="BI7" s="428" t="s">
        <v>168</v>
      </c>
      <c r="BJ7" s="428" t="s">
        <v>169</v>
      </c>
      <c r="BK7" s="426" t="s">
        <v>200</v>
      </c>
      <c r="BL7" s="426" t="s">
        <v>170</v>
      </c>
      <c r="BM7" s="442" t="s">
        <v>201</v>
      </c>
      <c r="BN7" s="421"/>
      <c r="BO7" s="334">
        <v>45292</v>
      </c>
      <c r="BP7" s="335"/>
      <c r="BQ7" s="335"/>
      <c r="BR7" s="335"/>
      <c r="BS7" s="335"/>
      <c r="BT7" s="335"/>
      <c r="BU7" s="335"/>
      <c r="BV7" s="335"/>
      <c r="BW7" s="336"/>
      <c r="BX7" s="334">
        <v>45323</v>
      </c>
      <c r="BY7" s="335"/>
      <c r="BZ7" s="335"/>
      <c r="CA7" s="335"/>
      <c r="CB7" s="335"/>
      <c r="CC7" s="335"/>
      <c r="CD7" s="335"/>
      <c r="CE7" s="335"/>
      <c r="CF7" s="336"/>
      <c r="CG7" s="334">
        <v>45352</v>
      </c>
      <c r="CH7" s="335"/>
      <c r="CI7" s="335"/>
      <c r="CJ7" s="335"/>
      <c r="CK7" s="335"/>
      <c r="CL7" s="335"/>
      <c r="CM7" s="335"/>
      <c r="CN7" s="335"/>
      <c r="CO7" s="336"/>
      <c r="CP7" s="337">
        <v>45383</v>
      </c>
      <c r="CQ7" s="337"/>
      <c r="CR7" s="337"/>
      <c r="CS7" s="337"/>
      <c r="CT7" s="337"/>
      <c r="CU7" s="337"/>
      <c r="CV7" s="337"/>
      <c r="CW7" s="337"/>
      <c r="CX7" s="337"/>
      <c r="CY7" s="338">
        <v>45413</v>
      </c>
      <c r="CZ7" s="338"/>
      <c r="DA7" s="338"/>
      <c r="DB7" s="338"/>
      <c r="DC7" s="338"/>
      <c r="DD7" s="338"/>
      <c r="DE7" s="338"/>
      <c r="DF7" s="338"/>
      <c r="DG7" s="338"/>
      <c r="DH7" s="338">
        <v>45444</v>
      </c>
      <c r="DI7" s="338"/>
      <c r="DJ7" s="338"/>
      <c r="DK7" s="338"/>
      <c r="DL7" s="338"/>
      <c r="DM7" s="338"/>
      <c r="DN7" s="338"/>
      <c r="DO7" s="338"/>
      <c r="DP7" s="338"/>
      <c r="DQ7" s="338">
        <v>45474</v>
      </c>
      <c r="DR7" s="338"/>
      <c r="DS7" s="338"/>
      <c r="DT7" s="338"/>
      <c r="DU7" s="338"/>
      <c r="DV7" s="338"/>
      <c r="DW7" s="338"/>
      <c r="DX7" s="338"/>
      <c r="DY7" s="338"/>
      <c r="DZ7" s="338">
        <v>45505</v>
      </c>
      <c r="EA7" s="338"/>
      <c r="EB7" s="338"/>
      <c r="EC7" s="338"/>
      <c r="ED7" s="338"/>
      <c r="EE7" s="338"/>
      <c r="EF7" s="338"/>
      <c r="EG7" s="338"/>
      <c r="EH7" s="338"/>
      <c r="EI7" s="339">
        <v>45536</v>
      </c>
      <c r="EJ7" s="339"/>
      <c r="EK7" s="339"/>
      <c r="EL7" s="339"/>
      <c r="EM7" s="339"/>
      <c r="EN7" s="339"/>
      <c r="EO7" s="339"/>
      <c r="EP7" s="339"/>
      <c r="EQ7" s="339"/>
      <c r="ER7" s="339">
        <v>45566</v>
      </c>
      <c r="ES7" s="339"/>
      <c r="ET7" s="339"/>
      <c r="EU7" s="339"/>
      <c r="EV7" s="339"/>
      <c r="EW7" s="339"/>
      <c r="EX7" s="339"/>
      <c r="EY7" s="339"/>
      <c r="EZ7" s="339"/>
      <c r="FA7" s="339">
        <v>45597</v>
      </c>
      <c r="FB7" s="339"/>
      <c r="FC7" s="339"/>
      <c r="FD7" s="339"/>
      <c r="FE7" s="339"/>
      <c r="FF7" s="339"/>
      <c r="FG7" s="339"/>
      <c r="FH7" s="339"/>
      <c r="FI7" s="339"/>
      <c r="FJ7" s="339">
        <v>45627</v>
      </c>
      <c r="FK7" s="339"/>
      <c r="FL7" s="339"/>
      <c r="FM7" s="339"/>
      <c r="FN7" s="339"/>
      <c r="FO7" s="339"/>
      <c r="FP7" s="339"/>
      <c r="FQ7" s="339"/>
      <c r="FR7" s="339"/>
      <c r="FS7" s="342"/>
      <c r="FT7" s="342"/>
      <c r="FU7" s="342"/>
      <c r="FV7" s="342"/>
      <c r="FW7" s="342"/>
      <c r="FX7" s="342"/>
      <c r="FY7" s="342"/>
      <c r="FZ7" s="342"/>
      <c r="GA7" s="343"/>
      <c r="GB7" s="343"/>
      <c r="GC7" s="343"/>
      <c r="GD7" s="343"/>
      <c r="GE7" s="343"/>
      <c r="GF7" s="330"/>
      <c r="GG7" s="330"/>
      <c r="GH7" s="330"/>
      <c r="GI7" s="330"/>
      <c r="GJ7" s="330"/>
      <c r="GK7" s="330"/>
      <c r="GL7" s="330"/>
      <c r="GM7" s="330"/>
      <c r="GN7" s="331"/>
      <c r="GO7" s="331"/>
      <c r="GP7" s="331"/>
      <c r="GQ7" s="331"/>
      <c r="GR7" s="331"/>
      <c r="GS7" s="332"/>
      <c r="GT7" s="332"/>
      <c r="GU7" s="332"/>
      <c r="GV7" s="332"/>
      <c r="GW7" s="332"/>
      <c r="GX7" s="332"/>
      <c r="GY7" s="332"/>
      <c r="GZ7" s="332"/>
      <c r="HA7" s="333"/>
      <c r="HB7" s="333"/>
      <c r="HC7" s="333"/>
      <c r="HD7" s="333"/>
      <c r="HE7" s="333"/>
    </row>
    <row r="8" spans="1:214" ht="63" customHeight="1" thickBot="1" x14ac:dyDescent="0.25">
      <c r="A8" s="433"/>
      <c r="B8" s="425"/>
      <c r="C8" s="425"/>
      <c r="D8" s="425"/>
      <c r="E8" s="383"/>
      <c r="F8" s="383"/>
      <c r="G8" s="383"/>
      <c r="H8" s="385"/>
      <c r="I8" s="385"/>
      <c r="J8" s="385"/>
      <c r="K8" s="141" t="s">
        <v>303</v>
      </c>
      <c r="L8" s="141" t="s">
        <v>304</v>
      </c>
      <c r="M8" s="141" t="s">
        <v>305</v>
      </c>
      <c r="N8" s="141" t="s">
        <v>306</v>
      </c>
      <c r="O8" s="382"/>
      <c r="P8" s="382"/>
      <c r="Q8" s="382"/>
      <c r="R8" s="382"/>
      <c r="S8" s="424"/>
      <c r="T8" s="385"/>
      <c r="U8" s="448"/>
      <c r="V8" s="431"/>
      <c r="W8" s="431"/>
      <c r="X8" s="431"/>
      <c r="Y8" s="142" t="s">
        <v>194</v>
      </c>
      <c r="Z8" s="142" t="s">
        <v>26</v>
      </c>
      <c r="AA8" s="142" t="s">
        <v>195</v>
      </c>
      <c r="AB8" s="142" t="s">
        <v>26</v>
      </c>
      <c r="AC8" s="142" t="s">
        <v>196</v>
      </c>
      <c r="AD8" s="142" t="s">
        <v>26</v>
      </c>
      <c r="AE8" s="174" t="s">
        <v>197</v>
      </c>
      <c r="AF8" s="174" t="s">
        <v>26</v>
      </c>
      <c r="AG8" s="174" t="s">
        <v>198</v>
      </c>
      <c r="AH8" s="174" t="s">
        <v>26</v>
      </c>
      <c r="AI8" s="440"/>
      <c r="AJ8" s="173" t="s">
        <v>167</v>
      </c>
      <c r="AK8" s="173" t="s">
        <v>44</v>
      </c>
      <c r="AL8" s="173" t="s">
        <v>341</v>
      </c>
      <c r="AM8" s="173" t="s">
        <v>44</v>
      </c>
      <c r="AN8" s="173" t="s">
        <v>226</v>
      </c>
      <c r="AO8" s="173" t="s">
        <v>44</v>
      </c>
      <c r="AP8" s="173" t="s">
        <v>342</v>
      </c>
      <c r="AQ8" s="173" t="s">
        <v>44</v>
      </c>
      <c r="AR8" s="173" t="s">
        <v>343</v>
      </c>
      <c r="AS8" s="173" t="s">
        <v>44</v>
      </c>
      <c r="AT8" s="173" t="s">
        <v>344</v>
      </c>
      <c r="AU8" s="173" t="s">
        <v>44</v>
      </c>
      <c r="AV8" s="173" t="s">
        <v>345</v>
      </c>
      <c r="AW8" s="173" t="s">
        <v>44</v>
      </c>
      <c r="AX8" s="173" t="s">
        <v>346</v>
      </c>
      <c r="AY8" s="440"/>
      <c r="AZ8" s="440"/>
      <c r="BA8" s="382"/>
      <c r="BB8" s="440"/>
      <c r="BC8" s="424"/>
      <c r="BD8" s="439"/>
      <c r="BE8" s="448"/>
      <c r="BF8" s="460"/>
      <c r="BG8" s="427"/>
      <c r="BH8" s="444" t="s">
        <v>226</v>
      </c>
      <c r="BI8" s="429" t="s">
        <v>119</v>
      </c>
      <c r="BJ8" s="429"/>
      <c r="BK8" s="427"/>
      <c r="BL8" s="427"/>
      <c r="BM8" s="443"/>
      <c r="BN8" s="422"/>
      <c r="BO8" s="197" t="s">
        <v>408</v>
      </c>
      <c r="BP8" s="284" t="s">
        <v>231</v>
      </c>
      <c r="BQ8" s="284" t="s">
        <v>232</v>
      </c>
      <c r="BR8" s="286" t="s">
        <v>1043</v>
      </c>
      <c r="BS8" s="287" t="s">
        <v>1044</v>
      </c>
      <c r="BT8" s="287" t="s">
        <v>409</v>
      </c>
      <c r="BU8" s="287" t="s">
        <v>410</v>
      </c>
      <c r="BV8" s="287" t="s">
        <v>411</v>
      </c>
      <c r="BW8" s="288" t="s">
        <v>412</v>
      </c>
      <c r="BX8" s="197" t="s">
        <v>408</v>
      </c>
      <c r="BY8" s="198" t="s">
        <v>231</v>
      </c>
      <c r="BZ8" s="198" t="s">
        <v>232</v>
      </c>
      <c r="CA8" s="198" t="s">
        <v>1043</v>
      </c>
      <c r="CB8" s="199" t="s">
        <v>1044</v>
      </c>
      <c r="CC8" s="199" t="s">
        <v>409</v>
      </c>
      <c r="CD8" s="199" t="s">
        <v>410</v>
      </c>
      <c r="CE8" s="199" t="s">
        <v>411</v>
      </c>
      <c r="CF8" s="200" t="s">
        <v>412</v>
      </c>
      <c r="CG8" s="197" t="s">
        <v>408</v>
      </c>
      <c r="CH8" s="198" t="s">
        <v>231</v>
      </c>
      <c r="CI8" s="198" t="s">
        <v>232</v>
      </c>
      <c r="CJ8" s="198" t="s">
        <v>1043</v>
      </c>
      <c r="CK8" s="199" t="s">
        <v>1044</v>
      </c>
      <c r="CL8" s="199" t="s">
        <v>409</v>
      </c>
      <c r="CM8" s="199" t="s">
        <v>410</v>
      </c>
      <c r="CN8" s="199" t="s">
        <v>411</v>
      </c>
      <c r="CO8" s="200" t="s">
        <v>412</v>
      </c>
      <c r="CP8" s="184" t="s">
        <v>408</v>
      </c>
      <c r="CQ8" s="184" t="s">
        <v>231</v>
      </c>
      <c r="CR8" s="184" t="s">
        <v>232</v>
      </c>
      <c r="CS8" s="184" t="s">
        <v>1043</v>
      </c>
      <c r="CT8" s="185" t="s">
        <v>1044</v>
      </c>
      <c r="CU8" s="185" t="s">
        <v>409</v>
      </c>
      <c r="CV8" s="185" t="s">
        <v>410</v>
      </c>
      <c r="CW8" s="185" t="s">
        <v>411</v>
      </c>
      <c r="CX8" s="185" t="s">
        <v>412</v>
      </c>
      <c r="CY8" s="186" t="s">
        <v>408</v>
      </c>
      <c r="CZ8" s="186" t="s">
        <v>231</v>
      </c>
      <c r="DA8" s="186" t="s">
        <v>232</v>
      </c>
      <c r="DB8" s="186" t="s">
        <v>1043</v>
      </c>
      <c r="DC8" s="187" t="s">
        <v>1044</v>
      </c>
      <c r="DD8" s="187" t="s">
        <v>409</v>
      </c>
      <c r="DE8" s="187" t="s">
        <v>410</v>
      </c>
      <c r="DF8" s="187" t="s">
        <v>411</v>
      </c>
      <c r="DG8" s="187" t="s">
        <v>412</v>
      </c>
      <c r="DH8" s="186" t="s">
        <v>408</v>
      </c>
      <c r="DI8" s="186" t="s">
        <v>231</v>
      </c>
      <c r="DJ8" s="186" t="s">
        <v>232</v>
      </c>
      <c r="DK8" s="186" t="s">
        <v>1043</v>
      </c>
      <c r="DL8" s="187" t="s">
        <v>1044</v>
      </c>
      <c r="DM8" s="187" t="s">
        <v>409</v>
      </c>
      <c r="DN8" s="187" t="s">
        <v>410</v>
      </c>
      <c r="DO8" s="187" t="s">
        <v>411</v>
      </c>
      <c r="DP8" s="187" t="s">
        <v>412</v>
      </c>
      <c r="DQ8" s="186" t="s">
        <v>408</v>
      </c>
      <c r="DR8" s="186" t="s">
        <v>231</v>
      </c>
      <c r="DS8" s="186" t="s">
        <v>232</v>
      </c>
      <c r="DT8" s="186" t="s">
        <v>1043</v>
      </c>
      <c r="DU8" s="187" t="s">
        <v>1044</v>
      </c>
      <c r="DV8" s="187" t="s">
        <v>409</v>
      </c>
      <c r="DW8" s="187" t="s">
        <v>410</v>
      </c>
      <c r="DX8" s="187" t="s">
        <v>411</v>
      </c>
      <c r="DY8" s="187" t="s">
        <v>412</v>
      </c>
      <c r="DZ8" s="186" t="s">
        <v>408</v>
      </c>
      <c r="EA8" s="186" t="s">
        <v>231</v>
      </c>
      <c r="EB8" s="186" t="s">
        <v>232</v>
      </c>
      <c r="EC8" s="186" t="s">
        <v>1043</v>
      </c>
      <c r="ED8" s="187" t="s">
        <v>1044</v>
      </c>
      <c r="EE8" s="187" t="s">
        <v>409</v>
      </c>
      <c r="EF8" s="187" t="s">
        <v>410</v>
      </c>
      <c r="EG8" s="187" t="s">
        <v>411</v>
      </c>
      <c r="EH8" s="187" t="s">
        <v>412</v>
      </c>
      <c r="EI8" s="188" t="s">
        <v>408</v>
      </c>
      <c r="EJ8" s="188" t="s">
        <v>231</v>
      </c>
      <c r="EK8" s="188" t="s">
        <v>232</v>
      </c>
      <c r="EL8" s="188" t="s">
        <v>1043</v>
      </c>
      <c r="EM8" s="189" t="s">
        <v>1044</v>
      </c>
      <c r="EN8" s="189" t="s">
        <v>409</v>
      </c>
      <c r="EO8" s="189" t="s">
        <v>410</v>
      </c>
      <c r="EP8" s="189" t="s">
        <v>411</v>
      </c>
      <c r="EQ8" s="189" t="s">
        <v>412</v>
      </c>
      <c r="ER8" s="188" t="s">
        <v>408</v>
      </c>
      <c r="ES8" s="188" t="s">
        <v>231</v>
      </c>
      <c r="ET8" s="188" t="s">
        <v>232</v>
      </c>
      <c r="EU8" s="188" t="s">
        <v>1043</v>
      </c>
      <c r="EV8" s="189" t="s">
        <v>1044</v>
      </c>
      <c r="EW8" s="189" t="s">
        <v>409</v>
      </c>
      <c r="EX8" s="189" t="s">
        <v>410</v>
      </c>
      <c r="EY8" s="189" t="s">
        <v>411</v>
      </c>
      <c r="EZ8" s="189" t="s">
        <v>412</v>
      </c>
      <c r="FA8" s="188" t="s">
        <v>408</v>
      </c>
      <c r="FB8" s="188" t="s">
        <v>231</v>
      </c>
      <c r="FC8" s="188" t="s">
        <v>232</v>
      </c>
      <c r="FD8" s="188" t="s">
        <v>1043</v>
      </c>
      <c r="FE8" s="189" t="s">
        <v>1044</v>
      </c>
      <c r="FF8" s="189" t="s">
        <v>409</v>
      </c>
      <c r="FG8" s="189" t="s">
        <v>410</v>
      </c>
      <c r="FH8" s="189" t="s">
        <v>411</v>
      </c>
      <c r="FI8" s="189" t="s">
        <v>412</v>
      </c>
      <c r="FJ8" s="188" t="s">
        <v>408</v>
      </c>
      <c r="FK8" s="188" t="s">
        <v>231</v>
      </c>
      <c r="FL8" s="188" t="s">
        <v>232</v>
      </c>
      <c r="FM8" s="188" t="s">
        <v>1043</v>
      </c>
      <c r="FN8" s="189" t="s">
        <v>1044</v>
      </c>
      <c r="FO8" s="189" t="s">
        <v>409</v>
      </c>
      <c r="FP8" s="189" t="s">
        <v>410</v>
      </c>
      <c r="FQ8" s="189" t="s">
        <v>411</v>
      </c>
      <c r="FR8" s="189" t="s">
        <v>412</v>
      </c>
      <c r="FS8" s="190" t="s">
        <v>413</v>
      </c>
      <c r="FT8" s="190" t="s">
        <v>408</v>
      </c>
      <c r="FU8" s="283" t="s">
        <v>208</v>
      </c>
      <c r="FV8" s="283" t="s">
        <v>209</v>
      </c>
      <c r="FW8" s="285" t="s">
        <v>210</v>
      </c>
      <c r="FX8" s="285" t="s">
        <v>227</v>
      </c>
      <c r="FY8" s="285" t="s">
        <v>211</v>
      </c>
      <c r="FZ8" s="190" t="s">
        <v>410</v>
      </c>
      <c r="GA8" s="191" t="s">
        <v>414</v>
      </c>
      <c r="GB8" s="283" t="s">
        <v>208</v>
      </c>
      <c r="GC8" s="285" t="s">
        <v>228</v>
      </c>
      <c r="GD8" s="285" t="s">
        <v>229</v>
      </c>
      <c r="GE8" s="285" t="s">
        <v>230</v>
      </c>
      <c r="GF8" s="192" t="s">
        <v>413</v>
      </c>
      <c r="GG8" s="192" t="s">
        <v>408</v>
      </c>
      <c r="GH8" s="192" t="s">
        <v>208</v>
      </c>
      <c r="GI8" s="192" t="s">
        <v>209</v>
      </c>
      <c r="GJ8" s="192" t="s">
        <v>210</v>
      </c>
      <c r="GK8" s="192" t="s">
        <v>227</v>
      </c>
      <c r="GL8" s="192" t="s">
        <v>211</v>
      </c>
      <c r="GM8" s="192" t="s">
        <v>410</v>
      </c>
      <c r="GN8" s="193" t="s">
        <v>414</v>
      </c>
      <c r="GO8" s="193" t="s">
        <v>208</v>
      </c>
      <c r="GP8" s="193" t="s">
        <v>228</v>
      </c>
      <c r="GQ8" s="193" t="s">
        <v>229</v>
      </c>
      <c r="GR8" s="193" t="s">
        <v>230</v>
      </c>
      <c r="GS8" s="194" t="s">
        <v>413</v>
      </c>
      <c r="GT8" s="194" t="s">
        <v>408</v>
      </c>
      <c r="GU8" s="194" t="s">
        <v>208</v>
      </c>
      <c r="GV8" s="194" t="s">
        <v>209</v>
      </c>
      <c r="GW8" s="194" t="s">
        <v>210</v>
      </c>
      <c r="GX8" s="194" t="s">
        <v>227</v>
      </c>
      <c r="GY8" s="194" t="s">
        <v>211</v>
      </c>
      <c r="GZ8" s="194" t="s">
        <v>410</v>
      </c>
      <c r="HA8" s="195" t="s">
        <v>414</v>
      </c>
      <c r="HB8" s="195" t="s">
        <v>208</v>
      </c>
      <c r="HC8" s="195" t="s">
        <v>228</v>
      </c>
      <c r="HD8" s="195" t="s">
        <v>229</v>
      </c>
      <c r="HE8" s="195" t="s">
        <v>230</v>
      </c>
      <c r="HF8" s="285" t="s">
        <v>1138</v>
      </c>
    </row>
    <row r="9" spans="1:214" ht="106.5" customHeight="1" thickTop="1" x14ac:dyDescent="0.2">
      <c r="A9" s="351">
        <v>1</v>
      </c>
      <c r="B9" s="350" t="s">
        <v>129</v>
      </c>
      <c r="C9" s="328" t="str">
        <f>VLOOKUP(B9,FORMULAS!$A$30:$C$46,2,0)</f>
        <v>Atender, identificar, registrar, informar y direccionar a la ciudadanía sobre los trámites y servicios a los que pueden acceder, en torno a los programas que desarrolla la Caja de la Vivienda Popular, a través de los canales de atención dispuestos por la entidad, con el propósito de medir y evaluar el grado de satisfacción de los usuarios sobre los servicios prestados por la CVP y realizar el seguimiento y control a las PQRSD que ingresan a la entidad.</v>
      </c>
      <c r="D9" s="328" t="str">
        <f>VLOOKUP(B9,FORMULAS!$A$30:$C$46,3,0)</f>
        <v>Director de Gestión Corporativa</v>
      </c>
      <c r="E9" s="153" t="s">
        <v>426</v>
      </c>
      <c r="F9" s="153" t="s">
        <v>427</v>
      </c>
      <c r="G9" s="153" t="s">
        <v>428</v>
      </c>
      <c r="H9" s="328" t="s">
        <v>429</v>
      </c>
      <c r="I9" s="328" t="s">
        <v>430</v>
      </c>
      <c r="J9" s="328" t="s">
        <v>431</v>
      </c>
      <c r="K9" s="350" t="s">
        <v>469</v>
      </c>
      <c r="L9" s="350" t="s">
        <v>469</v>
      </c>
      <c r="M9" s="350" t="s">
        <v>469</v>
      </c>
      <c r="N9" s="350" t="s">
        <v>469</v>
      </c>
      <c r="O9" s="328" t="s">
        <v>279</v>
      </c>
      <c r="P9" s="329" t="str">
        <f>VLOOKUP(O9,[2]FORMULAS!$A$77:$B$82,2,0)</f>
        <v>Improbable</v>
      </c>
      <c r="Q9" s="345" t="str">
        <f>+P9</f>
        <v>Improbable</v>
      </c>
      <c r="R9" s="329" t="str">
        <f>VLOOKUP(A9,'Impacto Ri Inhe'!$B$5:$AF$42,31,0)</f>
        <v>Mayor</v>
      </c>
      <c r="S9" s="345" t="str">
        <f>CONCATENATE(R9,"-",Q9)</f>
        <v>Mayor-Improbable</v>
      </c>
      <c r="T9" s="346" t="str">
        <f>VLOOKUP(S9,FORMULAS!$I$77:$J$97,2,0)</f>
        <v>Alto</v>
      </c>
      <c r="U9" s="144">
        <v>1</v>
      </c>
      <c r="V9" s="145" t="s">
        <v>444</v>
      </c>
      <c r="W9" s="145" t="s">
        <v>445</v>
      </c>
      <c r="X9" s="145" t="s">
        <v>446</v>
      </c>
      <c r="Y9" s="146" t="s">
        <v>12</v>
      </c>
      <c r="Z9" s="134">
        <f>+IF(Y9='[2]Tabla Valoración controles'!$D$4,'[2]Tabla Valoración controles'!$F$4,IF('[2]Mapa Corrupcion'!Y9='[2]Tabla Valoración controles'!$D$5,'[2]Tabla Valoración controles'!$F$5,IF(Y9=[2]FORMULAS!$A$10,0,'[2]Tabla Valoración controles'!$F$6)))</f>
        <v>0.25</v>
      </c>
      <c r="AA9" s="146" t="s">
        <v>8</v>
      </c>
      <c r="AB9" s="135">
        <f>+IF(AA9='[2]Tabla Valoración controles'!$D$7,'[2]Tabla Valoración controles'!$F$7,IF(Y9=[2]FORMULAS!$A$10,0,'[2]Tabla Valoración controles'!$F$8))</f>
        <v>0.15</v>
      </c>
      <c r="AC9" s="146" t="s">
        <v>17</v>
      </c>
      <c r="AD9" s="134" t="e">
        <f>+IF(AC9='[2]Tabla Valoración controles'!$D$9,'[2]Tabla Valoración controles'!$F$9,'[2]Tabla Valoración controles'!$F$10)</f>
        <v>#REF!</v>
      </c>
      <c r="AE9" s="146" t="s">
        <v>20</v>
      </c>
      <c r="AF9" s="134" t="e">
        <f>+IF(AE9='[2]Tabla Valoración controles'!$D$11,'[2]Tabla Valoración controles'!$F$11,'[2]Tabla Valoración controles'!$F$12)</f>
        <v>#REF!</v>
      </c>
      <c r="AG9" s="146" t="s">
        <v>77</v>
      </c>
      <c r="AH9" s="134" t="e">
        <f>+IF(AG9='[2]Tabla Valoración controles'!$D$13,'[2]Tabla Valoración controles'!$F$13,'[2]Tabla Valoración controles'!$F$14)</f>
        <v>#REF!</v>
      </c>
      <c r="AI9" s="171" t="e">
        <f>+Z9+AB9+AD9</f>
        <v>#REF!</v>
      </c>
      <c r="AJ9" s="147" t="s">
        <v>353</v>
      </c>
      <c r="AK9" s="148">
        <f>+IF(AJ9=[3]CONTROLES!$C$50,[3]CONTROLES!$D$50,[3]CONTROLES!$D$51)</f>
        <v>15</v>
      </c>
      <c r="AL9" s="147" t="s">
        <v>359</v>
      </c>
      <c r="AM9" s="148">
        <f>+IF(AL9=[3]CONTROLES!$C$52,[3]CONTROLES!$D$52,[3]CONTROLES!$D$53)</f>
        <v>15</v>
      </c>
      <c r="AN9" s="147" t="s">
        <v>362</v>
      </c>
      <c r="AO9" s="148">
        <f>+IF(AN9=[3]CONTROLES!$C$54,[3]CONTROLES!$D$54,[3]CONTROLES!$D$55)</f>
        <v>15</v>
      </c>
      <c r="AP9" s="147" t="s">
        <v>365</v>
      </c>
      <c r="AQ9" s="148">
        <f>+IF(AP9=[3]CONTROLES!$C$56,[3]CONTROLES!$D$56,IF(AP9=[3]CONTROLES!$C$57,[3]CONTROLES!$D$57,[3]CONTROLES!$D$58))</f>
        <v>15</v>
      </c>
      <c r="AR9" s="147" t="s">
        <v>369</v>
      </c>
      <c r="AS9" s="148">
        <f>+IF(AR9=[3]CONTROLES!$C$59,[3]CONTROLES!$D$59,[3]CONTROLES!$D$60)</f>
        <v>15</v>
      </c>
      <c r="AT9" s="147" t="s">
        <v>372</v>
      </c>
      <c r="AU9" s="148">
        <f>+IF(AT9=[3]CONTROLES!$C$61,[3]CONTROLES!$D$61,[3]CONTROLES!$D$62)</f>
        <v>15</v>
      </c>
      <c r="AV9" s="147" t="s">
        <v>375</v>
      </c>
      <c r="AW9" s="149">
        <f>+IF(AV9=[3]CONTROLES!$C$63,[3]CONTROLES!$D$63,IF(AV9=[3]CONTROLES!$C$64,[3]CONTROLES!$D$64,[3]CONTROLES!$D$65))</f>
        <v>10</v>
      </c>
      <c r="AX9" s="149">
        <f>+AK9+AM9+AO9+AQ9+AS9+AU9+AW9</f>
        <v>100</v>
      </c>
      <c r="AY9" s="150" t="str">
        <f t="shared" ref="AY9:AY62" si="0">IF(ISERROR(AX9)=TRUE,"",IF(AND(AX9&lt;=85),"Débil",IF(AND(AX9&gt;=85.01,AX9&lt;=95),"Moderado",IF(AND(AX9&gt;=95.1,AX9&lt;=100),"Fuerte",""))))</f>
        <v>Fuerte</v>
      </c>
      <c r="AZ9" s="143" t="s">
        <v>280</v>
      </c>
      <c r="BA9" s="329" t="str">
        <f>VLOOKUP(AZ9,[2]FORMULAS!$A$77:$B$82,2,0)</f>
        <v>Rara vez</v>
      </c>
      <c r="BB9" s="347" t="str">
        <f>+R9</f>
        <v>Mayor</v>
      </c>
      <c r="BC9" s="345" t="str">
        <f>CONCATENATE(BB9,"-",BA9)</f>
        <v>Mayor-Rara vez</v>
      </c>
      <c r="BD9" s="346" t="str">
        <f>VLOOKUP(BC9,[2]FORMULAS!$I$77:$J$97,2,0)</f>
        <v>Alto</v>
      </c>
      <c r="BE9" s="346" t="s">
        <v>118</v>
      </c>
      <c r="BF9" s="143" t="s">
        <v>452</v>
      </c>
      <c r="BG9" s="143" t="s">
        <v>406</v>
      </c>
      <c r="BH9" s="143" t="s">
        <v>223</v>
      </c>
      <c r="BI9" s="218">
        <v>45473</v>
      </c>
      <c r="BJ9" s="218">
        <v>45657</v>
      </c>
      <c r="BK9" s="143" t="s">
        <v>453</v>
      </c>
      <c r="BL9" s="143" t="s">
        <v>454</v>
      </c>
      <c r="BM9" s="208" t="s">
        <v>171</v>
      </c>
      <c r="BN9" s="344" t="s">
        <v>455</v>
      </c>
      <c r="BO9" s="253" t="s">
        <v>261</v>
      </c>
      <c r="BP9" s="253" t="s">
        <v>906</v>
      </c>
      <c r="BQ9" s="253" t="s">
        <v>907</v>
      </c>
      <c r="BR9" s="253" t="s">
        <v>431</v>
      </c>
      <c r="BS9" s="253" t="s">
        <v>431</v>
      </c>
      <c r="BT9" s="253" t="s">
        <v>431</v>
      </c>
      <c r="BU9" s="253" t="s">
        <v>262</v>
      </c>
      <c r="BV9" s="253" t="s">
        <v>431</v>
      </c>
      <c r="BW9" s="253" t="s">
        <v>431</v>
      </c>
      <c r="BX9" s="242" t="s">
        <v>261</v>
      </c>
      <c r="BY9" s="253" t="s">
        <v>906</v>
      </c>
      <c r="BZ9" s="242" t="s">
        <v>908</v>
      </c>
      <c r="CA9" s="242" t="s">
        <v>431</v>
      </c>
      <c r="CB9" s="242" t="s">
        <v>431</v>
      </c>
      <c r="CC9" s="242" t="s">
        <v>431</v>
      </c>
      <c r="CD9" s="242" t="s">
        <v>262</v>
      </c>
      <c r="CE9" s="242" t="s">
        <v>431</v>
      </c>
      <c r="CF9" s="242" t="s">
        <v>431</v>
      </c>
      <c r="CG9" s="242" t="s">
        <v>261</v>
      </c>
      <c r="CH9" s="242" t="s">
        <v>1045</v>
      </c>
      <c r="CI9" s="242" t="s">
        <v>909</v>
      </c>
      <c r="CJ9" s="242" t="s">
        <v>431</v>
      </c>
      <c r="CK9" s="242" t="s">
        <v>431</v>
      </c>
      <c r="CL9" s="242" t="s">
        <v>431</v>
      </c>
      <c r="CM9" s="242" t="s">
        <v>262</v>
      </c>
      <c r="CN9" s="242" t="s">
        <v>431</v>
      </c>
      <c r="CO9" s="242" t="s">
        <v>431</v>
      </c>
      <c r="CP9" s="242" t="s">
        <v>261</v>
      </c>
      <c r="CQ9" s="242" t="s">
        <v>910</v>
      </c>
      <c r="CR9" s="242" t="s">
        <v>911</v>
      </c>
      <c r="CS9" s="242" t="s">
        <v>431</v>
      </c>
      <c r="CT9" s="242" t="s">
        <v>431</v>
      </c>
      <c r="CU9" s="242" t="s">
        <v>431</v>
      </c>
      <c r="CV9" s="242" t="s">
        <v>262</v>
      </c>
      <c r="CW9" s="242" t="s">
        <v>431</v>
      </c>
      <c r="CX9" s="242" t="s">
        <v>431</v>
      </c>
      <c r="CY9" s="196"/>
      <c r="CZ9" s="196"/>
      <c r="DA9" s="196"/>
      <c r="DB9" s="196"/>
      <c r="DC9" s="196"/>
      <c r="DD9" s="196"/>
      <c r="DE9" s="196"/>
      <c r="DF9" s="196"/>
      <c r="DG9" s="196"/>
      <c r="DH9" s="196"/>
      <c r="DI9" s="196"/>
      <c r="DJ9" s="196"/>
      <c r="DK9" s="196"/>
      <c r="DL9" s="196"/>
      <c r="DM9" s="196"/>
      <c r="DN9" s="196"/>
      <c r="DO9" s="196"/>
      <c r="DP9" s="196"/>
      <c r="DQ9" s="196"/>
      <c r="DR9" s="196"/>
      <c r="DS9" s="196"/>
      <c r="DT9" s="196"/>
      <c r="DU9" s="196"/>
      <c r="DV9" s="196"/>
      <c r="DW9" s="196"/>
      <c r="DX9" s="196"/>
      <c r="DY9" s="196"/>
      <c r="DZ9" s="196"/>
      <c r="EA9" s="196"/>
      <c r="EB9" s="196"/>
      <c r="EC9" s="196"/>
      <c r="ED9" s="196"/>
      <c r="EE9" s="196"/>
      <c r="EF9" s="196"/>
      <c r="EG9" s="196"/>
      <c r="EH9" s="196"/>
      <c r="EI9" s="196"/>
      <c r="EJ9" s="196"/>
      <c r="EK9" s="196"/>
      <c r="EL9" s="196"/>
      <c r="EM9" s="196"/>
      <c r="EN9" s="196"/>
      <c r="EO9" s="196"/>
      <c r="EP9" s="196"/>
      <c r="EQ9" s="196"/>
      <c r="ER9" s="196"/>
      <c r="ES9" s="196"/>
      <c r="ET9" s="196"/>
      <c r="EU9" s="196"/>
      <c r="EV9" s="196"/>
      <c r="EW9" s="196"/>
      <c r="EX9" s="196"/>
      <c r="EY9" s="196"/>
      <c r="EZ9" s="196"/>
      <c r="FA9" s="196"/>
      <c r="FB9" s="196"/>
      <c r="FC9" s="196"/>
      <c r="FD9" s="196"/>
      <c r="FE9" s="196"/>
      <c r="FF9" s="196"/>
      <c r="FG9" s="196"/>
      <c r="FH9" s="196"/>
      <c r="FI9" s="196"/>
      <c r="FJ9" s="196"/>
      <c r="FK9" s="196"/>
      <c r="FL9" s="196"/>
      <c r="FM9" s="196"/>
      <c r="FN9" s="196"/>
      <c r="FO9" s="196"/>
      <c r="FP9" s="196"/>
      <c r="FQ9" s="196"/>
      <c r="FR9" s="196"/>
      <c r="FS9" s="279">
        <v>45419</v>
      </c>
      <c r="FT9" s="277" t="s">
        <v>261</v>
      </c>
      <c r="FU9" s="245" t="s">
        <v>1046</v>
      </c>
      <c r="FV9" s="277" t="s">
        <v>35</v>
      </c>
      <c r="FW9" s="255" t="s">
        <v>913</v>
      </c>
      <c r="FX9" s="256">
        <v>0</v>
      </c>
      <c r="FY9" s="277" t="s">
        <v>35</v>
      </c>
      <c r="FZ9" s="239" t="s">
        <v>262</v>
      </c>
      <c r="GA9" s="243">
        <v>45421</v>
      </c>
      <c r="GB9" s="269" t="s">
        <v>1140</v>
      </c>
      <c r="GC9" s="269" t="s">
        <v>1162</v>
      </c>
      <c r="GD9" s="269" t="s">
        <v>1137</v>
      </c>
      <c r="GE9" s="289">
        <v>0</v>
      </c>
      <c r="GF9" s="289"/>
      <c r="GG9" s="289"/>
      <c r="GH9" s="289"/>
      <c r="GI9" s="289"/>
      <c r="GJ9" s="289"/>
      <c r="GK9" s="289"/>
      <c r="GL9" s="289"/>
      <c r="GM9" s="289"/>
      <c r="GN9" s="289"/>
      <c r="GO9" s="289"/>
      <c r="GP9" s="289"/>
      <c r="GQ9" s="289"/>
      <c r="GR9" s="289"/>
      <c r="GS9" s="289"/>
      <c r="GT9" s="289"/>
      <c r="GU9" s="289"/>
      <c r="GV9" s="289"/>
      <c r="GW9" s="289"/>
      <c r="GX9" s="289"/>
      <c r="GY9" s="289"/>
      <c r="GZ9" s="289"/>
      <c r="HA9" s="289"/>
      <c r="HB9" s="289"/>
      <c r="HC9" s="289"/>
      <c r="HD9" s="289"/>
      <c r="HE9" s="289"/>
      <c r="HF9" s="289">
        <v>0</v>
      </c>
    </row>
    <row r="10" spans="1:214" ht="54.75" hidden="1" customHeight="1" x14ac:dyDescent="0.2">
      <c r="A10" s="351"/>
      <c r="B10" s="350"/>
      <c r="C10" s="328"/>
      <c r="D10" s="328"/>
      <c r="E10" s="153"/>
      <c r="F10" s="153"/>
      <c r="G10" s="153" t="s">
        <v>433</v>
      </c>
      <c r="H10" s="328"/>
      <c r="I10" s="328"/>
      <c r="J10" s="328"/>
      <c r="K10" s="350"/>
      <c r="L10" s="350"/>
      <c r="M10" s="350"/>
      <c r="N10" s="350"/>
      <c r="O10" s="328"/>
      <c r="P10" s="329"/>
      <c r="Q10" s="345"/>
      <c r="R10" s="329"/>
      <c r="S10" s="345"/>
      <c r="T10" s="346"/>
      <c r="U10" s="144"/>
      <c r="V10" s="151"/>
      <c r="W10" s="151"/>
      <c r="X10" s="151"/>
      <c r="Y10" s="146"/>
      <c r="Z10" s="134" t="e">
        <f>+IF(Y10='[2]Tabla Valoración controles'!$D$4,'[2]Tabla Valoración controles'!$F$4,IF('[2]Mapa Corrupcion'!Y10='[2]Tabla Valoración controles'!$D$5,'[2]Tabla Valoración controles'!$F$5,IF(Y10=[2]FORMULAS!$A$10,0,'[2]Tabla Valoración controles'!$F$6)))</f>
        <v>#REF!</v>
      </c>
      <c r="AA10" s="146"/>
      <c r="AB10" s="135">
        <f>+IF(AA10='[2]Tabla Valoración controles'!$D$7,'[2]Tabla Valoración controles'!$F$7,IF(Y10=[2]FORMULAS!$A$10,0,'[2]Tabla Valoración controles'!$F$8))</f>
        <v>0.15</v>
      </c>
      <c r="AC10" s="146"/>
      <c r="AD10" s="134" t="e">
        <f>+IF(AC10='[2]Tabla Valoración controles'!$D$9,'[2]Tabla Valoración controles'!$F$9,'[2]Tabla Valoración controles'!$F$10)</f>
        <v>#REF!</v>
      </c>
      <c r="AE10" s="146"/>
      <c r="AF10" s="134" t="e">
        <f>+IF(AE10='[2]Tabla Valoración controles'!$D$9,'[2]Tabla Valoración controles'!$F$9,IF(AA10=[2]FORMULAS!$A$10,0,'[2]Tabla Valoración controles'!$F$10))</f>
        <v>#REF!</v>
      </c>
      <c r="AG10" s="146"/>
      <c r="AH10" s="134" t="e">
        <f>+IF(AG10='[2]Tabla Valoración controles'!$D$13,'[2]Tabla Valoración controles'!$F$13,'[2]Tabla Valoración controles'!$F$14)</f>
        <v>#REF!</v>
      </c>
      <c r="AI10" s="171" t="e">
        <f>+Z10+AB10+AD10</f>
        <v>#REF!</v>
      </c>
      <c r="AJ10" s="147"/>
      <c r="AK10" s="148">
        <f>+IF(AJ10=[3]CONTROLES!$C$50,[3]CONTROLES!$D$50,[3]CONTROLES!$D$51)</f>
        <v>0</v>
      </c>
      <c r="AL10" s="147"/>
      <c r="AM10" s="148">
        <f>+IF(AL10=[3]CONTROLES!$C$52,[3]CONTROLES!$D$52,[3]CONTROLES!$D$53)</f>
        <v>0</v>
      </c>
      <c r="AN10" s="147"/>
      <c r="AO10" s="148">
        <f>+IF(AN10=[3]CONTROLES!$C$54,[3]CONTROLES!$D$54,[3]CONTROLES!$D$55)</f>
        <v>0</v>
      </c>
      <c r="AP10" s="147"/>
      <c r="AQ10" s="148">
        <f>+IF(AP10=[3]CONTROLES!$C$56,[3]CONTROLES!$D$56,IF(AP10=[3]CONTROLES!$C$57,[3]CONTROLES!$D$57,[3]CONTROLES!$D$58))</f>
        <v>0</v>
      </c>
      <c r="AR10" s="147"/>
      <c r="AS10" s="148">
        <f>+IF(AR10=[3]CONTROLES!$C$59,[3]CONTROLES!$D$59,[3]CONTROLES!$D$60)</f>
        <v>0</v>
      </c>
      <c r="AT10" s="147"/>
      <c r="AU10" s="148">
        <f>+IF(AT10=[3]CONTROLES!$C$61,[3]CONTROLES!$D$61,[3]CONTROLES!$D$62)</f>
        <v>0</v>
      </c>
      <c r="AV10" s="147"/>
      <c r="AW10" s="149">
        <f>+IF(AV10=[3]CONTROLES!$C$63,[3]CONTROLES!$D$63,IF(AV10=[3]CONTROLES!$C$64,[3]CONTROLES!$D$64,[3]CONTROLES!$D$65))</f>
        <v>0</v>
      </c>
      <c r="AX10" s="149">
        <f t="shared" ref="AX10:AX26" si="1">+AK10+AM10+AO10+AQ10+AS10+AU10+AW10</f>
        <v>0</v>
      </c>
      <c r="AY10" s="150" t="str">
        <f t="shared" si="0"/>
        <v>Débil</v>
      </c>
      <c r="AZ10" s="143"/>
      <c r="BA10" s="329"/>
      <c r="BB10" s="348"/>
      <c r="BC10" s="345"/>
      <c r="BD10" s="346"/>
      <c r="BE10" s="346"/>
      <c r="BF10" s="136"/>
      <c r="BG10" s="136"/>
      <c r="BH10" s="143" t="s">
        <v>216</v>
      </c>
      <c r="BI10" s="219"/>
      <c r="BJ10" s="219"/>
      <c r="BK10" s="136"/>
      <c r="BL10" s="136"/>
      <c r="BM10" s="208" t="s">
        <v>171</v>
      </c>
      <c r="BN10" s="344"/>
      <c r="BO10" s="239"/>
      <c r="BP10" s="239"/>
      <c r="BQ10" s="196"/>
      <c r="BR10" s="196"/>
      <c r="BS10" s="196"/>
      <c r="BT10" s="196"/>
      <c r="BU10" s="196"/>
      <c r="BV10" s="196"/>
      <c r="BW10" s="196"/>
      <c r="BX10" s="196"/>
      <c r="BY10" s="196"/>
      <c r="BZ10" s="196"/>
      <c r="CA10" s="196"/>
      <c r="CB10" s="196"/>
      <c r="CC10" s="196"/>
      <c r="CD10" s="196"/>
      <c r="CE10" s="196"/>
      <c r="CF10" s="196"/>
      <c r="CG10" s="239"/>
      <c r="CH10" s="239"/>
      <c r="CI10" s="239"/>
      <c r="CJ10" s="239"/>
      <c r="CK10" s="239"/>
      <c r="CL10" s="239"/>
      <c r="CM10" s="239"/>
      <c r="CN10" s="239"/>
      <c r="CO10" s="239"/>
      <c r="CP10" s="196"/>
      <c r="CQ10" s="196"/>
      <c r="CR10" s="196"/>
      <c r="CS10" s="196"/>
      <c r="CT10" s="196"/>
      <c r="CU10" s="196"/>
      <c r="CV10" s="196"/>
      <c r="CW10" s="196"/>
      <c r="CX10" s="196"/>
      <c r="CY10" s="196"/>
      <c r="CZ10" s="196"/>
      <c r="DA10" s="196"/>
      <c r="DB10" s="196"/>
      <c r="DC10" s="196"/>
      <c r="DD10" s="196"/>
      <c r="DE10" s="196"/>
      <c r="DF10" s="196"/>
      <c r="DG10" s="196"/>
      <c r="DH10" s="196"/>
      <c r="DI10" s="196"/>
      <c r="DJ10" s="196"/>
      <c r="DK10" s="196"/>
      <c r="DL10" s="196"/>
      <c r="DM10" s="196"/>
      <c r="DN10" s="196"/>
      <c r="DO10" s="196"/>
      <c r="DP10" s="196"/>
      <c r="DQ10" s="196"/>
      <c r="DR10" s="196"/>
      <c r="DS10" s="196"/>
      <c r="DT10" s="196"/>
      <c r="DU10" s="196"/>
      <c r="DV10" s="196"/>
      <c r="DW10" s="196"/>
      <c r="DX10" s="196"/>
      <c r="DY10" s="196"/>
      <c r="DZ10" s="196"/>
      <c r="EA10" s="196"/>
      <c r="EB10" s="196"/>
      <c r="EC10" s="196"/>
      <c r="ED10" s="196"/>
      <c r="EE10" s="196"/>
      <c r="EF10" s="196"/>
      <c r="EG10" s="196"/>
      <c r="EH10" s="196"/>
      <c r="EI10" s="196"/>
      <c r="EJ10" s="196"/>
      <c r="EK10" s="196"/>
      <c r="EL10" s="196"/>
      <c r="EM10" s="196"/>
      <c r="EN10" s="196"/>
      <c r="EO10" s="196"/>
      <c r="EP10" s="196"/>
      <c r="EQ10" s="196"/>
      <c r="ER10" s="196"/>
      <c r="ES10" s="196"/>
      <c r="ET10" s="196"/>
      <c r="EU10" s="196"/>
      <c r="EV10" s="196"/>
      <c r="EW10" s="196"/>
      <c r="EX10" s="196"/>
      <c r="EY10" s="196"/>
      <c r="EZ10" s="196"/>
      <c r="FA10" s="196"/>
      <c r="FB10" s="196"/>
      <c r="FC10" s="196"/>
      <c r="FD10" s="196"/>
      <c r="FE10" s="196"/>
      <c r="FF10" s="196"/>
      <c r="FG10" s="196"/>
      <c r="FH10" s="196"/>
      <c r="FI10" s="196"/>
      <c r="FJ10" s="196"/>
      <c r="FK10" s="196"/>
      <c r="FL10" s="196"/>
      <c r="FM10" s="196"/>
      <c r="FN10" s="196"/>
      <c r="FO10" s="196"/>
      <c r="FP10" s="196"/>
      <c r="FQ10" s="196"/>
      <c r="FR10" s="196"/>
      <c r="FS10" s="280"/>
      <c r="FT10" s="280"/>
      <c r="FU10" s="196"/>
      <c r="FV10" s="277"/>
      <c r="FW10" s="196"/>
      <c r="FX10" s="196"/>
      <c r="FY10" s="280"/>
      <c r="FZ10" s="196"/>
      <c r="GA10" s="239"/>
      <c r="GB10" s="269"/>
      <c r="GC10" s="269"/>
      <c r="GD10" s="269"/>
      <c r="GE10" s="289"/>
      <c r="GF10" s="289"/>
      <c r="GG10" s="289"/>
      <c r="GH10" s="289"/>
      <c r="GI10" s="289"/>
      <c r="GJ10" s="289"/>
      <c r="GK10" s="289"/>
      <c r="GL10" s="289"/>
      <c r="GM10" s="289"/>
      <c r="GN10" s="289"/>
      <c r="GO10" s="289"/>
      <c r="GP10" s="289"/>
      <c r="GQ10" s="289"/>
      <c r="GR10" s="289"/>
      <c r="GS10" s="289"/>
      <c r="GT10" s="289"/>
      <c r="GU10" s="289"/>
      <c r="GV10" s="289"/>
      <c r="GW10" s="289"/>
      <c r="GX10" s="289"/>
      <c r="GY10" s="289"/>
      <c r="GZ10" s="289"/>
      <c r="HA10" s="289"/>
      <c r="HB10" s="289"/>
      <c r="HC10" s="289"/>
      <c r="HD10" s="289"/>
      <c r="HE10" s="289"/>
      <c r="HF10" s="289"/>
    </row>
    <row r="11" spans="1:214" ht="39.75" hidden="1" customHeight="1" x14ac:dyDescent="0.2">
      <c r="A11" s="351"/>
      <c r="B11" s="350"/>
      <c r="C11" s="328"/>
      <c r="D11" s="328"/>
      <c r="E11" s="153"/>
      <c r="F11" s="153"/>
      <c r="G11" s="153"/>
      <c r="H11" s="328"/>
      <c r="I11" s="328"/>
      <c r="J11" s="328"/>
      <c r="K11" s="350"/>
      <c r="L11" s="350"/>
      <c r="M11" s="350"/>
      <c r="N11" s="350"/>
      <c r="O11" s="328"/>
      <c r="P11" s="329"/>
      <c r="Q11" s="345"/>
      <c r="R11" s="329"/>
      <c r="S11" s="345"/>
      <c r="T11" s="346"/>
      <c r="U11" s="144"/>
      <c r="V11" s="152"/>
      <c r="W11" s="152"/>
      <c r="X11" s="152"/>
      <c r="Y11" s="146"/>
      <c r="Z11" s="134" t="e">
        <f>+IF(Y11='[2]Tabla Valoración controles'!$D$4,'[2]Tabla Valoración controles'!$F$4,IF('[2]Mapa Corrupcion'!Y11='[2]Tabla Valoración controles'!$D$5,'[2]Tabla Valoración controles'!$F$5,IF(Y11=[2]FORMULAS!$A$10,0,'[2]Tabla Valoración controles'!$F$6)))</f>
        <v>#REF!</v>
      </c>
      <c r="AA11" s="146"/>
      <c r="AB11" s="135">
        <f>+IF(AA11='[2]Tabla Valoración controles'!$D$7,'[2]Tabla Valoración controles'!$F$7,IF(Y11=[2]FORMULAS!$A$10,0,'[2]Tabla Valoración controles'!$F$8))</f>
        <v>0.15</v>
      </c>
      <c r="AC11" s="146"/>
      <c r="AD11" s="134" t="e">
        <f>+IF(AC11='[2]Tabla Valoración controles'!$D$9,'[2]Tabla Valoración controles'!$F$9,IF(Y11=[2]FORMULAS!$A$10,0,'[2]Tabla Valoración controles'!$F$10))</f>
        <v>#REF!</v>
      </c>
      <c r="AE11" s="146"/>
      <c r="AF11" s="134" t="e">
        <f>+IF(AE11='[2]Tabla Valoración controles'!$D$9,'[2]Tabla Valoración controles'!$F$9,IF(AA11=[2]FORMULAS!$A$10,0,'[2]Tabla Valoración controles'!$F$10))</f>
        <v>#REF!</v>
      </c>
      <c r="AG11" s="146"/>
      <c r="AH11" s="134" t="e">
        <f>+IF(AG11='[2]Tabla Valoración controles'!$D$13,'[2]Tabla Valoración controles'!$F$13,'[2]Tabla Valoración controles'!$F$14)</f>
        <v>#REF!</v>
      </c>
      <c r="AI11" s="171" t="e">
        <f t="shared" ref="AI11:AI26" si="2">+Z11+AB11+AD11</f>
        <v>#REF!</v>
      </c>
      <c r="AJ11" s="147"/>
      <c r="AK11" s="148">
        <f>+IF(AJ11=[3]CONTROLES!$C$50,[3]CONTROLES!$D$50,[3]CONTROLES!$D$51)</f>
        <v>0</v>
      </c>
      <c r="AL11" s="147"/>
      <c r="AM11" s="148">
        <f>+IF(AL11=[3]CONTROLES!$C$52,[3]CONTROLES!$D$52,[3]CONTROLES!$D$53)</f>
        <v>0</v>
      </c>
      <c r="AN11" s="147"/>
      <c r="AO11" s="148">
        <f>+IF(AN11=[3]CONTROLES!$C$54,[3]CONTROLES!$D$54,[3]CONTROLES!$D$55)</f>
        <v>0</v>
      </c>
      <c r="AP11" s="147"/>
      <c r="AQ11" s="148">
        <f>+IF(AP11=[3]CONTROLES!$C$56,[3]CONTROLES!$D$56,IF(AP11=[3]CONTROLES!$C$57,[3]CONTROLES!$D$57,[3]CONTROLES!$D$58))</f>
        <v>0</v>
      </c>
      <c r="AR11" s="147"/>
      <c r="AS11" s="148">
        <f>+IF(AR11=[3]CONTROLES!$C$59,[3]CONTROLES!$D$59,[3]CONTROLES!$D$60)</f>
        <v>0</v>
      </c>
      <c r="AT11" s="147"/>
      <c r="AU11" s="148">
        <f>+IF(AT11=[3]CONTROLES!$C$61,[3]CONTROLES!$D$61,[3]CONTROLES!$D$62)</f>
        <v>0</v>
      </c>
      <c r="AV11" s="147"/>
      <c r="AW11" s="149">
        <f>+IF(AV11=[3]CONTROLES!$C$63,[3]CONTROLES!$D$63,IF(AV11=[3]CONTROLES!$C$64,[3]CONTROLES!$D$64,[3]CONTROLES!$D$65))</f>
        <v>0</v>
      </c>
      <c r="AX11" s="149">
        <f t="shared" si="1"/>
        <v>0</v>
      </c>
      <c r="AY11" s="150" t="str">
        <f t="shared" si="0"/>
        <v>Débil</v>
      </c>
      <c r="AZ11" s="143"/>
      <c r="BA11" s="329"/>
      <c r="BB11" s="348"/>
      <c r="BC11" s="345"/>
      <c r="BD11" s="346"/>
      <c r="BE11" s="346"/>
      <c r="BF11" s="136"/>
      <c r="BG11" s="136"/>
      <c r="BH11" s="143" t="s">
        <v>216</v>
      </c>
      <c r="BI11" s="219"/>
      <c r="BJ11" s="219"/>
      <c r="BK11" s="136"/>
      <c r="BL11" s="136"/>
      <c r="BM11" s="208" t="s">
        <v>171</v>
      </c>
      <c r="BN11" s="344"/>
      <c r="BO11" s="239"/>
      <c r="BP11" s="239"/>
      <c r="BQ11" s="196"/>
      <c r="BR11" s="196"/>
      <c r="BS11" s="196"/>
      <c r="BT11" s="196"/>
      <c r="BU11" s="196"/>
      <c r="BV11" s="196"/>
      <c r="BW11" s="196"/>
      <c r="BX11" s="196"/>
      <c r="BY11" s="196"/>
      <c r="BZ11" s="196"/>
      <c r="CA11" s="196"/>
      <c r="CB11" s="196"/>
      <c r="CC11" s="196"/>
      <c r="CD11" s="196"/>
      <c r="CE11" s="196"/>
      <c r="CF11" s="196"/>
      <c r="CG11" s="239"/>
      <c r="CH11" s="239"/>
      <c r="CI11" s="239"/>
      <c r="CJ11" s="239"/>
      <c r="CK11" s="239"/>
      <c r="CL11" s="239"/>
      <c r="CM11" s="239"/>
      <c r="CN11" s="239"/>
      <c r="CO11" s="239"/>
      <c r="CP11" s="196"/>
      <c r="CQ11" s="196"/>
      <c r="CR11" s="196"/>
      <c r="CS11" s="196"/>
      <c r="CT11" s="196"/>
      <c r="CU11" s="196"/>
      <c r="CV11" s="196"/>
      <c r="CW11" s="196"/>
      <c r="CX11" s="196"/>
      <c r="CY11" s="196"/>
      <c r="CZ11" s="196"/>
      <c r="DA11" s="196"/>
      <c r="DB11" s="196"/>
      <c r="DC11" s="196"/>
      <c r="DD11" s="196"/>
      <c r="DE11" s="196"/>
      <c r="DF11" s="196"/>
      <c r="DG11" s="196"/>
      <c r="DH11" s="196"/>
      <c r="DI11" s="196"/>
      <c r="DJ11" s="196"/>
      <c r="DK11" s="196"/>
      <c r="DL11" s="196"/>
      <c r="DM11" s="196"/>
      <c r="DN11" s="196"/>
      <c r="DO11" s="196"/>
      <c r="DP11" s="196"/>
      <c r="DQ11" s="196"/>
      <c r="DR11" s="196"/>
      <c r="DS11" s="196"/>
      <c r="DT11" s="196"/>
      <c r="DU11" s="196"/>
      <c r="DV11" s="196"/>
      <c r="DW11" s="196"/>
      <c r="DX11" s="196"/>
      <c r="DY11" s="196"/>
      <c r="DZ11" s="196"/>
      <c r="EA11" s="196"/>
      <c r="EB11" s="196"/>
      <c r="EC11" s="196"/>
      <c r="ED11" s="196"/>
      <c r="EE11" s="196"/>
      <c r="EF11" s="196"/>
      <c r="EG11" s="196"/>
      <c r="EH11" s="196"/>
      <c r="EI11" s="196"/>
      <c r="EJ11" s="196"/>
      <c r="EK11" s="196"/>
      <c r="EL11" s="196"/>
      <c r="EM11" s="196"/>
      <c r="EN11" s="196"/>
      <c r="EO11" s="196"/>
      <c r="EP11" s="196"/>
      <c r="EQ11" s="196"/>
      <c r="ER11" s="196"/>
      <c r="ES11" s="196"/>
      <c r="ET11" s="196"/>
      <c r="EU11" s="196"/>
      <c r="EV11" s="196"/>
      <c r="EW11" s="196"/>
      <c r="EX11" s="196"/>
      <c r="EY11" s="196"/>
      <c r="EZ11" s="196"/>
      <c r="FA11" s="196"/>
      <c r="FB11" s="196"/>
      <c r="FC11" s="196"/>
      <c r="FD11" s="196"/>
      <c r="FE11" s="196"/>
      <c r="FF11" s="196"/>
      <c r="FG11" s="196"/>
      <c r="FH11" s="196"/>
      <c r="FI11" s="196"/>
      <c r="FJ11" s="196"/>
      <c r="FK11" s="196"/>
      <c r="FL11" s="196"/>
      <c r="FM11" s="196"/>
      <c r="FN11" s="196"/>
      <c r="FO11" s="196"/>
      <c r="FP11" s="196"/>
      <c r="FQ11" s="196"/>
      <c r="FR11" s="196"/>
      <c r="FS11" s="280"/>
      <c r="FT11" s="280"/>
      <c r="FU11" s="196"/>
      <c r="FV11" s="277"/>
      <c r="FW11" s="196"/>
      <c r="FX11" s="196"/>
      <c r="FY11" s="280"/>
      <c r="FZ11" s="196"/>
      <c r="GA11" s="239"/>
      <c r="GB11" s="269"/>
      <c r="GC11" s="269"/>
      <c r="GD11" s="269"/>
      <c r="GE11" s="289"/>
      <c r="GF11" s="289"/>
      <c r="GG11" s="289"/>
      <c r="GH11" s="289"/>
      <c r="GI11" s="289"/>
      <c r="GJ11" s="289"/>
      <c r="GK11" s="289"/>
      <c r="GL11" s="289"/>
      <c r="GM11" s="289"/>
      <c r="GN11" s="289"/>
      <c r="GO11" s="289"/>
      <c r="GP11" s="289"/>
      <c r="GQ11" s="289"/>
      <c r="GR11" s="289"/>
      <c r="GS11" s="289"/>
      <c r="GT11" s="289"/>
      <c r="GU11" s="289"/>
      <c r="GV11" s="289"/>
      <c r="GW11" s="289"/>
      <c r="GX11" s="289"/>
      <c r="GY11" s="289"/>
      <c r="GZ11" s="289"/>
      <c r="HA11" s="289"/>
      <c r="HB11" s="289"/>
      <c r="HC11" s="289"/>
      <c r="HD11" s="289"/>
      <c r="HE11" s="289"/>
      <c r="HF11" s="289"/>
    </row>
    <row r="12" spans="1:214" ht="61.5" hidden="1" customHeight="1" x14ac:dyDescent="0.2">
      <c r="A12" s="351"/>
      <c r="B12" s="350"/>
      <c r="C12" s="328"/>
      <c r="D12" s="328"/>
      <c r="E12" s="153"/>
      <c r="F12" s="153"/>
      <c r="G12" s="153"/>
      <c r="H12" s="328"/>
      <c r="I12" s="328"/>
      <c r="J12" s="328"/>
      <c r="K12" s="350"/>
      <c r="L12" s="350"/>
      <c r="M12" s="350"/>
      <c r="N12" s="350"/>
      <c r="O12" s="328"/>
      <c r="P12" s="329"/>
      <c r="Q12" s="345"/>
      <c r="R12" s="329"/>
      <c r="S12" s="345"/>
      <c r="T12" s="346"/>
      <c r="U12" s="144"/>
      <c r="V12" s="151"/>
      <c r="W12" s="151"/>
      <c r="X12" s="151"/>
      <c r="Y12" s="146"/>
      <c r="Z12" s="134" t="e">
        <f>+IF(Y12='[2]Tabla Valoración controles'!$D$4,'[2]Tabla Valoración controles'!$F$4,IF('[2]Mapa Corrupcion'!Y12='[2]Tabla Valoración controles'!$D$5,'[2]Tabla Valoración controles'!$F$5,IF(Y12=[2]FORMULAS!$A$10,0,'[2]Tabla Valoración controles'!$F$6)))</f>
        <v>#REF!</v>
      </c>
      <c r="AA12" s="146"/>
      <c r="AB12" s="135">
        <f>+IF(AA12='[2]Tabla Valoración controles'!$D$7,'[2]Tabla Valoración controles'!$F$7,IF(Y12=[2]FORMULAS!$A$10,0,'[2]Tabla Valoración controles'!$F$8))</f>
        <v>0.15</v>
      </c>
      <c r="AC12" s="146"/>
      <c r="AD12" s="134" t="e">
        <f>+IF(AC12='[2]Tabla Valoración controles'!$D$9,'[2]Tabla Valoración controles'!$F$9,IF(Y12=[2]FORMULAS!$A$10,0,'[2]Tabla Valoración controles'!$F$10))</f>
        <v>#REF!</v>
      </c>
      <c r="AE12" s="146"/>
      <c r="AF12" s="134" t="e">
        <f>+IF(AE12='[2]Tabla Valoración controles'!$D$9,'[2]Tabla Valoración controles'!$F$9,IF(AA12=[2]FORMULAS!$A$10,0,'[2]Tabla Valoración controles'!$F$10))</f>
        <v>#REF!</v>
      </c>
      <c r="AG12" s="146"/>
      <c r="AH12" s="134" t="e">
        <f>+IF(AG12='[2]Tabla Valoración controles'!$D$13,'[2]Tabla Valoración controles'!$F$13,'[2]Tabla Valoración controles'!$F$14)</f>
        <v>#REF!</v>
      </c>
      <c r="AI12" s="171" t="e">
        <f t="shared" si="2"/>
        <v>#REF!</v>
      </c>
      <c r="AJ12" s="147"/>
      <c r="AK12" s="148">
        <f>+IF(AJ12=[3]CONTROLES!$C$50,[3]CONTROLES!$D$50,[3]CONTROLES!$D$51)</f>
        <v>0</v>
      </c>
      <c r="AL12" s="147"/>
      <c r="AM12" s="148">
        <f>+IF(AL12=[3]CONTROLES!$C$52,[3]CONTROLES!$D$52,[3]CONTROLES!$D$53)</f>
        <v>0</v>
      </c>
      <c r="AN12" s="147"/>
      <c r="AO12" s="148">
        <f>+IF(AN12=[3]CONTROLES!$C$54,[3]CONTROLES!$D$54,[3]CONTROLES!$D$55)</f>
        <v>0</v>
      </c>
      <c r="AP12" s="147"/>
      <c r="AQ12" s="148">
        <f>+IF(AP12=[3]CONTROLES!$C$56,[3]CONTROLES!$D$56,IF(AP12=[3]CONTROLES!$C$57,[3]CONTROLES!$D$57,[3]CONTROLES!$D$58))</f>
        <v>0</v>
      </c>
      <c r="AR12" s="147"/>
      <c r="AS12" s="148">
        <f>+IF(AR12=[3]CONTROLES!$C$59,[3]CONTROLES!$D$59,[3]CONTROLES!$D$60)</f>
        <v>0</v>
      </c>
      <c r="AT12" s="147"/>
      <c r="AU12" s="148">
        <f>+IF(AT12=[3]CONTROLES!$C$61,[3]CONTROLES!$D$61,[3]CONTROLES!$D$62)</f>
        <v>0</v>
      </c>
      <c r="AV12" s="147"/>
      <c r="AW12" s="149">
        <f>+IF(AV12=[3]CONTROLES!$C$63,[3]CONTROLES!$D$63,IF(AV12=[3]CONTROLES!$C$64,[3]CONTROLES!$D$64,[3]CONTROLES!$D$65))</f>
        <v>0</v>
      </c>
      <c r="AX12" s="149">
        <f t="shared" si="1"/>
        <v>0</v>
      </c>
      <c r="AY12" s="150" t="str">
        <f t="shared" si="0"/>
        <v>Débil</v>
      </c>
      <c r="AZ12" s="143"/>
      <c r="BA12" s="329"/>
      <c r="BB12" s="348"/>
      <c r="BC12" s="345"/>
      <c r="BD12" s="346"/>
      <c r="BE12" s="346"/>
      <c r="BF12" s="136"/>
      <c r="BG12" s="136"/>
      <c r="BH12" s="143" t="s">
        <v>216</v>
      </c>
      <c r="BI12" s="219"/>
      <c r="BJ12" s="219"/>
      <c r="BK12" s="136"/>
      <c r="BL12" s="136"/>
      <c r="BM12" s="208" t="s">
        <v>171</v>
      </c>
      <c r="BN12" s="344"/>
      <c r="BO12" s="239"/>
      <c r="BP12" s="239"/>
      <c r="BQ12" s="196"/>
      <c r="BR12" s="196"/>
      <c r="BS12" s="196"/>
      <c r="BT12" s="196"/>
      <c r="BU12" s="196"/>
      <c r="BV12" s="196"/>
      <c r="BW12" s="196"/>
      <c r="BX12" s="196"/>
      <c r="BY12" s="196"/>
      <c r="BZ12" s="196"/>
      <c r="CA12" s="196"/>
      <c r="CB12" s="196"/>
      <c r="CC12" s="196"/>
      <c r="CD12" s="196"/>
      <c r="CE12" s="196"/>
      <c r="CF12" s="196"/>
      <c r="CG12" s="239"/>
      <c r="CH12" s="239"/>
      <c r="CI12" s="239"/>
      <c r="CJ12" s="239"/>
      <c r="CK12" s="239"/>
      <c r="CL12" s="239"/>
      <c r="CM12" s="239"/>
      <c r="CN12" s="239"/>
      <c r="CO12" s="239"/>
      <c r="CP12" s="196"/>
      <c r="CQ12" s="196"/>
      <c r="CR12" s="196"/>
      <c r="CS12" s="196"/>
      <c r="CT12" s="196"/>
      <c r="CU12" s="196"/>
      <c r="CV12" s="196"/>
      <c r="CW12" s="196"/>
      <c r="CX12" s="196"/>
      <c r="CY12" s="196"/>
      <c r="CZ12" s="196"/>
      <c r="DA12" s="196"/>
      <c r="DB12" s="196"/>
      <c r="DC12" s="196"/>
      <c r="DD12" s="196"/>
      <c r="DE12" s="196"/>
      <c r="DF12" s="196"/>
      <c r="DG12" s="196"/>
      <c r="DH12" s="196"/>
      <c r="DI12" s="196"/>
      <c r="DJ12" s="196"/>
      <c r="DK12" s="196"/>
      <c r="DL12" s="196"/>
      <c r="DM12" s="196"/>
      <c r="DN12" s="196"/>
      <c r="DO12" s="196"/>
      <c r="DP12" s="196"/>
      <c r="DQ12" s="196"/>
      <c r="DR12" s="196"/>
      <c r="DS12" s="196"/>
      <c r="DT12" s="196"/>
      <c r="DU12" s="196"/>
      <c r="DV12" s="196"/>
      <c r="DW12" s="196"/>
      <c r="DX12" s="196"/>
      <c r="DY12" s="196"/>
      <c r="DZ12" s="196"/>
      <c r="EA12" s="196"/>
      <c r="EB12" s="196"/>
      <c r="EC12" s="196"/>
      <c r="ED12" s="196"/>
      <c r="EE12" s="196"/>
      <c r="EF12" s="196"/>
      <c r="EG12" s="196"/>
      <c r="EH12" s="196"/>
      <c r="EI12" s="196"/>
      <c r="EJ12" s="196"/>
      <c r="EK12" s="196"/>
      <c r="EL12" s="196"/>
      <c r="EM12" s="196"/>
      <c r="EN12" s="196"/>
      <c r="EO12" s="196"/>
      <c r="EP12" s="196"/>
      <c r="EQ12" s="196"/>
      <c r="ER12" s="196"/>
      <c r="ES12" s="196"/>
      <c r="ET12" s="196"/>
      <c r="EU12" s="196"/>
      <c r="EV12" s="196"/>
      <c r="EW12" s="196"/>
      <c r="EX12" s="196"/>
      <c r="EY12" s="196"/>
      <c r="EZ12" s="196"/>
      <c r="FA12" s="196"/>
      <c r="FB12" s="196"/>
      <c r="FC12" s="196"/>
      <c r="FD12" s="196"/>
      <c r="FE12" s="196"/>
      <c r="FF12" s="196"/>
      <c r="FG12" s="196"/>
      <c r="FH12" s="196"/>
      <c r="FI12" s="196"/>
      <c r="FJ12" s="196"/>
      <c r="FK12" s="196"/>
      <c r="FL12" s="196"/>
      <c r="FM12" s="196"/>
      <c r="FN12" s="196"/>
      <c r="FO12" s="196"/>
      <c r="FP12" s="196"/>
      <c r="FQ12" s="196"/>
      <c r="FR12" s="196"/>
      <c r="FS12" s="280"/>
      <c r="FT12" s="280"/>
      <c r="FU12" s="196"/>
      <c r="FV12" s="277"/>
      <c r="FW12" s="196"/>
      <c r="FX12" s="196"/>
      <c r="FY12" s="280"/>
      <c r="FZ12" s="196"/>
      <c r="GA12" s="239"/>
      <c r="GB12" s="269"/>
      <c r="GC12" s="269"/>
      <c r="GD12" s="269"/>
      <c r="GE12" s="289"/>
      <c r="GF12" s="289"/>
      <c r="GG12" s="289"/>
      <c r="GH12" s="289"/>
      <c r="GI12" s="289"/>
      <c r="GJ12" s="289"/>
      <c r="GK12" s="289"/>
      <c r="GL12" s="289"/>
      <c r="GM12" s="289"/>
      <c r="GN12" s="289"/>
      <c r="GO12" s="289"/>
      <c r="GP12" s="289"/>
      <c r="GQ12" s="289"/>
      <c r="GR12" s="289"/>
      <c r="GS12" s="289"/>
      <c r="GT12" s="289"/>
      <c r="GU12" s="289"/>
      <c r="GV12" s="289"/>
      <c r="GW12" s="289"/>
      <c r="GX12" s="289"/>
      <c r="GY12" s="289"/>
      <c r="GZ12" s="289"/>
      <c r="HA12" s="289"/>
      <c r="HB12" s="289"/>
      <c r="HC12" s="289"/>
      <c r="HD12" s="289"/>
      <c r="HE12" s="289"/>
      <c r="HF12" s="289"/>
    </row>
    <row r="13" spans="1:214" ht="27.75" hidden="1" customHeight="1" x14ac:dyDescent="0.2">
      <c r="A13" s="351"/>
      <c r="B13" s="350"/>
      <c r="C13" s="328"/>
      <c r="D13" s="328"/>
      <c r="E13" s="153"/>
      <c r="F13" s="153"/>
      <c r="G13" s="153"/>
      <c r="H13" s="328"/>
      <c r="I13" s="328"/>
      <c r="J13" s="328"/>
      <c r="K13" s="350"/>
      <c r="L13" s="350"/>
      <c r="M13" s="350"/>
      <c r="N13" s="350"/>
      <c r="O13" s="328"/>
      <c r="P13" s="329"/>
      <c r="Q13" s="345"/>
      <c r="R13" s="329"/>
      <c r="S13" s="345"/>
      <c r="T13" s="346"/>
      <c r="U13" s="144"/>
      <c r="V13" s="151"/>
      <c r="W13" s="151"/>
      <c r="X13" s="151"/>
      <c r="Y13" s="146"/>
      <c r="Z13" s="134" t="e">
        <f>+IF(Y13='[2]Tabla Valoración controles'!$D$4,'[2]Tabla Valoración controles'!$F$4,IF('[2]Mapa Corrupcion'!Y13='[2]Tabla Valoración controles'!$D$5,'[2]Tabla Valoración controles'!$F$5,IF(Y13=[2]FORMULAS!$A$10,0,'[2]Tabla Valoración controles'!$F$6)))</f>
        <v>#REF!</v>
      </c>
      <c r="AA13" s="146"/>
      <c r="AB13" s="135">
        <f>+IF(AA13='[2]Tabla Valoración controles'!$D$7,'[2]Tabla Valoración controles'!$F$7,IF(Y13=[2]FORMULAS!$A$10,0,'[2]Tabla Valoración controles'!$F$8))</f>
        <v>0.15</v>
      </c>
      <c r="AC13" s="146"/>
      <c r="AD13" s="134" t="e">
        <f>+IF(AC13='[2]Tabla Valoración controles'!$D$9,'[2]Tabla Valoración controles'!$F$9,IF(Y13=[2]FORMULAS!$A$10,0,'[2]Tabla Valoración controles'!$F$10))</f>
        <v>#REF!</v>
      </c>
      <c r="AE13" s="146"/>
      <c r="AF13" s="134" t="e">
        <f>+IF(AE13='[2]Tabla Valoración controles'!$D$9,'[2]Tabla Valoración controles'!$F$9,IF(AA13=[2]FORMULAS!$A$10,0,'[2]Tabla Valoración controles'!$F$10))</f>
        <v>#REF!</v>
      </c>
      <c r="AG13" s="146"/>
      <c r="AH13" s="134" t="e">
        <f>+IF(AG13='[2]Tabla Valoración controles'!$D$13,'[2]Tabla Valoración controles'!$F$13,'[2]Tabla Valoración controles'!$F$14)</f>
        <v>#REF!</v>
      </c>
      <c r="AI13" s="171" t="e">
        <f t="shared" si="2"/>
        <v>#REF!</v>
      </c>
      <c r="AJ13" s="147"/>
      <c r="AK13" s="148">
        <f>+IF(AJ13=[3]CONTROLES!$C$50,[3]CONTROLES!$D$50,[3]CONTROLES!$D$51)</f>
        <v>0</v>
      </c>
      <c r="AL13" s="147"/>
      <c r="AM13" s="148">
        <f>+IF(AL13=[3]CONTROLES!$C$52,[3]CONTROLES!$D$52,[3]CONTROLES!$D$53)</f>
        <v>0</v>
      </c>
      <c r="AN13" s="147"/>
      <c r="AO13" s="148">
        <f>+IF(AN13=[3]CONTROLES!$C$54,[3]CONTROLES!$D$54,[3]CONTROLES!$D$55)</f>
        <v>0</v>
      </c>
      <c r="AP13" s="147"/>
      <c r="AQ13" s="148">
        <f>+IF(AP13=[3]CONTROLES!$C$56,[3]CONTROLES!$D$56,IF(AP13=[3]CONTROLES!$C$57,[3]CONTROLES!$D$57,[3]CONTROLES!$D$58))</f>
        <v>0</v>
      </c>
      <c r="AR13" s="147"/>
      <c r="AS13" s="148">
        <f>+IF(AR13=[3]CONTROLES!$C$59,[3]CONTROLES!$D$59,[3]CONTROLES!$D$60)</f>
        <v>0</v>
      </c>
      <c r="AT13" s="147"/>
      <c r="AU13" s="148">
        <f>+IF(AT13=[3]CONTROLES!$C$61,[3]CONTROLES!$D$61,[3]CONTROLES!$D$62)</f>
        <v>0</v>
      </c>
      <c r="AV13" s="147"/>
      <c r="AW13" s="149">
        <f>+IF(AV13=[3]CONTROLES!$C$63,[3]CONTROLES!$D$63,IF(AV13=[3]CONTROLES!$C$64,[3]CONTROLES!$D$64,[3]CONTROLES!$D$65))</f>
        <v>0</v>
      </c>
      <c r="AX13" s="149">
        <f t="shared" si="1"/>
        <v>0</v>
      </c>
      <c r="AY13" s="150" t="str">
        <f t="shared" si="0"/>
        <v>Débil</v>
      </c>
      <c r="AZ13" s="143"/>
      <c r="BA13" s="329"/>
      <c r="BB13" s="348"/>
      <c r="BC13" s="345"/>
      <c r="BD13" s="346"/>
      <c r="BE13" s="346"/>
      <c r="BF13" s="136"/>
      <c r="BG13" s="136"/>
      <c r="BH13" s="143" t="s">
        <v>216</v>
      </c>
      <c r="BI13" s="219"/>
      <c r="BJ13" s="219"/>
      <c r="BK13" s="136"/>
      <c r="BL13" s="136"/>
      <c r="BM13" s="208" t="s">
        <v>171</v>
      </c>
      <c r="BN13" s="344"/>
      <c r="BO13" s="239"/>
      <c r="BP13" s="239"/>
      <c r="BQ13" s="196"/>
      <c r="BR13" s="196"/>
      <c r="BS13" s="196"/>
      <c r="BT13" s="196"/>
      <c r="BU13" s="196"/>
      <c r="BV13" s="196"/>
      <c r="BW13" s="196"/>
      <c r="BX13" s="196"/>
      <c r="BY13" s="196"/>
      <c r="BZ13" s="196"/>
      <c r="CA13" s="196"/>
      <c r="CB13" s="196"/>
      <c r="CC13" s="196"/>
      <c r="CD13" s="196"/>
      <c r="CE13" s="196"/>
      <c r="CF13" s="196"/>
      <c r="CG13" s="239"/>
      <c r="CH13" s="239"/>
      <c r="CI13" s="239"/>
      <c r="CJ13" s="239"/>
      <c r="CK13" s="239"/>
      <c r="CL13" s="239"/>
      <c r="CM13" s="239"/>
      <c r="CN13" s="239"/>
      <c r="CO13" s="239"/>
      <c r="CP13" s="196"/>
      <c r="CQ13" s="196"/>
      <c r="CR13" s="196"/>
      <c r="CS13" s="196"/>
      <c r="CT13" s="196"/>
      <c r="CU13" s="196"/>
      <c r="CV13" s="196"/>
      <c r="CW13" s="196"/>
      <c r="CX13" s="196"/>
      <c r="CY13" s="196"/>
      <c r="CZ13" s="196"/>
      <c r="DA13" s="196"/>
      <c r="DB13" s="196"/>
      <c r="DC13" s="196"/>
      <c r="DD13" s="196"/>
      <c r="DE13" s="196"/>
      <c r="DF13" s="196"/>
      <c r="DG13" s="196"/>
      <c r="DH13" s="196"/>
      <c r="DI13" s="196"/>
      <c r="DJ13" s="196"/>
      <c r="DK13" s="196"/>
      <c r="DL13" s="196"/>
      <c r="DM13" s="196"/>
      <c r="DN13" s="196"/>
      <c r="DO13" s="196"/>
      <c r="DP13" s="196"/>
      <c r="DQ13" s="196"/>
      <c r="DR13" s="196"/>
      <c r="DS13" s="196"/>
      <c r="DT13" s="196"/>
      <c r="DU13" s="196"/>
      <c r="DV13" s="196"/>
      <c r="DW13" s="196"/>
      <c r="DX13" s="196"/>
      <c r="DY13" s="196"/>
      <c r="DZ13" s="196"/>
      <c r="EA13" s="196"/>
      <c r="EB13" s="196"/>
      <c r="EC13" s="196"/>
      <c r="ED13" s="196"/>
      <c r="EE13" s="196"/>
      <c r="EF13" s="196"/>
      <c r="EG13" s="196"/>
      <c r="EH13" s="196"/>
      <c r="EI13" s="196"/>
      <c r="EJ13" s="196"/>
      <c r="EK13" s="196"/>
      <c r="EL13" s="196"/>
      <c r="EM13" s="196"/>
      <c r="EN13" s="196"/>
      <c r="EO13" s="196"/>
      <c r="EP13" s="196"/>
      <c r="EQ13" s="196"/>
      <c r="ER13" s="196"/>
      <c r="ES13" s="196"/>
      <c r="ET13" s="196"/>
      <c r="EU13" s="196"/>
      <c r="EV13" s="196"/>
      <c r="EW13" s="196"/>
      <c r="EX13" s="196"/>
      <c r="EY13" s="196"/>
      <c r="EZ13" s="196"/>
      <c r="FA13" s="196"/>
      <c r="FB13" s="196"/>
      <c r="FC13" s="196"/>
      <c r="FD13" s="196"/>
      <c r="FE13" s="196"/>
      <c r="FF13" s="196"/>
      <c r="FG13" s="196"/>
      <c r="FH13" s="196"/>
      <c r="FI13" s="196"/>
      <c r="FJ13" s="196"/>
      <c r="FK13" s="196"/>
      <c r="FL13" s="196"/>
      <c r="FM13" s="196"/>
      <c r="FN13" s="196"/>
      <c r="FO13" s="196"/>
      <c r="FP13" s="196"/>
      <c r="FQ13" s="196"/>
      <c r="FR13" s="196"/>
      <c r="FS13" s="280"/>
      <c r="FT13" s="280"/>
      <c r="FU13" s="196"/>
      <c r="FV13" s="277"/>
      <c r="FW13" s="196"/>
      <c r="FX13" s="196"/>
      <c r="FY13" s="280"/>
      <c r="FZ13" s="196"/>
      <c r="GA13" s="239"/>
      <c r="GB13" s="269"/>
      <c r="GC13" s="269"/>
      <c r="GD13" s="269"/>
      <c r="GE13" s="289"/>
      <c r="GF13" s="289"/>
      <c r="GG13" s="289"/>
      <c r="GH13" s="289"/>
      <c r="GI13" s="289"/>
      <c r="GJ13" s="289"/>
      <c r="GK13" s="289"/>
      <c r="GL13" s="289"/>
      <c r="GM13" s="289"/>
      <c r="GN13" s="289"/>
      <c r="GO13" s="289"/>
      <c r="GP13" s="289"/>
      <c r="GQ13" s="289"/>
      <c r="GR13" s="289"/>
      <c r="GS13" s="289"/>
      <c r="GT13" s="289"/>
      <c r="GU13" s="289"/>
      <c r="GV13" s="289"/>
      <c r="GW13" s="289"/>
      <c r="GX13" s="289"/>
      <c r="GY13" s="289"/>
      <c r="GZ13" s="289"/>
      <c r="HA13" s="289"/>
      <c r="HB13" s="289"/>
      <c r="HC13" s="289"/>
      <c r="HD13" s="289"/>
      <c r="HE13" s="289"/>
      <c r="HF13" s="289"/>
    </row>
    <row r="14" spans="1:214" ht="27.75" hidden="1" customHeight="1" x14ac:dyDescent="0.2">
      <c r="A14" s="351"/>
      <c r="B14" s="350"/>
      <c r="C14" s="328"/>
      <c r="D14" s="328"/>
      <c r="E14" s="153"/>
      <c r="F14" s="153"/>
      <c r="G14" s="153"/>
      <c r="H14" s="328"/>
      <c r="I14" s="328"/>
      <c r="J14" s="328"/>
      <c r="K14" s="350"/>
      <c r="L14" s="350"/>
      <c r="M14" s="350"/>
      <c r="N14" s="350"/>
      <c r="O14" s="328"/>
      <c r="P14" s="329"/>
      <c r="Q14" s="345"/>
      <c r="R14" s="329"/>
      <c r="S14" s="345"/>
      <c r="T14" s="346"/>
      <c r="U14" s="144"/>
      <c r="V14" s="151"/>
      <c r="W14" s="151"/>
      <c r="X14" s="151"/>
      <c r="Y14" s="146"/>
      <c r="Z14" s="134" t="e">
        <f>+IF(Y14='[2]Tabla Valoración controles'!$D$4,'[2]Tabla Valoración controles'!$F$4,IF('[2]Mapa Corrupcion'!Y14='[2]Tabla Valoración controles'!$D$5,'[2]Tabla Valoración controles'!$F$5,IF(Y14=[2]FORMULAS!$A$10,0,'[2]Tabla Valoración controles'!$F$6)))</f>
        <v>#REF!</v>
      </c>
      <c r="AA14" s="146"/>
      <c r="AB14" s="135">
        <f>+IF(AA14='[2]Tabla Valoración controles'!$D$7,'[2]Tabla Valoración controles'!$F$7,IF(Y14=[2]FORMULAS!$A$10,0,'[2]Tabla Valoración controles'!$F$8))</f>
        <v>0.15</v>
      </c>
      <c r="AC14" s="146"/>
      <c r="AD14" s="134" t="e">
        <f>+IF(AC14='[2]Tabla Valoración controles'!$D$9,'[2]Tabla Valoración controles'!$F$9,IF(Y14=[2]FORMULAS!$A$10,0,'[2]Tabla Valoración controles'!$F$10))</f>
        <v>#REF!</v>
      </c>
      <c r="AE14" s="146"/>
      <c r="AF14" s="134" t="e">
        <f>+IF(AE14='[2]Tabla Valoración controles'!$D$9,'[2]Tabla Valoración controles'!$F$9,IF(AA14=[2]FORMULAS!$A$10,0,'[2]Tabla Valoración controles'!$F$10))</f>
        <v>#REF!</v>
      </c>
      <c r="AG14" s="146"/>
      <c r="AH14" s="134" t="e">
        <f>+IF(AG14='[2]Tabla Valoración controles'!$D$13,'[2]Tabla Valoración controles'!$F$13,'[2]Tabla Valoración controles'!$F$14)</f>
        <v>#REF!</v>
      </c>
      <c r="AI14" s="171" t="e">
        <f t="shared" si="2"/>
        <v>#REF!</v>
      </c>
      <c r="AJ14" s="147"/>
      <c r="AK14" s="148">
        <f>+IF(AJ14=[3]CONTROLES!$C$50,[3]CONTROLES!$D$50,[3]CONTROLES!$D$51)</f>
        <v>0</v>
      </c>
      <c r="AL14" s="147"/>
      <c r="AM14" s="148">
        <f>+IF(AL14=[3]CONTROLES!$C$52,[3]CONTROLES!$D$52,[3]CONTROLES!$D$53)</f>
        <v>0</v>
      </c>
      <c r="AN14" s="147"/>
      <c r="AO14" s="148">
        <f>+IF(AN14=[3]CONTROLES!$C$54,[3]CONTROLES!$D$54,[3]CONTROLES!$D$55)</f>
        <v>0</v>
      </c>
      <c r="AP14" s="147"/>
      <c r="AQ14" s="148">
        <f>+IF(AP14=[3]CONTROLES!$C$56,[3]CONTROLES!$D$56,IF(AP14=[3]CONTROLES!$C$57,[3]CONTROLES!$D$57,[3]CONTROLES!$D$58))</f>
        <v>0</v>
      </c>
      <c r="AR14" s="147"/>
      <c r="AS14" s="148">
        <f>+IF(AR14=[3]CONTROLES!$C$59,[3]CONTROLES!$D$59,[3]CONTROLES!$D$60)</f>
        <v>0</v>
      </c>
      <c r="AT14" s="147"/>
      <c r="AU14" s="148">
        <f>+IF(AT14=[3]CONTROLES!$C$61,[3]CONTROLES!$D$61,[3]CONTROLES!$D$62)</f>
        <v>0</v>
      </c>
      <c r="AV14" s="147"/>
      <c r="AW14" s="149">
        <f>+IF(AV14=[3]CONTROLES!$C$63,[3]CONTROLES!$D$63,IF(AV14=[3]CONTROLES!$C$64,[3]CONTROLES!$D$64,[3]CONTROLES!$D$65))</f>
        <v>0</v>
      </c>
      <c r="AX14" s="149">
        <f t="shared" si="1"/>
        <v>0</v>
      </c>
      <c r="AY14" s="150" t="str">
        <f t="shared" si="0"/>
        <v>Débil</v>
      </c>
      <c r="AZ14" s="143"/>
      <c r="BA14" s="329"/>
      <c r="BB14" s="348"/>
      <c r="BC14" s="345"/>
      <c r="BD14" s="346"/>
      <c r="BE14" s="346"/>
      <c r="BF14" s="136"/>
      <c r="BG14" s="136"/>
      <c r="BH14" s="143" t="s">
        <v>216</v>
      </c>
      <c r="BI14" s="219"/>
      <c r="BJ14" s="219"/>
      <c r="BK14" s="136"/>
      <c r="BL14" s="136"/>
      <c r="BM14" s="208" t="s">
        <v>171</v>
      </c>
      <c r="BN14" s="344"/>
      <c r="BO14" s="239"/>
      <c r="BP14" s="239"/>
      <c r="BQ14" s="196"/>
      <c r="BR14" s="196"/>
      <c r="BS14" s="196"/>
      <c r="BT14" s="196"/>
      <c r="BU14" s="196"/>
      <c r="BV14" s="196"/>
      <c r="BW14" s="196"/>
      <c r="BX14" s="196"/>
      <c r="BY14" s="196"/>
      <c r="BZ14" s="196"/>
      <c r="CA14" s="196"/>
      <c r="CB14" s="196"/>
      <c r="CC14" s="196"/>
      <c r="CD14" s="196"/>
      <c r="CE14" s="196"/>
      <c r="CF14" s="196"/>
      <c r="CG14" s="239"/>
      <c r="CH14" s="239"/>
      <c r="CI14" s="239"/>
      <c r="CJ14" s="239"/>
      <c r="CK14" s="239"/>
      <c r="CL14" s="239"/>
      <c r="CM14" s="239"/>
      <c r="CN14" s="239"/>
      <c r="CO14" s="239"/>
      <c r="CP14" s="196"/>
      <c r="CQ14" s="196"/>
      <c r="CR14" s="196"/>
      <c r="CS14" s="196"/>
      <c r="CT14" s="196"/>
      <c r="CU14" s="196"/>
      <c r="CV14" s="196"/>
      <c r="CW14" s="196"/>
      <c r="CX14" s="196"/>
      <c r="CY14" s="196"/>
      <c r="CZ14" s="196"/>
      <c r="DA14" s="196"/>
      <c r="DB14" s="196"/>
      <c r="DC14" s="196"/>
      <c r="DD14" s="196"/>
      <c r="DE14" s="196"/>
      <c r="DF14" s="196"/>
      <c r="DG14" s="196"/>
      <c r="DH14" s="196"/>
      <c r="DI14" s="196"/>
      <c r="DJ14" s="196"/>
      <c r="DK14" s="196"/>
      <c r="DL14" s="196"/>
      <c r="DM14" s="196"/>
      <c r="DN14" s="196"/>
      <c r="DO14" s="196"/>
      <c r="DP14" s="196"/>
      <c r="DQ14" s="196"/>
      <c r="DR14" s="196"/>
      <c r="DS14" s="196"/>
      <c r="DT14" s="196"/>
      <c r="DU14" s="196"/>
      <c r="DV14" s="196"/>
      <c r="DW14" s="196"/>
      <c r="DX14" s="196"/>
      <c r="DY14" s="196"/>
      <c r="DZ14" s="196"/>
      <c r="EA14" s="196"/>
      <c r="EB14" s="196"/>
      <c r="EC14" s="196"/>
      <c r="ED14" s="196"/>
      <c r="EE14" s="196"/>
      <c r="EF14" s="196"/>
      <c r="EG14" s="196"/>
      <c r="EH14" s="196"/>
      <c r="EI14" s="196"/>
      <c r="EJ14" s="196"/>
      <c r="EK14" s="196"/>
      <c r="EL14" s="196"/>
      <c r="EM14" s="196"/>
      <c r="EN14" s="196"/>
      <c r="EO14" s="196"/>
      <c r="EP14" s="196"/>
      <c r="EQ14" s="196"/>
      <c r="ER14" s="196"/>
      <c r="ES14" s="196"/>
      <c r="ET14" s="196"/>
      <c r="EU14" s="196"/>
      <c r="EV14" s="196"/>
      <c r="EW14" s="196"/>
      <c r="EX14" s="196"/>
      <c r="EY14" s="196"/>
      <c r="EZ14" s="196"/>
      <c r="FA14" s="196"/>
      <c r="FB14" s="196"/>
      <c r="FC14" s="196"/>
      <c r="FD14" s="196"/>
      <c r="FE14" s="196"/>
      <c r="FF14" s="196"/>
      <c r="FG14" s="196"/>
      <c r="FH14" s="196"/>
      <c r="FI14" s="196"/>
      <c r="FJ14" s="196"/>
      <c r="FK14" s="196"/>
      <c r="FL14" s="196"/>
      <c r="FM14" s="196"/>
      <c r="FN14" s="196"/>
      <c r="FO14" s="196"/>
      <c r="FP14" s="196"/>
      <c r="FQ14" s="196"/>
      <c r="FR14" s="196"/>
      <c r="FS14" s="280"/>
      <c r="FT14" s="280"/>
      <c r="FU14" s="196"/>
      <c r="FV14" s="277"/>
      <c r="FW14" s="196"/>
      <c r="FX14" s="196"/>
      <c r="FY14" s="280"/>
      <c r="FZ14" s="196"/>
      <c r="GA14" s="239"/>
      <c r="GB14" s="269"/>
      <c r="GC14" s="269"/>
      <c r="GD14" s="269"/>
      <c r="GE14" s="289"/>
      <c r="GF14" s="289"/>
      <c r="GG14" s="289"/>
      <c r="GH14" s="289"/>
      <c r="GI14" s="289"/>
      <c r="GJ14" s="289"/>
      <c r="GK14" s="289"/>
      <c r="GL14" s="289"/>
      <c r="GM14" s="289"/>
      <c r="GN14" s="289"/>
      <c r="GO14" s="289"/>
      <c r="GP14" s="289"/>
      <c r="GQ14" s="289"/>
      <c r="GR14" s="289"/>
      <c r="GS14" s="289"/>
      <c r="GT14" s="289"/>
      <c r="GU14" s="289"/>
      <c r="GV14" s="289"/>
      <c r="GW14" s="289"/>
      <c r="GX14" s="289"/>
      <c r="GY14" s="289"/>
      <c r="GZ14" s="289"/>
      <c r="HA14" s="289"/>
      <c r="HB14" s="289"/>
      <c r="HC14" s="289"/>
      <c r="HD14" s="289"/>
      <c r="HE14" s="289"/>
      <c r="HF14" s="289"/>
    </row>
    <row r="15" spans="1:214" ht="101.25" customHeight="1" x14ac:dyDescent="0.2">
      <c r="A15" s="351">
        <v>2</v>
      </c>
      <c r="B15" s="350" t="s">
        <v>135</v>
      </c>
      <c r="C15" s="328" t="str">
        <f>VLOOKUP(B15,FORMULAS!$A$30:$C$46,2,0)</f>
        <v>Coordinar la adquisición de los bienes y servicios necesarios en la Caja de la Vivienda Popular, según la normatividad contractual legal vigente.</v>
      </c>
      <c r="D15" s="328" t="str">
        <f>VLOOKUP(B15,FORMULAS!$A$30:$C$46,3,0)</f>
        <v xml:space="preserve">Director Jurídico </v>
      </c>
      <c r="E15" s="153" t="s">
        <v>434</v>
      </c>
      <c r="F15" s="215" t="s">
        <v>435</v>
      </c>
      <c r="G15" s="153" t="s">
        <v>436</v>
      </c>
      <c r="H15" s="353" t="s">
        <v>437</v>
      </c>
      <c r="I15" s="353" t="s">
        <v>438</v>
      </c>
      <c r="J15" s="328" t="s">
        <v>431</v>
      </c>
      <c r="K15" s="350" t="s">
        <v>469</v>
      </c>
      <c r="L15" s="350" t="s">
        <v>469</v>
      </c>
      <c r="M15" s="350" t="s">
        <v>469</v>
      </c>
      <c r="N15" s="350" t="s">
        <v>469</v>
      </c>
      <c r="O15" s="328" t="s">
        <v>279</v>
      </c>
      <c r="P15" s="329" t="str">
        <f>VLOOKUP(O15,[2]FORMULAS!$A$77:$B$82,2,0)</f>
        <v>Improbable</v>
      </c>
      <c r="Q15" s="345" t="str">
        <f>+P15</f>
        <v>Improbable</v>
      </c>
      <c r="R15" s="329" t="str">
        <f>VLOOKUP(A15,'Impacto Ri Inhe'!$B$5:$AF$42,31,0)</f>
        <v>Moderado</v>
      </c>
      <c r="S15" s="345" t="str">
        <f>CONCATENATE(R15,"-",Q15)</f>
        <v>Moderado-Improbable</v>
      </c>
      <c r="T15" s="346" t="str">
        <f>VLOOKUP(S15,FORMULAS!$I$77:$J$97,2,0)</f>
        <v>Moderado</v>
      </c>
      <c r="U15" s="144">
        <v>1</v>
      </c>
      <c r="V15" s="145" t="s">
        <v>447</v>
      </c>
      <c r="W15" s="145" t="s">
        <v>448</v>
      </c>
      <c r="X15" s="145" t="s">
        <v>449</v>
      </c>
      <c r="Y15" s="146" t="s">
        <v>12</v>
      </c>
      <c r="Z15" s="134">
        <f>+IF(Y15='[2]Tabla Valoración controles'!$D$4,'[2]Tabla Valoración controles'!$F$4,IF('[2]Mapa Corrupcion'!Y15='[2]Tabla Valoración controles'!$D$5,'[2]Tabla Valoración controles'!$F$5,IF(Y15=[2]FORMULAS!$A$10,0,'[2]Tabla Valoración controles'!$F$6)))</f>
        <v>0.25</v>
      </c>
      <c r="AA15" s="146" t="s">
        <v>8</v>
      </c>
      <c r="AB15" s="135">
        <f>+IF(AA15='[2]Tabla Valoración controles'!$D$7,'[2]Tabla Valoración controles'!$F$7,IF(Y15=[2]FORMULAS!$A$10,0,'[2]Tabla Valoración controles'!$F$8))</f>
        <v>0.15</v>
      </c>
      <c r="AC15" s="146" t="s">
        <v>17</v>
      </c>
      <c r="AD15" s="134" t="e">
        <f>+IF(AC15='[2]Tabla Valoración controles'!$D$9,'[2]Tabla Valoración controles'!$F$9,'[2]Tabla Valoración controles'!$F$10)</f>
        <v>#REF!</v>
      </c>
      <c r="AE15" s="146" t="s">
        <v>20</v>
      </c>
      <c r="AF15" s="134" t="e">
        <f>+IF(AE15='[2]Tabla Valoración controles'!$D$11,'[2]Tabla Valoración controles'!$F$11,'[2]Tabla Valoración controles'!$F$12)</f>
        <v>#REF!</v>
      </c>
      <c r="AG15" s="146" t="s">
        <v>77</v>
      </c>
      <c r="AH15" s="134" t="e">
        <f>+IF(AG15='[2]Tabla Valoración controles'!$D$13,'[2]Tabla Valoración controles'!$F$13,'[2]Tabla Valoración controles'!$F$14)</f>
        <v>#REF!</v>
      </c>
      <c r="AI15" s="171" t="e">
        <f>+Z15+AB15+AD15</f>
        <v>#REF!</v>
      </c>
      <c r="AJ15" s="147" t="s">
        <v>353</v>
      </c>
      <c r="AK15" s="148">
        <f>+IF(AJ15=[3]CONTROLES!$C$50,[3]CONTROLES!$D$50,[3]CONTROLES!$D$51)</f>
        <v>15</v>
      </c>
      <c r="AL15" s="147" t="s">
        <v>359</v>
      </c>
      <c r="AM15" s="148">
        <f>+IF(AL15=[3]CONTROLES!$C$52,[3]CONTROLES!$D$52,[3]CONTROLES!$D$53)</f>
        <v>15</v>
      </c>
      <c r="AN15" s="147" t="s">
        <v>362</v>
      </c>
      <c r="AO15" s="148">
        <f>+IF(AN15=[3]CONTROLES!$C$54,[3]CONTROLES!$D$54,[3]CONTROLES!$D$55)</f>
        <v>15</v>
      </c>
      <c r="AP15" s="147" t="s">
        <v>365</v>
      </c>
      <c r="AQ15" s="148">
        <f>+IF(AP15=[3]CONTROLES!$C$56,[3]CONTROLES!$D$56,IF(AP15=[3]CONTROLES!$C$57,[3]CONTROLES!$D$57,[3]CONTROLES!$D$58))</f>
        <v>15</v>
      </c>
      <c r="AR15" s="147" t="s">
        <v>369</v>
      </c>
      <c r="AS15" s="148">
        <f>+IF(AR15=[3]CONTROLES!$C$59,[3]CONTROLES!$D$59,[3]CONTROLES!$D$60)</f>
        <v>15</v>
      </c>
      <c r="AT15" s="147" t="s">
        <v>372</v>
      </c>
      <c r="AU15" s="148">
        <f>+IF(AT15=[3]CONTROLES!$C$61,[3]CONTROLES!$D$61,[3]CONTROLES!$D$62)</f>
        <v>15</v>
      </c>
      <c r="AV15" s="147" t="s">
        <v>375</v>
      </c>
      <c r="AW15" s="149">
        <f>+IF(AV15=[3]CONTROLES!$C$63,[3]CONTROLES!$D$63,IF(AV15=[3]CONTROLES!$C$64,[3]CONTROLES!$D$64,[3]CONTROLES!$D$65))</f>
        <v>10</v>
      </c>
      <c r="AX15" s="149">
        <f t="shared" si="1"/>
        <v>100</v>
      </c>
      <c r="AY15" s="150" t="str">
        <f t="shared" si="0"/>
        <v>Fuerte</v>
      </c>
      <c r="AZ15" s="143" t="s">
        <v>280</v>
      </c>
      <c r="BA15" s="329" t="str">
        <f>VLOOKUP(AZ15,[2]FORMULAS!$A$77:$B$82,2,0)</f>
        <v>Rara vez</v>
      </c>
      <c r="BB15" s="347" t="str">
        <f>+R15</f>
        <v>Moderado</v>
      </c>
      <c r="BC15" s="345" t="str">
        <f>CONCATENATE(BB15,"-",BA15)</f>
        <v>Moderado-Rara vez</v>
      </c>
      <c r="BD15" s="346" t="str">
        <f>VLOOKUP(BC15,[2]FORMULAS!$I$77:$J$97,2,0)</f>
        <v>Moderado</v>
      </c>
      <c r="BE15" s="346" t="s">
        <v>118</v>
      </c>
      <c r="BF15" s="212" t="s">
        <v>456</v>
      </c>
      <c r="BG15" s="143" t="s">
        <v>406</v>
      </c>
      <c r="BH15" s="143" t="s">
        <v>222</v>
      </c>
      <c r="BI15" s="218">
        <v>45293</v>
      </c>
      <c r="BJ15" s="218">
        <v>45657</v>
      </c>
      <c r="BK15" s="143" t="s">
        <v>457</v>
      </c>
      <c r="BL15" s="143" t="s">
        <v>458</v>
      </c>
      <c r="BM15" s="208" t="s">
        <v>35</v>
      </c>
      <c r="BN15" s="344" t="s">
        <v>459</v>
      </c>
      <c r="BO15" s="239"/>
      <c r="BP15" s="239"/>
      <c r="BQ15" s="196"/>
      <c r="BR15" s="196"/>
      <c r="BS15" s="196"/>
      <c r="BT15" s="196"/>
      <c r="BU15" s="196"/>
      <c r="BV15" s="196"/>
      <c r="BW15" s="196"/>
      <c r="BX15" s="196" t="s">
        <v>897</v>
      </c>
      <c r="BY15" s="250" t="s">
        <v>1047</v>
      </c>
      <c r="BZ15" s="239" t="s">
        <v>898</v>
      </c>
      <c r="CA15" s="250" t="s">
        <v>1048</v>
      </c>
      <c r="CB15" s="170">
        <v>0.5</v>
      </c>
      <c r="CC15" s="239" t="s">
        <v>899</v>
      </c>
      <c r="CD15" s="239" t="s">
        <v>262</v>
      </c>
      <c r="CE15" s="251" t="s">
        <v>468</v>
      </c>
      <c r="CF15" s="251" t="s">
        <v>468</v>
      </c>
      <c r="CG15" s="239"/>
      <c r="CH15" s="239"/>
      <c r="CI15" s="239"/>
      <c r="CJ15" s="239"/>
      <c r="CK15" s="239"/>
      <c r="CL15" s="239"/>
      <c r="CM15" s="239"/>
      <c r="CN15" s="239"/>
      <c r="CO15" s="239"/>
      <c r="CP15" s="196" t="s">
        <v>897</v>
      </c>
      <c r="CQ15" s="250" t="s">
        <v>1047</v>
      </c>
      <c r="CR15" s="239" t="s">
        <v>900</v>
      </c>
      <c r="CS15" s="250" t="s">
        <v>1048</v>
      </c>
      <c r="CT15" s="170">
        <v>0.5</v>
      </c>
      <c r="CU15" s="239" t="s">
        <v>900</v>
      </c>
      <c r="CV15" s="239" t="s">
        <v>262</v>
      </c>
      <c r="CW15" s="251" t="s">
        <v>468</v>
      </c>
      <c r="CX15" s="251" t="s">
        <v>468</v>
      </c>
      <c r="CY15" s="196"/>
      <c r="CZ15" s="196"/>
      <c r="DA15" s="196"/>
      <c r="DB15" s="196"/>
      <c r="DC15" s="196"/>
      <c r="DD15" s="196"/>
      <c r="DE15" s="196"/>
      <c r="DF15" s="196"/>
      <c r="DG15" s="196"/>
      <c r="DH15" s="196"/>
      <c r="DI15" s="196"/>
      <c r="DJ15" s="196"/>
      <c r="DK15" s="196"/>
      <c r="DL15" s="196"/>
      <c r="DM15" s="196"/>
      <c r="DN15" s="196"/>
      <c r="DO15" s="196"/>
      <c r="DP15" s="196"/>
      <c r="DQ15" s="196"/>
      <c r="DR15" s="196"/>
      <c r="DS15" s="196"/>
      <c r="DT15" s="196"/>
      <c r="DU15" s="196"/>
      <c r="DV15" s="196"/>
      <c r="DW15" s="196"/>
      <c r="DX15" s="196"/>
      <c r="DY15" s="196"/>
      <c r="DZ15" s="196"/>
      <c r="EA15" s="196"/>
      <c r="EB15" s="196"/>
      <c r="EC15" s="196"/>
      <c r="ED15" s="196"/>
      <c r="EE15" s="196"/>
      <c r="EF15" s="196"/>
      <c r="EG15" s="196"/>
      <c r="EH15" s="196"/>
      <c r="EI15" s="196"/>
      <c r="EJ15" s="196"/>
      <c r="EK15" s="196"/>
      <c r="EL15" s="196"/>
      <c r="EM15" s="196"/>
      <c r="EN15" s="196"/>
      <c r="EO15" s="196"/>
      <c r="EP15" s="196"/>
      <c r="EQ15" s="196"/>
      <c r="ER15" s="196"/>
      <c r="ES15" s="196"/>
      <c r="ET15" s="196"/>
      <c r="EU15" s="196"/>
      <c r="EV15" s="196"/>
      <c r="EW15" s="196"/>
      <c r="EX15" s="196"/>
      <c r="EY15" s="196"/>
      <c r="EZ15" s="196"/>
      <c r="FA15" s="196"/>
      <c r="FB15" s="196"/>
      <c r="FC15" s="196"/>
      <c r="FD15" s="196"/>
      <c r="FE15" s="196"/>
      <c r="FF15" s="196"/>
      <c r="FG15" s="196"/>
      <c r="FH15" s="196"/>
      <c r="FI15" s="196"/>
      <c r="FJ15" s="196"/>
      <c r="FK15" s="196"/>
      <c r="FL15" s="196"/>
      <c r="FM15" s="196"/>
      <c r="FN15" s="196"/>
      <c r="FO15" s="196"/>
      <c r="FP15" s="196"/>
      <c r="FQ15" s="196"/>
      <c r="FR15" s="196"/>
      <c r="FS15" s="279">
        <v>45418</v>
      </c>
      <c r="FT15" s="277" t="s">
        <v>261</v>
      </c>
      <c r="FU15" s="244" t="s">
        <v>1049</v>
      </c>
      <c r="FV15" s="277" t="s">
        <v>35</v>
      </c>
      <c r="FW15" s="244" t="s">
        <v>1050</v>
      </c>
      <c r="FX15" s="170">
        <v>0.33</v>
      </c>
      <c r="FY15" s="277" t="s">
        <v>35</v>
      </c>
      <c r="FZ15" s="239" t="s">
        <v>262</v>
      </c>
      <c r="GA15" s="243">
        <v>45421</v>
      </c>
      <c r="GB15" s="291" t="s">
        <v>1139</v>
      </c>
      <c r="GC15" s="291" t="s">
        <v>1163</v>
      </c>
      <c r="GD15" s="269" t="s">
        <v>173</v>
      </c>
      <c r="GE15" s="289">
        <v>0.33</v>
      </c>
      <c r="GF15" s="289"/>
      <c r="GG15" s="289"/>
      <c r="GH15" s="289"/>
      <c r="GI15" s="289"/>
      <c r="GJ15" s="289"/>
      <c r="GK15" s="289"/>
      <c r="GL15" s="289"/>
      <c r="GM15" s="289"/>
      <c r="GN15" s="289"/>
      <c r="GO15" s="289"/>
      <c r="GP15" s="289"/>
      <c r="GQ15" s="289"/>
      <c r="GR15" s="289"/>
      <c r="GS15" s="289"/>
      <c r="GT15" s="289"/>
      <c r="GU15" s="289"/>
      <c r="GV15" s="289"/>
      <c r="GW15" s="289"/>
      <c r="GX15" s="289"/>
      <c r="GY15" s="289"/>
      <c r="GZ15" s="289"/>
      <c r="HA15" s="289"/>
      <c r="HB15" s="289"/>
      <c r="HC15" s="289"/>
      <c r="HD15" s="289"/>
      <c r="HE15" s="289"/>
      <c r="HF15" s="289">
        <v>0.33300000000000002</v>
      </c>
    </row>
    <row r="16" spans="1:214" ht="84.75" hidden="1" customHeight="1" x14ac:dyDescent="0.2">
      <c r="A16" s="351"/>
      <c r="B16" s="350"/>
      <c r="C16" s="328"/>
      <c r="D16" s="328"/>
      <c r="E16" s="153"/>
      <c r="F16" s="215"/>
      <c r="G16" s="153" t="s">
        <v>428</v>
      </c>
      <c r="H16" s="353"/>
      <c r="I16" s="353"/>
      <c r="J16" s="328"/>
      <c r="K16" s="350"/>
      <c r="L16" s="350"/>
      <c r="M16" s="350"/>
      <c r="N16" s="350"/>
      <c r="O16" s="328"/>
      <c r="P16" s="329"/>
      <c r="Q16" s="345"/>
      <c r="R16" s="329"/>
      <c r="S16" s="345"/>
      <c r="T16" s="346"/>
      <c r="U16" s="144"/>
      <c r="V16" s="151"/>
      <c r="W16" s="151"/>
      <c r="X16" s="151"/>
      <c r="Y16" s="146"/>
      <c r="Z16" s="134"/>
      <c r="AA16" s="146"/>
      <c r="AB16" s="135"/>
      <c r="AC16" s="146"/>
      <c r="AD16" s="134"/>
      <c r="AE16" s="146"/>
      <c r="AF16" s="134"/>
      <c r="AG16" s="146"/>
      <c r="AH16" s="134"/>
      <c r="AI16" s="171"/>
      <c r="AJ16" s="147"/>
      <c r="AK16" s="148"/>
      <c r="AL16" s="147"/>
      <c r="AM16" s="148"/>
      <c r="AN16" s="147"/>
      <c r="AO16" s="148"/>
      <c r="AP16" s="147"/>
      <c r="AQ16" s="148"/>
      <c r="AR16" s="147"/>
      <c r="AS16" s="148"/>
      <c r="AT16" s="147"/>
      <c r="AU16" s="148"/>
      <c r="AV16" s="147"/>
      <c r="AW16" s="149">
        <f>+IF(AV16=[3]CONTROLES!$C$63,[3]CONTROLES!$D$63,IF(AV16=[3]CONTROLES!$C$64,[3]CONTROLES!$D$64,[3]CONTROLES!$D$65))</f>
        <v>0</v>
      </c>
      <c r="AX16" s="149">
        <f t="shared" si="1"/>
        <v>0</v>
      </c>
      <c r="AY16" s="150" t="str">
        <f t="shared" si="0"/>
        <v>Débil</v>
      </c>
      <c r="AZ16" s="143"/>
      <c r="BA16" s="329"/>
      <c r="BB16" s="347"/>
      <c r="BC16" s="345"/>
      <c r="BD16" s="346"/>
      <c r="BE16" s="346"/>
      <c r="BF16" s="136"/>
      <c r="BG16" s="136"/>
      <c r="BH16" s="143" t="s">
        <v>216</v>
      </c>
      <c r="BI16" s="218"/>
      <c r="BJ16" s="218"/>
      <c r="BK16" s="143"/>
      <c r="BL16" s="143"/>
      <c r="BM16" s="208" t="s">
        <v>171</v>
      </c>
      <c r="BN16" s="344"/>
      <c r="BO16" s="239"/>
      <c r="BP16" s="239"/>
      <c r="BQ16" s="196"/>
      <c r="BR16" s="196"/>
      <c r="BS16" s="196"/>
      <c r="BT16" s="196"/>
      <c r="BU16" s="196"/>
      <c r="BV16" s="196"/>
      <c r="BW16" s="196"/>
      <c r="BX16" s="196"/>
      <c r="BY16" s="196"/>
      <c r="BZ16" s="196"/>
      <c r="CA16" s="196"/>
      <c r="CB16" s="196"/>
      <c r="CC16" s="196"/>
      <c r="CD16" s="196"/>
      <c r="CE16" s="196"/>
      <c r="CF16" s="196"/>
      <c r="CG16" s="239"/>
      <c r="CH16" s="239"/>
      <c r="CI16" s="239"/>
      <c r="CJ16" s="239"/>
      <c r="CK16" s="239"/>
      <c r="CL16" s="239"/>
      <c r="CM16" s="239"/>
      <c r="CN16" s="239"/>
      <c r="CO16" s="239"/>
      <c r="CP16" s="196"/>
      <c r="CQ16" s="196"/>
      <c r="CR16" s="196"/>
      <c r="CS16" s="196"/>
      <c r="CT16" s="196"/>
      <c r="CU16" s="196"/>
      <c r="CV16" s="196"/>
      <c r="CW16" s="196"/>
      <c r="CX16" s="196"/>
      <c r="CY16" s="196"/>
      <c r="CZ16" s="196"/>
      <c r="DA16" s="196"/>
      <c r="DB16" s="196"/>
      <c r="DC16" s="196"/>
      <c r="DD16" s="196"/>
      <c r="DE16" s="196"/>
      <c r="DF16" s="196"/>
      <c r="DG16" s="196"/>
      <c r="DH16" s="196"/>
      <c r="DI16" s="196"/>
      <c r="DJ16" s="196"/>
      <c r="DK16" s="196"/>
      <c r="DL16" s="196"/>
      <c r="DM16" s="196"/>
      <c r="DN16" s="196"/>
      <c r="DO16" s="196"/>
      <c r="DP16" s="196"/>
      <c r="DQ16" s="196"/>
      <c r="DR16" s="196"/>
      <c r="DS16" s="196"/>
      <c r="DT16" s="196"/>
      <c r="DU16" s="196"/>
      <c r="DV16" s="196"/>
      <c r="DW16" s="196"/>
      <c r="DX16" s="196"/>
      <c r="DY16" s="196"/>
      <c r="DZ16" s="196"/>
      <c r="EA16" s="196"/>
      <c r="EB16" s="196"/>
      <c r="EC16" s="196"/>
      <c r="ED16" s="196"/>
      <c r="EE16" s="196"/>
      <c r="EF16" s="196"/>
      <c r="EG16" s="196"/>
      <c r="EH16" s="196"/>
      <c r="EI16" s="196"/>
      <c r="EJ16" s="196"/>
      <c r="EK16" s="196"/>
      <c r="EL16" s="196"/>
      <c r="EM16" s="196"/>
      <c r="EN16" s="196"/>
      <c r="EO16" s="196"/>
      <c r="EP16" s="196"/>
      <c r="EQ16" s="196"/>
      <c r="ER16" s="196"/>
      <c r="ES16" s="196"/>
      <c r="ET16" s="196"/>
      <c r="EU16" s="196"/>
      <c r="EV16" s="196"/>
      <c r="EW16" s="196"/>
      <c r="EX16" s="196"/>
      <c r="EY16" s="196"/>
      <c r="EZ16" s="196"/>
      <c r="FA16" s="196"/>
      <c r="FB16" s="196"/>
      <c r="FC16" s="196"/>
      <c r="FD16" s="196"/>
      <c r="FE16" s="196"/>
      <c r="FF16" s="196"/>
      <c r="FG16" s="196"/>
      <c r="FH16" s="196"/>
      <c r="FI16" s="196"/>
      <c r="FJ16" s="196"/>
      <c r="FK16" s="196"/>
      <c r="FL16" s="196"/>
      <c r="FM16" s="196"/>
      <c r="FN16" s="196"/>
      <c r="FO16" s="196"/>
      <c r="FP16" s="196"/>
      <c r="FQ16" s="196"/>
      <c r="FR16" s="196"/>
      <c r="FS16" s="280"/>
      <c r="FT16" s="280"/>
      <c r="FU16" s="196"/>
      <c r="FV16" s="277"/>
      <c r="FW16" s="196"/>
      <c r="FX16" s="196"/>
      <c r="FY16" s="280"/>
      <c r="FZ16" s="196"/>
      <c r="GA16" s="243">
        <v>45421</v>
      </c>
      <c r="GB16" s="269"/>
      <c r="GC16" s="269"/>
      <c r="GD16" s="269"/>
      <c r="GE16" s="289"/>
      <c r="GF16" s="289"/>
      <c r="GG16" s="289"/>
      <c r="GH16" s="289"/>
      <c r="GI16" s="289"/>
      <c r="GJ16" s="289"/>
      <c r="GK16" s="289"/>
      <c r="GL16" s="289"/>
      <c r="GM16" s="289"/>
      <c r="GN16" s="289"/>
      <c r="GO16" s="289"/>
      <c r="GP16" s="289"/>
      <c r="GQ16" s="289"/>
      <c r="GR16" s="289"/>
      <c r="GS16" s="289"/>
      <c r="GT16" s="289"/>
      <c r="GU16" s="289"/>
      <c r="GV16" s="289"/>
      <c r="GW16" s="289"/>
      <c r="GX16" s="289"/>
      <c r="GY16" s="289"/>
      <c r="GZ16" s="289"/>
      <c r="HA16" s="289"/>
      <c r="HB16" s="289"/>
      <c r="HC16" s="289"/>
      <c r="HD16" s="289"/>
      <c r="HE16" s="289"/>
      <c r="HF16" s="289"/>
    </row>
    <row r="17" spans="1:214" ht="84.75" hidden="1" customHeight="1" x14ac:dyDescent="0.2">
      <c r="A17" s="351"/>
      <c r="B17" s="350"/>
      <c r="C17" s="328"/>
      <c r="D17" s="328"/>
      <c r="E17" s="153"/>
      <c r="F17" s="215"/>
      <c r="G17" s="153"/>
      <c r="H17" s="353"/>
      <c r="I17" s="353"/>
      <c r="J17" s="328"/>
      <c r="K17" s="350"/>
      <c r="L17" s="350"/>
      <c r="M17" s="350"/>
      <c r="N17" s="350"/>
      <c r="O17" s="328"/>
      <c r="P17" s="329"/>
      <c r="Q17" s="345"/>
      <c r="R17" s="329"/>
      <c r="S17" s="345"/>
      <c r="T17" s="346"/>
      <c r="U17" s="144"/>
      <c r="V17" s="152"/>
      <c r="W17" s="152"/>
      <c r="X17" s="152"/>
      <c r="Y17" s="146"/>
      <c r="Z17" s="134"/>
      <c r="AA17" s="146"/>
      <c r="AB17" s="135"/>
      <c r="AC17" s="146"/>
      <c r="AD17" s="134"/>
      <c r="AE17" s="146"/>
      <c r="AF17" s="134"/>
      <c r="AG17" s="146"/>
      <c r="AH17" s="134"/>
      <c r="AI17" s="171"/>
      <c r="AJ17" s="147"/>
      <c r="AK17" s="148"/>
      <c r="AL17" s="147"/>
      <c r="AM17" s="148"/>
      <c r="AN17" s="147"/>
      <c r="AO17" s="148"/>
      <c r="AP17" s="147"/>
      <c r="AQ17" s="148"/>
      <c r="AR17" s="147"/>
      <c r="AS17" s="148"/>
      <c r="AT17" s="147"/>
      <c r="AU17" s="148"/>
      <c r="AV17" s="147"/>
      <c r="AW17" s="149">
        <f>+IF(AV17=[3]CONTROLES!$C$63,[3]CONTROLES!$D$63,IF(AV17=[3]CONTROLES!$C$64,[3]CONTROLES!$D$64,[3]CONTROLES!$D$65))</f>
        <v>0</v>
      </c>
      <c r="AX17" s="149">
        <f t="shared" si="1"/>
        <v>0</v>
      </c>
      <c r="AY17" s="150" t="str">
        <f t="shared" si="0"/>
        <v>Débil</v>
      </c>
      <c r="AZ17" s="143"/>
      <c r="BA17" s="329"/>
      <c r="BB17" s="347"/>
      <c r="BC17" s="345"/>
      <c r="BD17" s="346"/>
      <c r="BE17" s="346"/>
      <c r="BF17" s="136"/>
      <c r="BG17" s="136"/>
      <c r="BH17" s="143" t="s">
        <v>216</v>
      </c>
      <c r="BI17" s="218"/>
      <c r="BJ17" s="218"/>
      <c r="BK17" s="143"/>
      <c r="BL17" s="143"/>
      <c r="BM17" s="208" t="s">
        <v>171</v>
      </c>
      <c r="BN17" s="344"/>
      <c r="BO17" s="239"/>
      <c r="BP17" s="239"/>
      <c r="BQ17" s="196"/>
      <c r="BR17" s="196"/>
      <c r="BS17" s="196"/>
      <c r="BT17" s="196"/>
      <c r="BU17" s="196"/>
      <c r="BV17" s="196"/>
      <c r="BW17" s="196"/>
      <c r="BX17" s="196"/>
      <c r="BY17" s="196"/>
      <c r="BZ17" s="196"/>
      <c r="CA17" s="196"/>
      <c r="CB17" s="196"/>
      <c r="CC17" s="196"/>
      <c r="CD17" s="196"/>
      <c r="CE17" s="196"/>
      <c r="CF17" s="196"/>
      <c r="CG17" s="239"/>
      <c r="CH17" s="239"/>
      <c r="CI17" s="239"/>
      <c r="CJ17" s="239"/>
      <c r="CK17" s="239"/>
      <c r="CL17" s="239"/>
      <c r="CM17" s="239"/>
      <c r="CN17" s="239"/>
      <c r="CO17" s="239"/>
      <c r="CP17" s="196"/>
      <c r="CQ17" s="196"/>
      <c r="CR17" s="196"/>
      <c r="CS17" s="196"/>
      <c r="CT17" s="196"/>
      <c r="CU17" s="196"/>
      <c r="CV17" s="196"/>
      <c r="CW17" s="196"/>
      <c r="CX17" s="196"/>
      <c r="CY17" s="196"/>
      <c r="CZ17" s="196"/>
      <c r="DA17" s="196"/>
      <c r="DB17" s="196"/>
      <c r="DC17" s="196"/>
      <c r="DD17" s="196"/>
      <c r="DE17" s="196"/>
      <c r="DF17" s="196"/>
      <c r="DG17" s="196"/>
      <c r="DH17" s="196"/>
      <c r="DI17" s="196"/>
      <c r="DJ17" s="196"/>
      <c r="DK17" s="196"/>
      <c r="DL17" s="196"/>
      <c r="DM17" s="196"/>
      <c r="DN17" s="196"/>
      <c r="DO17" s="196"/>
      <c r="DP17" s="196"/>
      <c r="DQ17" s="196"/>
      <c r="DR17" s="196"/>
      <c r="DS17" s="196"/>
      <c r="DT17" s="196"/>
      <c r="DU17" s="196"/>
      <c r="DV17" s="196"/>
      <c r="DW17" s="196"/>
      <c r="DX17" s="196"/>
      <c r="DY17" s="196"/>
      <c r="DZ17" s="196"/>
      <c r="EA17" s="196"/>
      <c r="EB17" s="196"/>
      <c r="EC17" s="196"/>
      <c r="ED17" s="196"/>
      <c r="EE17" s="196"/>
      <c r="EF17" s="196"/>
      <c r="EG17" s="196"/>
      <c r="EH17" s="196"/>
      <c r="EI17" s="196"/>
      <c r="EJ17" s="196"/>
      <c r="EK17" s="196"/>
      <c r="EL17" s="196"/>
      <c r="EM17" s="196"/>
      <c r="EN17" s="196"/>
      <c r="EO17" s="196"/>
      <c r="EP17" s="196"/>
      <c r="EQ17" s="196"/>
      <c r="ER17" s="196"/>
      <c r="ES17" s="196"/>
      <c r="ET17" s="196"/>
      <c r="EU17" s="196"/>
      <c r="EV17" s="196"/>
      <c r="EW17" s="196"/>
      <c r="EX17" s="196"/>
      <c r="EY17" s="196"/>
      <c r="EZ17" s="196"/>
      <c r="FA17" s="196"/>
      <c r="FB17" s="196"/>
      <c r="FC17" s="196"/>
      <c r="FD17" s="196"/>
      <c r="FE17" s="196"/>
      <c r="FF17" s="196"/>
      <c r="FG17" s="196"/>
      <c r="FH17" s="196"/>
      <c r="FI17" s="196"/>
      <c r="FJ17" s="196"/>
      <c r="FK17" s="196"/>
      <c r="FL17" s="196"/>
      <c r="FM17" s="196"/>
      <c r="FN17" s="196"/>
      <c r="FO17" s="196"/>
      <c r="FP17" s="196"/>
      <c r="FQ17" s="196"/>
      <c r="FR17" s="196"/>
      <c r="FS17" s="280"/>
      <c r="FT17" s="280"/>
      <c r="FU17" s="196"/>
      <c r="FV17" s="277"/>
      <c r="FW17" s="196"/>
      <c r="FX17" s="196"/>
      <c r="FY17" s="280"/>
      <c r="FZ17" s="196"/>
      <c r="GA17" s="243">
        <v>45421</v>
      </c>
      <c r="GB17" s="269"/>
      <c r="GC17" s="269"/>
      <c r="GD17" s="269"/>
      <c r="GE17" s="289"/>
      <c r="GF17" s="289"/>
      <c r="GG17" s="289"/>
      <c r="GH17" s="289"/>
      <c r="GI17" s="289"/>
      <c r="GJ17" s="289"/>
      <c r="GK17" s="289"/>
      <c r="GL17" s="289"/>
      <c r="GM17" s="289"/>
      <c r="GN17" s="289"/>
      <c r="GO17" s="289"/>
      <c r="GP17" s="289"/>
      <c r="GQ17" s="289"/>
      <c r="GR17" s="289"/>
      <c r="GS17" s="289"/>
      <c r="GT17" s="289"/>
      <c r="GU17" s="289"/>
      <c r="GV17" s="289"/>
      <c r="GW17" s="289"/>
      <c r="GX17" s="289"/>
      <c r="GY17" s="289"/>
      <c r="GZ17" s="289"/>
      <c r="HA17" s="289"/>
      <c r="HB17" s="289"/>
      <c r="HC17" s="289"/>
      <c r="HD17" s="289"/>
      <c r="HE17" s="289"/>
      <c r="HF17" s="289"/>
    </row>
    <row r="18" spans="1:214" ht="39.75" hidden="1" customHeight="1" x14ac:dyDescent="0.2">
      <c r="A18" s="351"/>
      <c r="B18" s="350"/>
      <c r="C18" s="328"/>
      <c r="D18" s="328"/>
      <c r="E18" s="153"/>
      <c r="F18" s="215"/>
      <c r="G18" s="153"/>
      <c r="H18" s="353"/>
      <c r="I18" s="353"/>
      <c r="J18" s="328"/>
      <c r="K18" s="350"/>
      <c r="L18" s="350"/>
      <c r="M18" s="350"/>
      <c r="N18" s="350"/>
      <c r="O18" s="328"/>
      <c r="P18" s="329"/>
      <c r="Q18" s="345"/>
      <c r="R18" s="329"/>
      <c r="S18" s="345"/>
      <c r="T18" s="346"/>
      <c r="U18" s="144"/>
      <c r="V18" s="151"/>
      <c r="W18" s="151"/>
      <c r="X18" s="151"/>
      <c r="Y18" s="146"/>
      <c r="Z18" s="134" t="e">
        <f>+IF(Y18='[2]Tabla Valoración controles'!$D$4,'[2]Tabla Valoración controles'!$F$4,IF('[2]Mapa Corrupcion'!Y18='[2]Tabla Valoración controles'!$D$5,'[2]Tabla Valoración controles'!$F$5,IF(Y18=[2]FORMULAS!$A$10,0,'[2]Tabla Valoración controles'!$F$6)))</f>
        <v>#REF!</v>
      </c>
      <c r="AA18" s="146"/>
      <c r="AB18" s="135">
        <f>+IF(AA18='[2]Tabla Valoración controles'!$D$7,'[2]Tabla Valoración controles'!$F$7,IF(Y18=[2]FORMULAS!$A$10,0,'[2]Tabla Valoración controles'!$F$8))</f>
        <v>0.15</v>
      </c>
      <c r="AC18" s="146"/>
      <c r="AD18" s="134" t="e">
        <f>+IF(AC18='[2]Tabla Valoración controles'!$D$9,'[2]Tabla Valoración controles'!$F$9,IF(Y18=[2]FORMULAS!$A$10,0,'[2]Tabla Valoración controles'!$F$10))</f>
        <v>#REF!</v>
      </c>
      <c r="AE18" s="146"/>
      <c r="AF18" s="134" t="e">
        <f>+IF(AE18='[2]Tabla Valoración controles'!$D$9,'[2]Tabla Valoración controles'!$F$9,IF(AA18=[2]FORMULAS!$A$10,0,'[2]Tabla Valoración controles'!$F$10))</f>
        <v>#REF!</v>
      </c>
      <c r="AG18" s="146"/>
      <c r="AH18" s="134" t="e">
        <f>+IF(AG18='[2]Tabla Valoración controles'!$D$13,'[2]Tabla Valoración controles'!$F$13,'[2]Tabla Valoración controles'!$F$14)</f>
        <v>#REF!</v>
      </c>
      <c r="AI18" s="171" t="e">
        <f t="shared" si="2"/>
        <v>#REF!</v>
      </c>
      <c r="AJ18" s="147"/>
      <c r="AK18" s="148">
        <f>+IF(AJ18=[3]CONTROLES!$C$50,[3]CONTROLES!$D$50,[3]CONTROLES!$D$51)</f>
        <v>0</v>
      </c>
      <c r="AL18" s="147"/>
      <c r="AM18" s="148">
        <f>+IF(AL18=[3]CONTROLES!$C$52,[3]CONTROLES!$D$52,[3]CONTROLES!$D$53)</f>
        <v>0</v>
      </c>
      <c r="AN18" s="147"/>
      <c r="AO18" s="148">
        <f>+IF(AN18=[3]CONTROLES!$C$54,[3]CONTROLES!$D$54,[3]CONTROLES!$D$55)</f>
        <v>0</v>
      </c>
      <c r="AP18" s="147"/>
      <c r="AQ18" s="148">
        <f>+IF(AP18=[3]CONTROLES!$C$56,[3]CONTROLES!$D$56,IF(AP18=[3]CONTROLES!$C$57,[3]CONTROLES!$D$57,[3]CONTROLES!$D$58))</f>
        <v>0</v>
      </c>
      <c r="AR18" s="147"/>
      <c r="AS18" s="148">
        <f>+IF(AR18=[3]CONTROLES!$C$59,[3]CONTROLES!$D$59,[3]CONTROLES!$D$60)</f>
        <v>0</v>
      </c>
      <c r="AT18" s="147"/>
      <c r="AU18" s="148">
        <f>+IF(AT18=[3]CONTROLES!$C$61,[3]CONTROLES!$D$61,[3]CONTROLES!$D$62)</f>
        <v>0</v>
      </c>
      <c r="AV18" s="147"/>
      <c r="AW18" s="149">
        <f>+IF(AV18=[3]CONTROLES!$C$63,[3]CONTROLES!$D$63,IF(AV18=[3]CONTROLES!$C$64,[3]CONTROLES!$D$64,[3]CONTROLES!$D$65))</f>
        <v>0</v>
      </c>
      <c r="AX18" s="149">
        <f t="shared" si="1"/>
        <v>0</v>
      </c>
      <c r="AY18" s="150" t="str">
        <f t="shared" si="0"/>
        <v>Débil</v>
      </c>
      <c r="AZ18" s="143"/>
      <c r="BA18" s="329"/>
      <c r="BB18" s="347"/>
      <c r="BC18" s="345"/>
      <c r="BD18" s="346"/>
      <c r="BE18" s="346"/>
      <c r="BF18" s="136"/>
      <c r="BG18" s="136"/>
      <c r="BH18" s="143" t="s">
        <v>216</v>
      </c>
      <c r="BI18" s="219"/>
      <c r="BJ18" s="219"/>
      <c r="BK18" s="136"/>
      <c r="BL18" s="136"/>
      <c r="BM18" s="208" t="s">
        <v>171</v>
      </c>
      <c r="BN18" s="344"/>
      <c r="BO18" s="239"/>
      <c r="BP18" s="239"/>
      <c r="BQ18" s="196"/>
      <c r="BR18" s="196"/>
      <c r="BS18" s="196"/>
      <c r="BT18" s="196"/>
      <c r="BU18" s="196"/>
      <c r="BV18" s="196"/>
      <c r="BW18" s="196"/>
      <c r="BX18" s="196"/>
      <c r="BY18" s="196"/>
      <c r="BZ18" s="196"/>
      <c r="CA18" s="196"/>
      <c r="CB18" s="196"/>
      <c r="CC18" s="196"/>
      <c r="CD18" s="196"/>
      <c r="CE18" s="196"/>
      <c r="CF18" s="196"/>
      <c r="CG18" s="239"/>
      <c r="CH18" s="239"/>
      <c r="CI18" s="239"/>
      <c r="CJ18" s="239"/>
      <c r="CK18" s="239"/>
      <c r="CL18" s="239"/>
      <c r="CM18" s="239"/>
      <c r="CN18" s="239"/>
      <c r="CO18" s="239"/>
      <c r="CP18" s="196"/>
      <c r="CQ18" s="196"/>
      <c r="CR18" s="196"/>
      <c r="CS18" s="196"/>
      <c r="CT18" s="196"/>
      <c r="CU18" s="196"/>
      <c r="CV18" s="196"/>
      <c r="CW18" s="196"/>
      <c r="CX18" s="196"/>
      <c r="CY18" s="196"/>
      <c r="CZ18" s="196"/>
      <c r="DA18" s="196"/>
      <c r="DB18" s="196"/>
      <c r="DC18" s="196"/>
      <c r="DD18" s="196"/>
      <c r="DE18" s="196"/>
      <c r="DF18" s="196"/>
      <c r="DG18" s="196"/>
      <c r="DH18" s="196"/>
      <c r="DI18" s="196"/>
      <c r="DJ18" s="196"/>
      <c r="DK18" s="196"/>
      <c r="DL18" s="196"/>
      <c r="DM18" s="196"/>
      <c r="DN18" s="196"/>
      <c r="DO18" s="196"/>
      <c r="DP18" s="196"/>
      <c r="DQ18" s="196"/>
      <c r="DR18" s="196"/>
      <c r="DS18" s="196"/>
      <c r="DT18" s="196"/>
      <c r="DU18" s="196"/>
      <c r="DV18" s="196"/>
      <c r="DW18" s="196"/>
      <c r="DX18" s="196"/>
      <c r="DY18" s="196"/>
      <c r="DZ18" s="196"/>
      <c r="EA18" s="196"/>
      <c r="EB18" s="196"/>
      <c r="EC18" s="196"/>
      <c r="ED18" s="196"/>
      <c r="EE18" s="196"/>
      <c r="EF18" s="196"/>
      <c r="EG18" s="196"/>
      <c r="EH18" s="196"/>
      <c r="EI18" s="196"/>
      <c r="EJ18" s="196"/>
      <c r="EK18" s="196"/>
      <c r="EL18" s="196"/>
      <c r="EM18" s="196"/>
      <c r="EN18" s="196"/>
      <c r="EO18" s="196"/>
      <c r="EP18" s="196"/>
      <c r="EQ18" s="196"/>
      <c r="ER18" s="196"/>
      <c r="ES18" s="196"/>
      <c r="ET18" s="196"/>
      <c r="EU18" s="196"/>
      <c r="EV18" s="196"/>
      <c r="EW18" s="196"/>
      <c r="EX18" s="196"/>
      <c r="EY18" s="196"/>
      <c r="EZ18" s="196"/>
      <c r="FA18" s="196"/>
      <c r="FB18" s="196"/>
      <c r="FC18" s="196"/>
      <c r="FD18" s="196"/>
      <c r="FE18" s="196"/>
      <c r="FF18" s="196"/>
      <c r="FG18" s="196"/>
      <c r="FH18" s="196"/>
      <c r="FI18" s="196"/>
      <c r="FJ18" s="196"/>
      <c r="FK18" s="196"/>
      <c r="FL18" s="196"/>
      <c r="FM18" s="196"/>
      <c r="FN18" s="196"/>
      <c r="FO18" s="196"/>
      <c r="FP18" s="196"/>
      <c r="FQ18" s="196"/>
      <c r="FR18" s="196"/>
      <c r="FS18" s="280"/>
      <c r="FT18" s="280"/>
      <c r="FU18" s="196"/>
      <c r="FV18" s="277"/>
      <c r="FW18" s="196"/>
      <c r="FX18" s="196"/>
      <c r="FY18" s="280"/>
      <c r="FZ18" s="196"/>
      <c r="GA18" s="243">
        <v>45421</v>
      </c>
      <c r="GB18" s="269"/>
      <c r="GC18" s="269"/>
      <c r="GD18" s="269"/>
      <c r="GE18" s="289"/>
      <c r="GF18" s="289"/>
      <c r="GG18" s="289"/>
      <c r="GH18" s="289"/>
      <c r="GI18" s="289"/>
      <c r="GJ18" s="289"/>
      <c r="GK18" s="289"/>
      <c r="GL18" s="289"/>
      <c r="GM18" s="289"/>
      <c r="GN18" s="289"/>
      <c r="GO18" s="289"/>
      <c r="GP18" s="289"/>
      <c r="GQ18" s="289"/>
      <c r="GR18" s="289"/>
      <c r="GS18" s="289"/>
      <c r="GT18" s="289"/>
      <c r="GU18" s="289"/>
      <c r="GV18" s="289"/>
      <c r="GW18" s="289"/>
      <c r="GX18" s="289"/>
      <c r="GY18" s="289"/>
      <c r="GZ18" s="289"/>
      <c r="HA18" s="289"/>
      <c r="HB18" s="289"/>
      <c r="HC18" s="289"/>
      <c r="HD18" s="289"/>
      <c r="HE18" s="289"/>
      <c r="HF18" s="289"/>
    </row>
    <row r="19" spans="1:214" ht="39.75" hidden="1" customHeight="1" x14ac:dyDescent="0.2">
      <c r="A19" s="351"/>
      <c r="B19" s="350"/>
      <c r="C19" s="328"/>
      <c r="D19" s="328"/>
      <c r="E19" s="153"/>
      <c r="F19" s="215"/>
      <c r="G19" s="153"/>
      <c r="H19" s="353"/>
      <c r="I19" s="353"/>
      <c r="J19" s="328"/>
      <c r="K19" s="350"/>
      <c r="L19" s="350"/>
      <c r="M19" s="350"/>
      <c r="N19" s="350"/>
      <c r="O19" s="328"/>
      <c r="P19" s="329"/>
      <c r="Q19" s="345"/>
      <c r="R19" s="329"/>
      <c r="S19" s="345"/>
      <c r="T19" s="346"/>
      <c r="U19" s="144"/>
      <c r="V19" s="151"/>
      <c r="W19" s="151"/>
      <c r="X19" s="151"/>
      <c r="Y19" s="146"/>
      <c r="Z19" s="134" t="e">
        <f>+IF(Y19='[2]Tabla Valoración controles'!$D$4,'[2]Tabla Valoración controles'!$F$4,IF('[2]Mapa Corrupcion'!Y19='[2]Tabla Valoración controles'!$D$5,'[2]Tabla Valoración controles'!$F$5,IF(Y19=[2]FORMULAS!$A$10,0,'[2]Tabla Valoración controles'!$F$6)))</f>
        <v>#REF!</v>
      </c>
      <c r="AA19" s="146"/>
      <c r="AB19" s="135">
        <f>+IF(AA19='[2]Tabla Valoración controles'!$D$7,'[2]Tabla Valoración controles'!$F$7,IF(Y19=[2]FORMULAS!$A$10,0,'[2]Tabla Valoración controles'!$F$8))</f>
        <v>0.15</v>
      </c>
      <c r="AC19" s="146"/>
      <c r="AD19" s="134" t="e">
        <f>+IF(AC19='[2]Tabla Valoración controles'!$D$9,'[2]Tabla Valoración controles'!$F$9,IF(Y19=[2]FORMULAS!$A$10,0,'[2]Tabla Valoración controles'!$F$10))</f>
        <v>#REF!</v>
      </c>
      <c r="AE19" s="146"/>
      <c r="AF19" s="134" t="e">
        <f>+IF(AE19='[2]Tabla Valoración controles'!$D$9,'[2]Tabla Valoración controles'!$F$9,IF(AA19=[2]FORMULAS!$A$10,0,'[2]Tabla Valoración controles'!$F$10))</f>
        <v>#REF!</v>
      </c>
      <c r="AG19" s="146"/>
      <c r="AH19" s="134" t="e">
        <f>+IF(AG19='[2]Tabla Valoración controles'!$D$13,'[2]Tabla Valoración controles'!$F$13,'[2]Tabla Valoración controles'!$F$14)</f>
        <v>#REF!</v>
      </c>
      <c r="AI19" s="171" t="e">
        <f t="shared" si="2"/>
        <v>#REF!</v>
      </c>
      <c r="AJ19" s="147"/>
      <c r="AK19" s="148">
        <f>+IF(AJ19=[3]CONTROLES!$C$50,[3]CONTROLES!$D$50,[3]CONTROLES!$D$51)</f>
        <v>0</v>
      </c>
      <c r="AL19" s="147"/>
      <c r="AM19" s="148">
        <f>+IF(AL19=[3]CONTROLES!$C$52,[3]CONTROLES!$D$52,[3]CONTROLES!$D$53)</f>
        <v>0</v>
      </c>
      <c r="AN19" s="147"/>
      <c r="AO19" s="148">
        <f>+IF(AN19=[3]CONTROLES!$C$54,[3]CONTROLES!$D$54,[3]CONTROLES!$D$55)</f>
        <v>0</v>
      </c>
      <c r="AP19" s="147"/>
      <c r="AQ19" s="148">
        <f>+IF(AP19=[3]CONTROLES!$C$56,[3]CONTROLES!$D$56,IF(AP19=[3]CONTROLES!$C$57,[3]CONTROLES!$D$57,[3]CONTROLES!$D$58))</f>
        <v>0</v>
      </c>
      <c r="AR19" s="147"/>
      <c r="AS19" s="148">
        <f>+IF(AR19=[3]CONTROLES!$C$59,[3]CONTROLES!$D$59,[3]CONTROLES!$D$60)</f>
        <v>0</v>
      </c>
      <c r="AT19" s="147"/>
      <c r="AU19" s="148">
        <f>+IF(AT19=[3]CONTROLES!$C$61,[3]CONTROLES!$D$61,[3]CONTROLES!$D$62)</f>
        <v>0</v>
      </c>
      <c r="AV19" s="147"/>
      <c r="AW19" s="149">
        <f>+IF(AV19=[3]CONTROLES!$C$63,[3]CONTROLES!$D$63,IF(AV19=[3]CONTROLES!$C$64,[3]CONTROLES!$D$64,[3]CONTROLES!$D$65))</f>
        <v>0</v>
      </c>
      <c r="AX19" s="149">
        <f t="shared" si="1"/>
        <v>0</v>
      </c>
      <c r="AY19" s="150" t="str">
        <f t="shared" si="0"/>
        <v>Débil</v>
      </c>
      <c r="AZ19" s="143"/>
      <c r="BA19" s="329"/>
      <c r="BB19" s="347"/>
      <c r="BC19" s="345"/>
      <c r="BD19" s="346"/>
      <c r="BE19" s="346"/>
      <c r="BF19" s="136"/>
      <c r="BG19" s="136"/>
      <c r="BH19" s="143" t="s">
        <v>216</v>
      </c>
      <c r="BI19" s="219"/>
      <c r="BJ19" s="219"/>
      <c r="BK19" s="136"/>
      <c r="BL19" s="136"/>
      <c r="BM19" s="208" t="s">
        <v>171</v>
      </c>
      <c r="BN19" s="344"/>
      <c r="BO19" s="239"/>
      <c r="BP19" s="239"/>
      <c r="BQ19" s="196"/>
      <c r="BR19" s="196"/>
      <c r="BS19" s="196"/>
      <c r="BT19" s="196"/>
      <c r="BU19" s="196"/>
      <c r="BV19" s="196"/>
      <c r="BW19" s="196"/>
      <c r="BX19" s="196"/>
      <c r="BY19" s="196"/>
      <c r="BZ19" s="196"/>
      <c r="CA19" s="196"/>
      <c r="CB19" s="196"/>
      <c r="CC19" s="196"/>
      <c r="CD19" s="196"/>
      <c r="CE19" s="196"/>
      <c r="CF19" s="196"/>
      <c r="CG19" s="239"/>
      <c r="CH19" s="239"/>
      <c r="CI19" s="239"/>
      <c r="CJ19" s="239"/>
      <c r="CK19" s="239"/>
      <c r="CL19" s="239"/>
      <c r="CM19" s="239"/>
      <c r="CN19" s="239"/>
      <c r="CO19" s="239"/>
      <c r="CP19" s="196"/>
      <c r="CQ19" s="196"/>
      <c r="CR19" s="196"/>
      <c r="CS19" s="196"/>
      <c r="CT19" s="196"/>
      <c r="CU19" s="196"/>
      <c r="CV19" s="196"/>
      <c r="CW19" s="196"/>
      <c r="CX19" s="196"/>
      <c r="CY19" s="196"/>
      <c r="CZ19" s="196"/>
      <c r="DA19" s="196"/>
      <c r="DB19" s="196"/>
      <c r="DC19" s="196"/>
      <c r="DD19" s="196"/>
      <c r="DE19" s="196"/>
      <c r="DF19" s="196"/>
      <c r="DG19" s="196"/>
      <c r="DH19" s="196"/>
      <c r="DI19" s="196"/>
      <c r="DJ19" s="196"/>
      <c r="DK19" s="196"/>
      <c r="DL19" s="196"/>
      <c r="DM19" s="196"/>
      <c r="DN19" s="196"/>
      <c r="DO19" s="196"/>
      <c r="DP19" s="196"/>
      <c r="DQ19" s="196"/>
      <c r="DR19" s="196"/>
      <c r="DS19" s="196"/>
      <c r="DT19" s="196"/>
      <c r="DU19" s="196"/>
      <c r="DV19" s="196"/>
      <c r="DW19" s="196"/>
      <c r="DX19" s="196"/>
      <c r="DY19" s="196"/>
      <c r="DZ19" s="196"/>
      <c r="EA19" s="196"/>
      <c r="EB19" s="196"/>
      <c r="EC19" s="196"/>
      <c r="ED19" s="196"/>
      <c r="EE19" s="196"/>
      <c r="EF19" s="196"/>
      <c r="EG19" s="196"/>
      <c r="EH19" s="196"/>
      <c r="EI19" s="196"/>
      <c r="EJ19" s="196"/>
      <c r="EK19" s="196"/>
      <c r="EL19" s="196"/>
      <c r="EM19" s="196"/>
      <c r="EN19" s="196"/>
      <c r="EO19" s="196"/>
      <c r="EP19" s="196"/>
      <c r="EQ19" s="196"/>
      <c r="ER19" s="196"/>
      <c r="ES19" s="196"/>
      <c r="ET19" s="196"/>
      <c r="EU19" s="196"/>
      <c r="EV19" s="196"/>
      <c r="EW19" s="196"/>
      <c r="EX19" s="196"/>
      <c r="EY19" s="196"/>
      <c r="EZ19" s="196"/>
      <c r="FA19" s="196"/>
      <c r="FB19" s="196"/>
      <c r="FC19" s="196"/>
      <c r="FD19" s="196"/>
      <c r="FE19" s="196"/>
      <c r="FF19" s="196"/>
      <c r="FG19" s="196"/>
      <c r="FH19" s="196"/>
      <c r="FI19" s="196"/>
      <c r="FJ19" s="196"/>
      <c r="FK19" s="196"/>
      <c r="FL19" s="196"/>
      <c r="FM19" s="196"/>
      <c r="FN19" s="196"/>
      <c r="FO19" s="196"/>
      <c r="FP19" s="196"/>
      <c r="FQ19" s="196"/>
      <c r="FR19" s="196"/>
      <c r="FS19" s="280"/>
      <c r="FT19" s="280"/>
      <c r="FU19" s="196"/>
      <c r="FV19" s="277"/>
      <c r="FW19" s="196"/>
      <c r="FX19" s="196"/>
      <c r="FY19" s="280"/>
      <c r="FZ19" s="196"/>
      <c r="GA19" s="243">
        <v>45421</v>
      </c>
      <c r="GB19" s="269"/>
      <c r="GC19" s="269"/>
      <c r="GD19" s="269"/>
      <c r="GE19" s="289"/>
      <c r="GF19" s="289"/>
      <c r="GG19" s="289"/>
      <c r="GH19" s="289"/>
      <c r="GI19" s="289"/>
      <c r="GJ19" s="289"/>
      <c r="GK19" s="289"/>
      <c r="GL19" s="289"/>
      <c r="GM19" s="289"/>
      <c r="GN19" s="289"/>
      <c r="GO19" s="289"/>
      <c r="GP19" s="289"/>
      <c r="GQ19" s="289"/>
      <c r="GR19" s="289"/>
      <c r="GS19" s="289"/>
      <c r="GT19" s="289"/>
      <c r="GU19" s="289"/>
      <c r="GV19" s="289"/>
      <c r="GW19" s="289"/>
      <c r="GX19" s="289"/>
      <c r="GY19" s="289"/>
      <c r="GZ19" s="289"/>
      <c r="HA19" s="289"/>
      <c r="HB19" s="289"/>
      <c r="HC19" s="289"/>
      <c r="HD19" s="289"/>
      <c r="HE19" s="289"/>
      <c r="HF19" s="289"/>
    </row>
    <row r="20" spans="1:214" ht="39.75" hidden="1" customHeight="1" x14ac:dyDescent="0.2">
      <c r="A20" s="351"/>
      <c r="B20" s="350"/>
      <c r="C20" s="328"/>
      <c r="D20" s="328"/>
      <c r="E20" s="153"/>
      <c r="F20" s="215"/>
      <c r="G20" s="153"/>
      <c r="H20" s="353"/>
      <c r="I20" s="353"/>
      <c r="J20" s="328"/>
      <c r="K20" s="350"/>
      <c r="L20" s="350"/>
      <c r="M20" s="350"/>
      <c r="N20" s="350"/>
      <c r="O20" s="328"/>
      <c r="P20" s="329"/>
      <c r="Q20" s="345"/>
      <c r="R20" s="329"/>
      <c r="S20" s="345"/>
      <c r="T20" s="346"/>
      <c r="U20" s="144"/>
      <c r="V20" s="151"/>
      <c r="W20" s="151"/>
      <c r="X20" s="151"/>
      <c r="Y20" s="146"/>
      <c r="Z20" s="134" t="e">
        <f>+IF(Y20='[2]Tabla Valoración controles'!$D$4,'[2]Tabla Valoración controles'!$F$4,IF('[2]Mapa Corrupcion'!Y20='[2]Tabla Valoración controles'!$D$5,'[2]Tabla Valoración controles'!$F$5,IF(Y20=[2]FORMULAS!$A$10,0,'[2]Tabla Valoración controles'!$F$6)))</f>
        <v>#REF!</v>
      </c>
      <c r="AA20" s="146"/>
      <c r="AB20" s="135">
        <f>+IF(AA20='[2]Tabla Valoración controles'!$D$7,'[2]Tabla Valoración controles'!$F$7,IF(Y20=[2]FORMULAS!$A$10,0,'[2]Tabla Valoración controles'!$F$8))</f>
        <v>0.15</v>
      </c>
      <c r="AC20" s="146"/>
      <c r="AD20" s="134" t="e">
        <f>+IF(AC20='[2]Tabla Valoración controles'!$D$9,'[2]Tabla Valoración controles'!$F$9,IF(Y20=[2]FORMULAS!$A$10,0,'[2]Tabla Valoración controles'!$F$10))</f>
        <v>#REF!</v>
      </c>
      <c r="AE20" s="146"/>
      <c r="AF20" s="134" t="e">
        <f>+IF(AE20='[2]Tabla Valoración controles'!$D$9,'[2]Tabla Valoración controles'!$F$9,IF(AA20=[2]FORMULAS!$A$10,0,'[2]Tabla Valoración controles'!$F$10))</f>
        <v>#REF!</v>
      </c>
      <c r="AG20" s="146"/>
      <c r="AH20" s="134" t="e">
        <f>+IF(AG20='[2]Tabla Valoración controles'!$D$13,'[2]Tabla Valoración controles'!$F$13,'[2]Tabla Valoración controles'!$F$14)</f>
        <v>#REF!</v>
      </c>
      <c r="AI20" s="171" t="e">
        <f t="shared" si="2"/>
        <v>#REF!</v>
      </c>
      <c r="AJ20" s="147"/>
      <c r="AK20" s="148">
        <f>+IF(AJ20=[3]CONTROLES!$C$50,[3]CONTROLES!$D$50,[3]CONTROLES!$D$51)</f>
        <v>0</v>
      </c>
      <c r="AL20" s="147"/>
      <c r="AM20" s="148">
        <f>+IF(AL20=[3]CONTROLES!$C$52,[3]CONTROLES!$D$52,[3]CONTROLES!$D$53)</f>
        <v>0</v>
      </c>
      <c r="AN20" s="147"/>
      <c r="AO20" s="148">
        <f>+IF(AN20=[3]CONTROLES!$C$54,[3]CONTROLES!$D$54,[3]CONTROLES!$D$55)</f>
        <v>0</v>
      </c>
      <c r="AP20" s="147"/>
      <c r="AQ20" s="148">
        <f>+IF(AP20=[3]CONTROLES!$C$56,[3]CONTROLES!$D$56,IF(AP20=[3]CONTROLES!$C$57,[3]CONTROLES!$D$57,[3]CONTROLES!$D$58))</f>
        <v>0</v>
      </c>
      <c r="AR20" s="147"/>
      <c r="AS20" s="148">
        <f>+IF(AR20=[3]CONTROLES!$C$59,[3]CONTROLES!$D$59,[3]CONTROLES!$D$60)</f>
        <v>0</v>
      </c>
      <c r="AT20" s="147"/>
      <c r="AU20" s="148">
        <f>+IF(AT20=[3]CONTROLES!$C$61,[3]CONTROLES!$D$61,[3]CONTROLES!$D$62)</f>
        <v>0</v>
      </c>
      <c r="AV20" s="147"/>
      <c r="AW20" s="149">
        <f>+IF(AV20=[3]CONTROLES!$C$63,[3]CONTROLES!$D$63,IF(AV20=[3]CONTROLES!$C$64,[3]CONTROLES!$D$64,[3]CONTROLES!$D$65))</f>
        <v>0</v>
      </c>
      <c r="AX20" s="149">
        <f t="shared" si="1"/>
        <v>0</v>
      </c>
      <c r="AY20" s="150" t="str">
        <f t="shared" si="0"/>
        <v>Débil</v>
      </c>
      <c r="AZ20" s="143"/>
      <c r="BA20" s="329"/>
      <c r="BB20" s="347"/>
      <c r="BC20" s="345"/>
      <c r="BD20" s="346"/>
      <c r="BE20" s="346"/>
      <c r="BF20" s="136"/>
      <c r="BG20" s="136"/>
      <c r="BH20" s="143" t="s">
        <v>216</v>
      </c>
      <c r="BI20" s="219"/>
      <c r="BJ20" s="219"/>
      <c r="BK20" s="136"/>
      <c r="BL20" s="136"/>
      <c r="BM20" s="208" t="s">
        <v>171</v>
      </c>
      <c r="BN20" s="344"/>
      <c r="BO20" s="239"/>
      <c r="BP20" s="239"/>
      <c r="BQ20" s="196"/>
      <c r="BR20" s="196"/>
      <c r="BS20" s="196"/>
      <c r="BT20" s="196"/>
      <c r="BU20" s="196"/>
      <c r="BV20" s="196"/>
      <c r="BW20" s="196"/>
      <c r="BX20" s="196"/>
      <c r="BY20" s="196"/>
      <c r="BZ20" s="196"/>
      <c r="CA20" s="196"/>
      <c r="CB20" s="196"/>
      <c r="CC20" s="196"/>
      <c r="CD20" s="196"/>
      <c r="CE20" s="196"/>
      <c r="CF20" s="196"/>
      <c r="CG20" s="239"/>
      <c r="CH20" s="239"/>
      <c r="CI20" s="239"/>
      <c r="CJ20" s="239"/>
      <c r="CK20" s="239"/>
      <c r="CL20" s="239"/>
      <c r="CM20" s="239"/>
      <c r="CN20" s="239"/>
      <c r="CO20" s="239"/>
      <c r="CP20" s="196"/>
      <c r="CQ20" s="196"/>
      <c r="CR20" s="196"/>
      <c r="CS20" s="196"/>
      <c r="CT20" s="196"/>
      <c r="CU20" s="196"/>
      <c r="CV20" s="196"/>
      <c r="CW20" s="196"/>
      <c r="CX20" s="196"/>
      <c r="CY20" s="196"/>
      <c r="CZ20" s="196"/>
      <c r="DA20" s="196"/>
      <c r="DB20" s="196"/>
      <c r="DC20" s="196"/>
      <c r="DD20" s="196"/>
      <c r="DE20" s="196"/>
      <c r="DF20" s="196"/>
      <c r="DG20" s="196"/>
      <c r="DH20" s="196"/>
      <c r="DI20" s="196"/>
      <c r="DJ20" s="196"/>
      <c r="DK20" s="196"/>
      <c r="DL20" s="196"/>
      <c r="DM20" s="196"/>
      <c r="DN20" s="196"/>
      <c r="DO20" s="196"/>
      <c r="DP20" s="196"/>
      <c r="DQ20" s="196"/>
      <c r="DR20" s="196"/>
      <c r="DS20" s="196"/>
      <c r="DT20" s="196"/>
      <c r="DU20" s="196"/>
      <c r="DV20" s="196"/>
      <c r="DW20" s="196"/>
      <c r="DX20" s="196"/>
      <c r="DY20" s="196"/>
      <c r="DZ20" s="196"/>
      <c r="EA20" s="196"/>
      <c r="EB20" s="196"/>
      <c r="EC20" s="196"/>
      <c r="ED20" s="196"/>
      <c r="EE20" s="196"/>
      <c r="EF20" s="196"/>
      <c r="EG20" s="196"/>
      <c r="EH20" s="196"/>
      <c r="EI20" s="196"/>
      <c r="EJ20" s="196"/>
      <c r="EK20" s="196"/>
      <c r="EL20" s="196"/>
      <c r="EM20" s="196"/>
      <c r="EN20" s="196"/>
      <c r="EO20" s="196"/>
      <c r="EP20" s="196"/>
      <c r="EQ20" s="196"/>
      <c r="ER20" s="196"/>
      <c r="ES20" s="196"/>
      <c r="ET20" s="196"/>
      <c r="EU20" s="196"/>
      <c r="EV20" s="196"/>
      <c r="EW20" s="196"/>
      <c r="EX20" s="196"/>
      <c r="EY20" s="196"/>
      <c r="EZ20" s="196"/>
      <c r="FA20" s="196"/>
      <c r="FB20" s="196"/>
      <c r="FC20" s="196"/>
      <c r="FD20" s="196"/>
      <c r="FE20" s="196"/>
      <c r="FF20" s="196"/>
      <c r="FG20" s="196"/>
      <c r="FH20" s="196"/>
      <c r="FI20" s="196"/>
      <c r="FJ20" s="196"/>
      <c r="FK20" s="196"/>
      <c r="FL20" s="196"/>
      <c r="FM20" s="196"/>
      <c r="FN20" s="196"/>
      <c r="FO20" s="196"/>
      <c r="FP20" s="196"/>
      <c r="FQ20" s="196"/>
      <c r="FR20" s="196"/>
      <c r="FS20" s="280"/>
      <c r="FT20" s="280"/>
      <c r="FU20" s="196"/>
      <c r="FV20" s="277"/>
      <c r="FW20" s="196"/>
      <c r="FX20" s="196"/>
      <c r="FY20" s="280"/>
      <c r="FZ20" s="196"/>
      <c r="GA20" s="243">
        <v>45421</v>
      </c>
      <c r="GB20" s="269"/>
      <c r="GC20" s="269"/>
      <c r="GD20" s="269"/>
      <c r="GE20" s="289"/>
      <c r="GF20" s="289"/>
      <c r="GG20" s="289"/>
      <c r="GH20" s="289"/>
      <c r="GI20" s="289"/>
      <c r="GJ20" s="289"/>
      <c r="GK20" s="289"/>
      <c r="GL20" s="289"/>
      <c r="GM20" s="289"/>
      <c r="GN20" s="289"/>
      <c r="GO20" s="289"/>
      <c r="GP20" s="289"/>
      <c r="GQ20" s="289"/>
      <c r="GR20" s="289"/>
      <c r="GS20" s="289"/>
      <c r="GT20" s="289"/>
      <c r="GU20" s="289"/>
      <c r="GV20" s="289"/>
      <c r="GW20" s="289"/>
      <c r="GX20" s="289"/>
      <c r="GY20" s="289"/>
      <c r="GZ20" s="289"/>
      <c r="HA20" s="289"/>
      <c r="HB20" s="289"/>
      <c r="HC20" s="289"/>
      <c r="HD20" s="289"/>
      <c r="HE20" s="289"/>
      <c r="HF20" s="289"/>
    </row>
    <row r="21" spans="1:214" ht="126.6" customHeight="1" x14ac:dyDescent="0.2">
      <c r="A21" s="351">
        <v>3</v>
      </c>
      <c r="B21" s="350" t="s">
        <v>135</v>
      </c>
      <c r="C21" s="328" t="str">
        <f>VLOOKUP(B21,FORMULAS!$A$30:$C$46,2,0)</f>
        <v>Coordinar la adquisición de los bienes y servicios necesarios en la Caja de la Vivienda Popular, según la normatividad contractual legal vigente.</v>
      </c>
      <c r="D21" s="328" t="str">
        <f>VLOOKUP(B21,FORMULAS!$A$30:$C$46,3,0)</f>
        <v xml:space="preserve">Director Jurídico </v>
      </c>
      <c r="E21" s="153" t="s">
        <v>439</v>
      </c>
      <c r="F21" s="215" t="s">
        <v>440</v>
      </c>
      <c r="G21" s="153" t="s">
        <v>428</v>
      </c>
      <c r="H21" s="353" t="s">
        <v>441</v>
      </c>
      <c r="I21" s="353" t="s">
        <v>442</v>
      </c>
      <c r="J21" s="328" t="s">
        <v>431</v>
      </c>
      <c r="K21" s="350" t="s">
        <v>469</v>
      </c>
      <c r="L21" s="350" t="s">
        <v>469</v>
      </c>
      <c r="M21" s="350" t="s">
        <v>469</v>
      </c>
      <c r="N21" s="350" t="s">
        <v>469</v>
      </c>
      <c r="O21" s="328" t="s">
        <v>279</v>
      </c>
      <c r="P21" s="329" t="str">
        <f>VLOOKUP(O21,[2]FORMULAS!$A$77:$B$82,2,0)</f>
        <v>Improbable</v>
      </c>
      <c r="Q21" s="345" t="str">
        <f>+P21</f>
        <v>Improbable</v>
      </c>
      <c r="R21" s="329" t="str">
        <f>VLOOKUP(A21,'Impacto Ri Inhe'!$B$5:$AF$42,31,0)</f>
        <v>Mayor</v>
      </c>
      <c r="S21" s="345" t="str">
        <f>CONCATENATE(R21,"-",Q21)</f>
        <v>Mayor-Improbable</v>
      </c>
      <c r="T21" s="346" t="str">
        <f>VLOOKUP(S21,FORMULAS!$I$77:$J$97,2,0)</f>
        <v>Alto</v>
      </c>
      <c r="U21" s="144">
        <v>1</v>
      </c>
      <c r="V21" s="145" t="s">
        <v>450</v>
      </c>
      <c r="W21" s="145" t="s">
        <v>448</v>
      </c>
      <c r="X21" s="145" t="s">
        <v>451</v>
      </c>
      <c r="Y21" s="146" t="s">
        <v>12</v>
      </c>
      <c r="Z21" s="134">
        <f>+IF(Y21='[2]Tabla Valoración controles'!$D$4,'[2]Tabla Valoración controles'!$F$4,IF('[2]Mapa Corrupcion'!Y21='[2]Tabla Valoración controles'!$D$5,'[2]Tabla Valoración controles'!$F$5,IF(Y21=[2]FORMULAS!$A$10,0,'[2]Tabla Valoración controles'!$F$6)))</f>
        <v>0.25</v>
      </c>
      <c r="AA21" s="146" t="s">
        <v>8</v>
      </c>
      <c r="AB21" s="135">
        <f>+IF(AA21='[2]Tabla Valoración controles'!$D$7,'[2]Tabla Valoración controles'!$F$7,IF(Y21=[2]FORMULAS!$A$10,0,'[2]Tabla Valoración controles'!$F$8))</f>
        <v>0.15</v>
      </c>
      <c r="AC21" s="146" t="s">
        <v>17</v>
      </c>
      <c r="AD21" s="134" t="e">
        <f>+IF(AC21='[2]Tabla Valoración controles'!$D$9,'[2]Tabla Valoración controles'!$F$9,'[2]Tabla Valoración controles'!$F$10)</f>
        <v>#REF!</v>
      </c>
      <c r="AE21" s="146" t="s">
        <v>20</v>
      </c>
      <c r="AF21" s="134" t="e">
        <f>+IF(AE21='[2]Tabla Valoración controles'!$D$11,'[2]Tabla Valoración controles'!$F$11,'[2]Tabla Valoración controles'!$F$12)</f>
        <v>#REF!</v>
      </c>
      <c r="AG21" s="146" t="s">
        <v>77</v>
      </c>
      <c r="AH21" s="134" t="e">
        <f>+IF(AG21='[2]Tabla Valoración controles'!$D$13,'[2]Tabla Valoración controles'!$F$13,'[2]Tabla Valoración controles'!$F$14)</f>
        <v>#REF!</v>
      </c>
      <c r="AI21" s="171" t="e">
        <f>+Z21+AB21+AD21</f>
        <v>#REF!</v>
      </c>
      <c r="AJ21" s="147" t="s">
        <v>353</v>
      </c>
      <c r="AK21" s="148">
        <f>+IF(AJ21=[3]CONTROLES!$C$50,[3]CONTROLES!$D$50,[3]CONTROLES!$D$51)</f>
        <v>15</v>
      </c>
      <c r="AL21" s="147" t="s">
        <v>359</v>
      </c>
      <c r="AM21" s="148">
        <f>+IF(AL21=[3]CONTROLES!$C$52,[3]CONTROLES!$D$52,[3]CONTROLES!$D$53)</f>
        <v>15</v>
      </c>
      <c r="AN21" s="147" t="s">
        <v>362</v>
      </c>
      <c r="AO21" s="148">
        <f>+IF(AN21=[3]CONTROLES!$C$54,[3]CONTROLES!$D$54,[3]CONTROLES!$D$55)</f>
        <v>15</v>
      </c>
      <c r="AP21" s="147" t="s">
        <v>365</v>
      </c>
      <c r="AQ21" s="148">
        <f>+IF(AP21=[3]CONTROLES!$C$56,[3]CONTROLES!$D$56,IF(AP21=[3]CONTROLES!$C$57,[3]CONTROLES!$D$57,[3]CONTROLES!$D$58))</f>
        <v>15</v>
      </c>
      <c r="AR21" s="147" t="s">
        <v>369</v>
      </c>
      <c r="AS21" s="148">
        <f>+IF(AR21=[3]CONTROLES!$C$59,[3]CONTROLES!$D$59,[3]CONTROLES!$D$60)</f>
        <v>15</v>
      </c>
      <c r="AT21" s="147" t="s">
        <v>372</v>
      </c>
      <c r="AU21" s="148">
        <f>+IF(AT21=[3]CONTROLES!$C$61,[3]CONTROLES!$D$61,[3]CONTROLES!$D$62)</f>
        <v>15</v>
      </c>
      <c r="AV21" s="147" t="s">
        <v>375</v>
      </c>
      <c r="AW21" s="149">
        <f>+IF(AV21=[3]CONTROLES!$C$63,[3]CONTROLES!$D$63,IF(AV21=[3]CONTROLES!$C$64,[3]CONTROLES!$D$64,[3]CONTROLES!$D$65))</f>
        <v>10</v>
      </c>
      <c r="AX21" s="149">
        <f t="shared" si="1"/>
        <v>100</v>
      </c>
      <c r="AY21" s="150" t="str">
        <f t="shared" si="0"/>
        <v>Fuerte</v>
      </c>
      <c r="AZ21" s="143" t="s">
        <v>280</v>
      </c>
      <c r="BA21" s="329" t="str">
        <f>VLOOKUP(AZ21,[2]FORMULAS!$A$77:$B$82,2,0)</f>
        <v>Rara vez</v>
      </c>
      <c r="BB21" s="347" t="str">
        <f>+R21</f>
        <v>Mayor</v>
      </c>
      <c r="BC21" s="345" t="str">
        <f>CONCATENATE(BB21,"-",BA21)</f>
        <v>Mayor-Rara vez</v>
      </c>
      <c r="BD21" s="346" t="str">
        <f>VLOOKUP(BC21,[2]FORMULAS!$I$77:$J$97,2,0)</f>
        <v>Alto</v>
      </c>
      <c r="BE21" s="346" t="s">
        <v>118</v>
      </c>
      <c r="BF21" s="143" t="s">
        <v>460</v>
      </c>
      <c r="BG21" s="143" t="s">
        <v>406</v>
      </c>
      <c r="BH21" s="143" t="s">
        <v>224</v>
      </c>
      <c r="BI21" s="218">
        <v>45293</v>
      </c>
      <c r="BJ21" s="218">
        <v>45657</v>
      </c>
      <c r="BK21" s="143" t="s">
        <v>461</v>
      </c>
      <c r="BL21" s="143" t="s">
        <v>462</v>
      </c>
      <c r="BM21" s="208" t="s">
        <v>35</v>
      </c>
      <c r="BN21" s="344" t="s">
        <v>448</v>
      </c>
      <c r="BO21" s="239"/>
      <c r="BP21" s="239"/>
      <c r="BQ21" s="196"/>
      <c r="BR21" s="196"/>
      <c r="BS21" s="196"/>
      <c r="BT21" s="196"/>
      <c r="BU21" s="196"/>
      <c r="BV21" s="196"/>
      <c r="BW21" s="196"/>
      <c r="BX21" s="196" t="s">
        <v>856</v>
      </c>
      <c r="BY21" s="250" t="s">
        <v>1051</v>
      </c>
      <c r="BZ21" s="239" t="s">
        <v>901</v>
      </c>
      <c r="CA21" s="244" t="s">
        <v>1052</v>
      </c>
      <c r="CB21" s="170">
        <v>1</v>
      </c>
      <c r="CC21" s="247" t="s">
        <v>902</v>
      </c>
      <c r="CD21" s="239" t="s">
        <v>262</v>
      </c>
      <c r="CE21" s="251" t="s">
        <v>468</v>
      </c>
      <c r="CF21" s="251" t="s">
        <v>468</v>
      </c>
      <c r="CG21" s="239"/>
      <c r="CH21" s="239"/>
      <c r="CI21" s="239"/>
      <c r="CJ21" s="239"/>
      <c r="CK21" s="239"/>
      <c r="CL21" s="239"/>
      <c r="CM21" s="239"/>
      <c r="CN21" s="239"/>
      <c r="CO21" s="239"/>
      <c r="CP21" s="196" t="s">
        <v>856</v>
      </c>
      <c r="CQ21" s="250" t="s">
        <v>1051</v>
      </c>
      <c r="CR21" s="239" t="s">
        <v>903</v>
      </c>
      <c r="CS21" s="244" t="s">
        <v>1052</v>
      </c>
      <c r="CT21" s="170">
        <v>1</v>
      </c>
      <c r="CU21" s="247" t="s">
        <v>904</v>
      </c>
      <c r="CV21" s="249" t="s">
        <v>262</v>
      </c>
      <c r="CW21" s="248" t="s">
        <v>468</v>
      </c>
      <c r="CX21" s="251" t="s">
        <v>468</v>
      </c>
      <c r="CY21" s="196"/>
      <c r="CZ21" s="196"/>
      <c r="DA21" s="196"/>
      <c r="DB21" s="196"/>
      <c r="DC21" s="196"/>
      <c r="DD21" s="196"/>
      <c r="DE21" s="196"/>
      <c r="DF21" s="196"/>
      <c r="DG21" s="196"/>
      <c r="DH21" s="196"/>
      <c r="DI21" s="196"/>
      <c r="DJ21" s="196"/>
      <c r="DK21" s="196"/>
      <c r="DL21" s="196"/>
      <c r="DM21" s="196"/>
      <c r="DN21" s="196"/>
      <c r="DO21" s="196"/>
      <c r="DP21" s="196"/>
      <c r="DQ21" s="196"/>
      <c r="DR21" s="196"/>
      <c r="DS21" s="196"/>
      <c r="DT21" s="196"/>
      <c r="DU21" s="196"/>
      <c r="DV21" s="196"/>
      <c r="DW21" s="196"/>
      <c r="DX21" s="196"/>
      <c r="DY21" s="196"/>
      <c r="DZ21" s="196"/>
      <c r="EA21" s="196"/>
      <c r="EB21" s="196"/>
      <c r="EC21" s="196"/>
      <c r="ED21" s="196"/>
      <c r="EE21" s="196"/>
      <c r="EF21" s="196"/>
      <c r="EG21" s="196"/>
      <c r="EH21" s="196"/>
      <c r="EI21" s="196"/>
      <c r="EJ21" s="196"/>
      <c r="EK21" s="196"/>
      <c r="EL21" s="196"/>
      <c r="EM21" s="196"/>
      <c r="EN21" s="196"/>
      <c r="EO21" s="196"/>
      <c r="EP21" s="196"/>
      <c r="EQ21" s="196"/>
      <c r="ER21" s="196"/>
      <c r="ES21" s="196"/>
      <c r="ET21" s="196"/>
      <c r="EU21" s="196"/>
      <c r="EV21" s="196"/>
      <c r="EW21" s="196"/>
      <c r="EX21" s="196"/>
      <c r="EY21" s="196"/>
      <c r="EZ21" s="196"/>
      <c r="FA21" s="196"/>
      <c r="FB21" s="196"/>
      <c r="FC21" s="196"/>
      <c r="FD21" s="196"/>
      <c r="FE21" s="196"/>
      <c r="FF21" s="196"/>
      <c r="FG21" s="196"/>
      <c r="FH21" s="196"/>
      <c r="FI21" s="196"/>
      <c r="FJ21" s="196"/>
      <c r="FK21" s="196"/>
      <c r="FL21" s="196"/>
      <c r="FM21" s="196"/>
      <c r="FN21" s="196"/>
      <c r="FO21" s="196"/>
      <c r="FP21" s="196"/>
      <c r="FQ21" s="196"/>
      <c r="FR21" s="196"/>
      <c r="FS21" s="279">
        <v>45418</v>
      </c>
      <c r="FT21" s="277" t="s">
        <v>261</v>
      </c>
      <c r="FU21" s="244" t="s">
        <v>1049</v>
      </c>
      <c r="FV21" s="277" t="s">
        <v>35</v>
      </c>
      <c r="FW21" s="265" t="s">
        <v>1050</v>
      </c>
      <c r="FX21" s="170">
        <v>1</v>
      </c>
      <c r="FY21" s="277" t="s">
        <v>905</v>
      </c>
      <c r="FZ21" s="239" t="s">
        <v>262</v>
      </c>
      <c r="GA21" s="243">
        <v>45421</v>
      </c>
      <c r="GB21" s="291" t="s">
        <v>1141</v>
      </c>
      <c r="GC21" s="291" t="s">
        <v>1164</v>
      </c>
      <c r="GD21" s="269" t="s">
        <v>173</v>
      </c>
      <c r="GE21" s="289">
        <v>0.95</v>
      </c>
      <c r="GF21" s="289"/>
      <c r="GG21" s="289"/>
      <c r="GH21" s="289"/>
      <c r="GI21" s="289"/>
      <c r="GJ21" s="289"/>
      <c r="GK21" s="289"/>
      <c r="GL21" s="289"/>
      <c r="GM21" s="289"/>
      <c r="GN21" s="289"/>
      <c r="GO21" s="289"/>
      <c r="GP21" s="289"/>
      <c r="GQ21" s="289"/>
      <c r="GR21" s="289"/>
      <c r="GS21" s="289"/>
      <c r="GT21" s="289"/>
      <c r="GU21" s="289"/>
      <c r="GV21" s="289"/>
      <c r="GW21" s="289"/>
      <c r="GX21" s="289"/>
      <c r="GY21" s="289"/>
      <c r="GZ21" s="289"/>
      <c r="HA21" s="289"/>
      <c r="HB21" s="289"/>
      <c r="HC21" s="289"/>
      <c r="HD21" s="289"/>
      <c r="HE21" s="289"/>
      <c r="HF21" s="289">
        <v>0.33300000000000002</v>
      </c>
    </row>
    <row r="22" spans="1:214" ht="95.25" hidden="1" customHeight="1" x14ac:dyDescent="0.2">
      <c r="A22" s="351"/>
      <c r="B22" s="350"/>
      <c r="C22" s="328"/>
      <c r="D22" s="328"/>
      <c r="E22" s="153"/>
      <c r="F22" s="215"/>
      <c r="G22" s="153" t="s">
        <v>443</v>
      </c>
      <c r="H22" s="353"/>
      <c r="I22" s="353"/>
      <c r="J22" s="328"/>
      <c r="K22" s="350"/>
      <c r="L22" s="350"/>
      <c r="M22" s="350"/>
      <c r="N22" s="350"/>
      <c r="O22" s="328"/>
      <c r="P22" s="329"/>
      <c r="Q22" s="345"/>
      <c r="R22" s="329"/>
      <c r="S22" s="345"/>
      <c r="T22" s="346"/>
      <c r="U22" s="144"/>
      <c r="V22" s="145"/>
      <c r="W22" s="145"/>
      <c r="X22" s="145"/>
      <c r="Y22" s="146"/>
      <c r="Z22" s="134"/>
      <c r="AA22" s="146"/>
      <c r="AB22" s="135"/>
      <c r="AC22" s="146"/>
      <c r="AD22" s="134"/>
      <c r="AE22" s="146"/>
      <c r="AF22" s="134"/>
      <c r="AG22" s="146"/>
      <c r="AH22" s="134"/>
      <c r="AI22" s="171"/>
      <c r="AJ22" s="147"/>
      <c r="AK22" s="148"/>
      <c r="AL22" s="147"/>
      <c r="AM22" s="148"/>
      <c r="AN22" s="147"/>
      <c r="AO22" s="148"/>
      <c r="AP22" s="147"/>
      <c r="AQ22" s="148"/>
      <c r="AR22" s="147"/>
      <c r="AS22" s="148"/>
      <c r="AT22" s="147"/>
      <c r="AU22" s="148"/>
      <c r="AV22" s="147"/>
      <c r="AW22" s="149">
        <f>+IF(AV22=[3]CONTROLES!$C$63,[3]CONTROLES!$D$63,IF(AV22=[3]CONTROLES!$C$64,[3]CONTROLES!$D$64,[3]CONTROLES!$D$65))</f>
        <v>0</v>
      </c>
      <c r="AX22" s="149">
        <f t="shared" si="1"/>
        <v>0</v>
      </c>
      <c r="AY22" s="150" t="str">
        <f t="shared" si="0"/>
        <v>Débil</v>
      </c>
      <c r="AZ22" s="143"/>
      <c r="BA22" s="329"/>
      <c r="BB22" s="347"/>
      <c r="BC22" s="345"/>
      <c r="BD22" s="346"/>
      <c r="BE22" s="346"/>
      <c r="BF22" s="143"/>
      <c r="BG22" s="143"/>
      <c r="BH22" s="143" t="s">
        <v>216</v>
      </c>
      <c r="BI22" s="218"/>
      <c r="BJ22" s="218"/>
      <c r="BK22" s="143"/>
      <c r="BL22" s="143"/>
      <c r="BM22" s="208" t="s">
        <v>171</v>
      </c>
      <c r="BN22" s="344"/>
      <c r="BO22" s="239"/>
      <c r="BP22" s="239"/>
      <c r="BQ22" s="196"/>
      <c r="BR22" s="196"/>
      <c r="BS22" s="196"/>
      <c r="BT22" s="196"/>
      <c r="BU22" s="196"/>
      <c r="BV22" s="196"/>
      <c r="BW22" s="196"/>
      <c r="BX22" s="196"/>
      <c r="BY22" s="196"/>
      <c r="BZ22" s="196"/>
      <c r="CA22" s="196"/>
      <c r="CB22" s="196"/>
      <c r="CC22" s="196"/>
      <c r="CD22" s="196"/>
      <c r="CE22" s="196"/>
      <c r="CF22" s="196"/>
      <c r="CG22" s="239"/>
      <c r="CH22" s="239"/>
      <c r="CI22" s="239"/>
      <c r="CJ22" s="239"/>
      <c r="CK22" s="239"/>
      <c r="CL22" s="239"/>
      <c r="CM22" s="239"/>
      <c r="CN22" s="239"/>
      <c r="CO22" s="239"/>
      <c r="CP22" s="196"/>
      <c r="CQ22" s="196"/>
      <c r="CR22" s="196"/>
      <c r="CS22" s="196"/>
      <c r="CT22" s="196"/>
      <c r="CU22" s="196"/>
      <c r="CV22" s="196"/>
      <c r="CW22" s="196"/>
      <c r="CX22" s="196"/>
      <c r="CY22" s="196"/>
      <c r="CZ22" s="196"/>
      <c r="DA22" s="196"/>
      <c r="DB22" s="196"/>
      <c r="DC22" s="196"/>
      <c r="DD22" s="196"/>
      <c r="DE22" s="196"/>
      <c r="DF22" s="196"/>
      <c r="DG22" s="196"/>
      <c r="DH22" s="196"/>
      <c r="DI22" s="196"/>
      <c r="DJ22" s="196"/>
      <c r="DK22" s="196"/>
      <c r="DL22" s="196"/>
      <c r="DM22" s="196"/>
      <c r="DN22" s="196"/>
      <c r="DO22" s="196"/>
      <c r="DP22" s="196"/>
      <c r="DQ22" s="196"/>
      <c r="DR22" s="196"/>
      <c r="DS22" s="196"/>
      <c r="DT22" s="196"/>
      <c r="DU22" s="196"/>
      <c r="DV22" s="196"/>
      <c r="DW22" s="196"/>
      <c r="DX22" s="196"/>
      <c r="DY22" s="196"/>
      <c r="DZ22" s="196"/>
      <c r="EA22" s="196"/>
      <c r="EB22" s="196"/>
      <c r="EC22" s="196"/>
      <c r="ED22" s="196"/>
      <c r="EE22" s="196"/>
      <c r="EF22" s="196"/>
      <c r="EG22" s="196"/>
      <c r="EH22" s="196"/>
      <c r="EI22" s="196"/>
      <c r="EJ22" s="196"/>
      <c r="EK22" s="196"/>
      <c r="EL22" s="196"/>
      <c r="EM22" s="196"/>
      <c r="EN22" s="196"/>
      <c r="EO22" s="196"/>
      <c r="EP22" s="196"/>
      <c r="EQ22" s="196"/>
      <c r="ER22" s="196"/>
      <c r="ES22" s="196"/>
      <c r="ET22" s="196"/>
      <c r="EU22" s="196"/>
      <c r="EV22" s="196"/>
      <c r="EW22" s="196"/>
      <c r="EX22" s="196"/>
      <c r="EY22" s="196"/>
      <c r="EZ22" s="196"/>
      <c r="FA22" s="196"/>
      <c r="FB22" s="196"/>
      <c r="FC22" s="196"/>
      <c r="FD22" s="196"/>
      <c r="FE22" s="196"/>
      <c r="FF22" s="196"/>
      <c r="FG22" s="196"/>
      <c r="FH22" s="196"/>
      <c r="FI22" s="196"/>
      <c r="FJ22" s="196"/>
      <c r="FK22" s="196"/>
      <c r="FL22" s="196"/>
      <c r="FM22" s="196"/>
      <c r="FN22" s="196"/>
      <c r="FO22" s="196"/>
      <c r="FP22" s="196"/>
      <c r="FQ22" s="196"/>
      <c r="FR22" s="196"/>
      <c r="FS22" s="280"/>
      <c r="FT22" s="280"/>
      <c r="FU22" s="196"/>
      <c r="FV22" s="277"/>
      <c r="FW22" s="196"/>
      <c r="FX22" s="196"/>
      <c r="FY22" s="280"/>
      <c r="FZ22" s="196"/>
      <c r="GA22" s="243">
        <v>45421</v>
      </c>
      <c r="GB22" s="196"/>
      <c r="GC22" s="196"/>
      <c r="GD22" s="196"/>
      <c r="GE22" s="289"/>
      <c r="GF22" s="289"/>
      <c r="GG22" s="289"/>
      <c r="GH22" s="289"/>
      <c r="GI22" s="289"/>
      <c r="GJ22" s="289"/>
      <c r="GK22" s="289"/>
      <c r="GL22" s="289"/>
      <c r="GM22" s="289"/>
      <c r="GN22" s="289"/>
      <c r="GO22" s="289"/>
      <c r="GP22" s="289"/>
      <c r="GQ22" s="289"/>
      <c r="GR22" s="289"/>
      <c r="GS22" s="289"/>
      <c r="GT22" s="289"/>
      <c r="GU22" s="289"/>
      <c r="GV22" s="289"/>
      <c r="GW22" s="289"/>
      <c r="GX22" s="289"/>
      <c r="GY22" s="289"/>
      <c r="GZ22" s="289"/>
      <c r="HA22" s="289"/>
      <c r="HB22" s="289"/>
      <c r="HC22" s="289"/>
      <c r="HD22" s="289"/>
      <c r="HE22" s="289"/>
      <c r="HF22" s="289"/>
    </row>
    <row r="23" spans="1:214" ht="39.75" hidden="1" customHeight="1" x14ac:dyDescent="0.2">
      <c r="A23" s="351"/>
      <c r="B23" s="350"/>
      <c r="C23" s="328"/>
      <c r="D23" s="328"/>
      <c r="E23" s="153"/>
      <c r="F23" s="215"/>
      <c r="G23" s="153"/>
      <c r="H23" s="353"/>
      <c r="I23" s="353"/>
      <c r="J23" s="328"/>
      <c r="K23" s="350"/>
      <c r="L23" s="350"/>
      <c r="M23" s="350"/>
      <c r="N23" s="350"/>
      <c r="O23" s="328"/>
      <c r="P23" s="329"/>
      <c r="Q23" s="345"/>
      <c r="R23" s="329"/>
      <c r="S23" s="345"/>
      <c r="T23" s="346"/>
      <c r="U23" s="144"/>
      <c r="V23" s="152"/>
      <c r="W23" s="152"/>
      <c r="X23" s="152"/>
      <c r="Y23" s="146"/>
      <c r="Z23" s="134" t="e">
        <f>+IF(Y23='[2]Tabla Valoración controles'!$D$4,'[2]Tabla Valoración controles'!$F$4,IF('[2]Mapa Corrupcion'!Y23='[2]Tabla Valoración controles'!$D$5,'[2]Tabla Valoración controles'!$F$5,IF(Y23=[2]FORMULAS!$A$10,0,'[2]Tabla Valoración controles'!$F$6)))</f>
        <v>#REF!</v>
      </c>
      <c r="AA23" s="146"/>
      <c r="AB23" s="135">
        <f>+IF(AA23='[2]Tabla Valoración controles'!$D$7,'[2]Tabla Valoración controles'!$F$7,IF(Y23=[2]FORMULAS!$A$10,0,'[2]Tabla Valoración controles'!$F$8))</f>
        <v>0.15</v>
      </c>
      <c r="AC23" s="146"/>
      <c r="AD23" s="134" t="e">
        <f>+IF(AC23='[2]Tabla Valoración controles'!$D$9,'[2]Tabla Valoración controles'!$F$9,IF(Y23=[2]FORMULAS!$A$10,0,'[2]Tabla Valoración controles'!$F$10))</f>
        <v>#REF!</v>
      </c>
      <c r="AE23" s="146"/>
      <c r="AF23" s="134" t="e">
        <f>+IF(AE23='[2]Tabla Valoración controles'!$D$9,'[2]Tabla Valoración controles'!$F$9,IF(AA23=[2]FORMULAS!$A$10,0,'[2]Tabla Valoración controles'!$F$10))</f>
        <v>#REF!</v>
      </c>
      <c r="AG23" s="146"/>
      <c r="AH23" s="134" t="e">
        <f>+IF(AG23='[2]Tabla Valoración controles'!$D$13,'[2]Tabla Valoración controles'!$F$13,'[2]Tabla Valoración controles'!$F$14)</f>
        <v>#REF!</v>
      </c>
      <c r="AI23" s="171" t="e">
        <f t="shared" si="2"/>
        <v>#REF!</v>
      </c>
      <c r="AJ23" s="147"/>
      <c r="AK23" s="148">
        <f>+IF(AJ23=[3]CONTROLES!$C$50,[3]CONTROLES!$D$50,[3]CONTROLES!$D$51)</f>
        <v>0</v>
      </c>
      <c r="AL23" s="147"/>
      <c r="AM23" s="148">
        <f>+IF(AL23=[3]CONTROLES!$C$52,[3]CONTROLES!$D$52,[3]CONTROLES!$D$53)</f>
        <v>0</v>
      </c>
      <c r="AN23" s="147"/>
      <c r="AO23" s="148">
        <f>+IF(AN23=[3]CONTROLES!$C$54,[3]CONTROLES!$D$54,[3]CONTROLES!$D$55)</f>
        <v>0</v>
      </c>
      <c r="AP23" s="147"/>
      <c r="AQ23" s="148">
        <f>+IF(AP23=[3]CONTROLES!$C$56,[3]CONTROLES!$D$56,IF(AP23=[3]CONTROLES!$C$57,[3]CONTROLES!$D$57,[3]CONTROLES!$D$58))</f>
        <v>0</v>
      </c>
      <c r="AR23" s="147"/>
      <c r="AS23" s="148">
        <f>+IF(AR23=[3]CONTROLES!$C$59,[3]CONTROLES!$D$59,[3]CONTROLES!$D$60)</f>
        <v>0</v>
      </c>
      <c r="AT23" s="147"/>
      <c r="AU23" s="148">
        <f>+IF(AT23=[3]CONTROLES!$C$61,[3]CONTROLES!$D$61,[3]CONTROLES!$D$62)</f>
        <v>0</v>
      </c>
      <c r="AV23" s="147"/>
      <c r="AW23" s="149">
        <f>+IF(AV23=[3]CONTROLES!$C$63,[3]CONTROLES!$D$63,IF(AV23=[3]CONTROLES!$C$64,[3]CONTROLES!$D$64,[3]CONTROLES!$D$65))</f>
        <v>0</v>
      </c>
      <c r="AX23" s="149">
        <f t="shared" si="1"/>
        <v>0</v>
      </c>
      <c r="AY23" s="150" t="str">
        <f t="shared" si="0"/>
        <v>Débil</v>
      </c>
      <c r="AZ23" s="143"/>
      <c r="BA23" s="329"/>
      <c r="BB23" s="347"/>
      <c r="BC23" s="345"/>
      <c r="BD23" s="346"/>
      <c r="BE23" s="346"/>
      <c r="BF23" s="136"/>
      <c r="BG23" s="136"/>
      <c r="BH23" s="143" t="s">
        <v>216</v>
      </c>
      <c r="BI23" s="219"/>
      <c r="BJ23" s="219"/>
      <c r="BK23" s="136"/>
      <c r="BL23" s="136"/>
      <c r="BM23" s="208" t="s">
        <v>171</v>
      </c>
      <c r="BN23" s="344"/>
      <c r="BO23" s="239"/>
      <c r="BP23" s="239"/>
      <c r="BQ23" s="196"/>
      <c r="BR23" s="196"/>
      <c r="BS23" s="196"/>
      <c r="BT23" s="196"/>
      <c r="BU23" s="196"/>
      <c r="BV23" s="196"/>
      <c r="BW23" s="196"/>
      <c r="BX23" s="196"/>
      <c r="BY23" s="196"/>
      <c r="BZ23" s="196"/>
      <c r="CA23" s="196"/>
      <c r="CB23" s="196"/>
      <c r="CC23" s="196"/>
      <c r="CD23" s="196"/>
      <c r="CE23" s="196"/>
      <c r="CF23" s="196"/>
      <c r="CG23" s="239"/>
      <c r="CH23" s="239"/>
      <c r="CI23" s="239"/>
      <c r="CJ23" s="239"/>
      <c r="CK23" s="239"/>
      <c r="CL23" s="239"/>
      <c r="CM23" s="239"/>
      <c r="CN23" s="239"/>
      <c r="CO23" s="239"/>
      <c r="CP23" s="196"/>
      <c r="CQ23" s="196"/>
      <c r="CR23" s="196"/>
      <c r="CS23" s="196"/>
      <c r="CT23" s="196"/>
      <c r="CU23" s="196"/>
      <c r="CV23" s="196"/>
      <c r="CW23" s="196"/>
      <c r="CX23" s="196"/>
      <c r="CY23" s="196"/>
      <c r="CZ23" s="196"/>
      <c r="DA23" s="196"/>
      <c r="DB23" s="196"/>
      <c r="DC23" s="196"/>
      <c r="DD23" s="196"/>
      <c r="DE23" s="196"/>
      <c r="DF23" s="196"/>
      <c r="DG23" s="196"/>
      <c r="DH23" s="196"/>
      <c r="DI23" s="196"/>
      <c r="DJ23" s="196"/>
      <c r="DK23" s="196"/>
      <c r="DL23" s="196"/>
      <c r="DM23" s="196"/>
      <c r="DN23" s="196"/>
      <c r="DO23" s="196"/>
      <c r="DP23" s="196"/>
      <c r="DQ23" s="196"/>
      <c r="DR23" s="196"/>
      <c r="DS23" s="196"/>
      <c r="DT23" s="196"/>
      <c r="DU23" s="196"/>
      <c r="DV23" s="196"/>
      <c r="DW23" s="196"/>
      <c r="DX23" s="196"/>
      <c r="DY23" s="196"/>
      <c r="DZ23" s="196"/>
      <c r="EA23" s="196"/>
      <c r="EB23" s="196"/>
      <c r="EC23" s="196"/>
      <c r="ED23" s="196"/>
      <c r="EE23" s="196"/>
      <c r="EF23" s="196"/>
      <c r="EG23" s="196"/>
      <c r="EH23" s="196"/>
      <c r="EI23" s="196"/>
      <c r="EJ23" s="196"/>
      <c r="EK23" s="196"/>
      <c r="EL23" s="196"/>
      <c r="EM23" s="196"/>
      <c r="EN23" s="196"/>
      <c r="EO23" s="196"/>
      <c r="EP23" s="196"/>
      <c r="EQ23" s="196"/>
      <c r="ER23" s="196"/>
      <c r="ES23" s="196"/>
      <c r="ET23" s="196"/>
      <c r="EU23" s="196"/>
      <c r="EV23" s="196"/>
      <c r="EW23" s="196"/>
      <c r="EX23" s="196"/>
      <c r="EY23" s="196"/>
      <c r="EZ23" s="196"/>
      <c r="FA23" s="196"/>
      <c r="FB23" s="196"/>
      <c r="FC23" s="196"/>
      <c r="FD23" s="196"/>
      <c r="FE23" s="196"/>
      <c r="FF23" s="196"/>
      <c r="FG23" s="196"/>
      <c r="FH23" s="196"/>
      <c r="FI23" s="196"/>
      <c r="FJ23" s="196"/>
      <c r="FK23" s="196"/>
      <c r="FL23" s="196"/>
      <c r="FM23" s="196"/>
      <c r="FN23" s="196"/>
      <c r="FO23" s="196"/>
      <c r="FP23" s="196"/>
      <c r="FQ23" s="196"/>
      <c r="FR23" s="196"/>
      <c r="FS23" s="280"/>
      <c r="FT23" s="280"/>
      <c r="FU23" s="196"/>
      <c r="FV23" s="277"/>
      <c r="FW23" s="196"/>
      <c r="FX23" s="196"/>
      <c r="FY23" s="280"/>
      <c r="FZ23" s="196"/>
      <c r="GA23" s="243">
        <v>45421</v>
      </c>
      <c r="GB23" s="196"/>
      <c r="GC23" s="196"/>
      <c r="GD23" s="196"/>
      <c r="GE23" s="289"/>
      <c r="GF23" s="289"/>
      <c r="GG23" s="289"/>
      <c r="GH23" s="289"/>
      <c r="GI23" s="289"/>
      <c r="GJ23" s="289"/>
      <c r="GK23" s="289"/>
      <c r="GL23" s="289"/>
      <c r="GM23" s="289"/>
      <c r="GN23" s="289"/>
      <c r="GO23" s="289"/>
      <c r="GP23" s="289"/>
      <c r="GQ23" s="289"/>
      <c r="GR23" s="289"/>
      <c r="GS23" s="289"/>
      <c r="GT23" s="289"/>
      <c r="GU23" s="289"/>
      <c r="GV23" s="289"/>
      <c r="GW23" s="289"/>
      <c r="GX23" s="289"/>
      <c r="GY23" s="289"/>
      <c r="GZ23" s="289"/>
      <c r="HA23" s="289"/>
      <c r="HB23" s="289"/>
      <c r="HC23" s="289"/>
      <c r="HD23" s="289"/>
      <c r="HE23" s="289"/>
      <c r="HF23" s="289"/>
    </row>
    <row r="24" spans="1:214" ht="39.75" hidden="1" customHeight="1" x14ac:dyDescent="0.2">
      <c r="A24" s="351"/>
      <c r="B24" s="350"/>
      <c r="C24" s="328"/>
      <c r="D24" s="328"/>
      <c r="E24" s="153"/>
      <c r="F24" s="215"/>
      <c r="G24" s="153"/>
      <c r="H24" s="353"/>
      <c r="I24" s="353"/>
      <c r="J24" s="328"/>
      <c r="K24" s="350"/>
      <c r="L24" s="350"/>
      <c r="M24" s="350"/>
      <c r="N24" s="350"/>
      <c r="O24" s="328"/>
      <c r="P24" s="329"/>
      <c r="Q24" s="345"/>
      <c r="R24" s="329"/>
      <c r="S24" s="345"/>
      <c r="T24" s="346"/>
      <c r="U24" s="144"/>
      <c r="V24" s="151"/>
      <c r="W24" s="151"/>
      <c r="X24" s="151"/>
      <c r="Y24" s="146"/>
      <c r="Z24" s="134" t="e">
        <f>+IF(Y24='[2]Tabla Valoración controles'!$D$4,'[2]Tabla Valoración controles'!$F$4,IF('[2]Mapa Corrupcion'!Y24='[2]Tabla Valoración controles'!$D$5,'[2]Tabla Valoración controles'!$F$5,IF(Y24=[2]FORMULAS!$A$10,0,'[2]Tabla Valoración controles'!$F$6)))</f>
        <v>#REF!</v>
      </c>
      <c r="AA24" s="146"/>
      <c r="AB24" s="135">
        <f>+IF(AA24='[2]Tabla Valoración controles'!$D$7,'[2]Tabla Valoración controles'!$F$7,IF(Y24=[2]FORMULAS!$A$10,0,'[2]Tabla Valoración controles'!$F$8))</f>
        <v>0.15</v>
      </c>
      <c r="AC24" s="146"/>
      <c r="AD24" s="134" t="e">
        <f>+IF(AC24='[2]Tabla Valoración controles'!$D$9,'[2]Tabla Valoración controles'!$F$9,IF(Y24=[2]FORMULAS!$A$10,0,'[2]Tabla Valoración controles'!$F$10))</f>
        <v>#REF!</v>
      </c>
      <c r="AE24" s="146"/>
      <c r="AF24" s="134" t="e">
        <f>+IF(AE24='[2]Tabla Valoración controles'!$D$9,'[2]Tabla Valoración controles'!$F$9,IF(AA24=[2]FORMULAS!$A$10,0,'[2]Tabla Valoración controles'!$F$10))</f>
        <v>#REF!</v>
      </c>
      <c r="AG24" s="146"/>
      <c r="AH24" s="134" t="e">
        <f>+IF(AG24='[2]Tabla Valoración controles'!$D$13,'[2]Tabla Valoración controles'!$F$13,'[2]Tabla Valoración controles'!$F$14)</f>
        <v>#REF!</v>
      </c>
      <c r="AI24" s="171" t="e">
        <f t="shared" si="2"/>
        <v>#REF!</v>
      </c>
      <c r="AJ24" s="147"/>
      <c r="AK24" s="148">
        <f>+IF(AJ24=[3]CONTROLES!$C$50,[3]CONTROLES!$D$50,[3]CONTROLES!$D$51)</f>
        <v>0</v>
      </c>
      <c r="AL24" s="147"/>
      <c r="AM24" s="148">
        <f>+IF(AL24=[3]CONTROLES!$C$52,[3]CONTROLES!$D$52,[3]CONTROLES!$D$53)</f>
        <v>0</v>
      </c>
      <c r="AN24" s="147"/>
      <c r="AO24" s="148">
        <f>+IF(AN24=[3]CONTROLES!$C$54,[3]CONTROLES!$D$54,[3]CONTROLES!$D$55)</f>
        <v>0</v>
      </c>
      <c r="AP24" s="147"/>
      <c r="AQ24" s="148">
        <f>+IF(AP24=[3]CONTROLES!$C$56,[3]CONTROLES!$D$56,IF(AP24=[3]CONTROLES!$C$57,[3]CONTROLES!$D$57,[3]CONTROLES!$D$58))</f>
        <v>0</v>
      </c>
      <c r="AR24" s="147"/>
      <c r="AS24" s="148">
        <f>+IF(AR24=[3]CONTROLES!$C$59,[3]CONTROLES!$D$59,[3]CONTROLES!$D$60)</f>
        <v>0</v>
      </c>
      <c r="AT24" s="147"/>
      <c r="AU24" s="148">
        <f>+IF(AT24=[3]CONTROLES!$C$61,[3]CONTROLES!$D$61,[3]CONTROLES!$D$62)</f>
        <v>0</v>
      </c>
      <c r="AV24" s="147"/>
      <c r="AW24" s="149">
        <f>+IF(AV24=[3]CONTROLES!$C$63,[3]CONTROLES!$D$63,IF(AV24=[3]CONTROLES!$C$64,[3]CONTROLES!$D$64,[3]CONTROLES!$D$65))</f>
        <v>0</v>
      </c>
      <c r="AX24" s="149">
        <f t="shared" si="1"/>
        <v>0</v>
      </c>
      <c r="AY24" s="150" t="str">
        <f t="shared" si="0"/>
        <v>Débil</v>
      </c>
      <c r="AZ24" s="143"/>
      <c r="BA24" s="329"/>
      <c r="BB24" s="347"/>
      <c r="BC24" s="345"/>
      <c r="BD24" s="346"/>
      <c r="BE24" s="346"/>
      <c r="BF24" s="136"/>
      <c r="BG24" s="136"/>
      <c r="BH24" s="143" t="s">
        <v>216</v>
      </c>
      <c r="BI24" s="219"/>
      <c r="BJ24" s="219"/>
      <c r="BK24" s="136"/>
      <c r="BL24" s="136"/>
      <c r="BM24" s="208" t="s">
        <v>171</v>
      </c>
      <c r="BN24" s="344"/>
      <c r="BO24" s="239"/>
      <c r="BP24" s="239"/>
      <c r="BQ24" s="196"/>
      <c r="BR24" s="196"/>
      <c r="BS24" s="196"/>
      <c r="BT24" s="196"/>
      <c r="BU24" s="196"/>
      <c r="BV24" s="196"/>
      <c r="BW24" s="196"/>
      <c r="BX24" s="196"/>
      <c r="BY24" s="196"/>
      <c r="BZ24" s="196"/>
      <c r="CA24" s="196"/>
      <c r="CB24" s="196"/>
      <c r="CC24" s="196"/>
      <c r="CD24" s="196"/>
      <c r="CE24" s="196"/>
      <c r="CF24" s="196"/>
      <c r="CG24" s="239"/>
      <c r="CH24" s="239"/>
      <c r="CI24" s="239"/>
      <c r="CJ24" s="239"/>
      <c r="CK24" s="239"/>
      <c r="CL24" s="239"/>
      <c r="CM24" s="239"/>
      <c r="CN24" s="239"/>
      <c r="CO24" s="239"/>
      <c r="CP24" s="196"/>
      <c r="CQ24" s="196"/>
      <c r="CR24" s="196"/>
      <c r="CS24" s="196"/>
      <c r="CT24" s="196"/>
      <c r="CU24" s="196"/>
      <c r="CV24" s="196"/>
      <c r="CW24" s="196"/>
      <c r="CX24" s="196"/>
      <c r="CY24" s="196"/>
      <c r="CZ24" s="196"/>
      <c r="DA24" s="196"/>
      <c r="DB24" s="196"/>
      <c r="DC24" s="196"/>
      <c r="DD24" s="196"/>
      <c r="DE24" s="196"/>
      <c r="DF24" s="196"/>
      <c r="DG24" s="196"/>
      <c r="DH24" s="196"/>
      <c r="DI24" s="196"/>
      <c r="DJ24" s="196"/>
      <c r="DK24" s="196"/>
      <c r="DL24" s="196"/>
      <c r="DM24" s="196"/>
      <c r="DN24" s="196"/>
      <c r="DO24" s="196"/>
      <c r="DP24" s="196"/>
      <c r="DQ24" s="196"/>
      <c r="DR24" s="196"/>
      <c r="DS24" s="196"/>
      <c r="DT24" s="196"/>
      <c r="DU24" s="196"/>
      <c r="DV24" s="196"/>
      <c r="DW24" s="196"/>
      <c r="DX24" s="196"/>
      <c r="DY24" s="196"/>
      <c r="DZ24" s="196"/>
      <c r="EA24" s="196"/>
      <c r="EB24" s="196"/>
      <c r="EC24" s="196"/>
      <c r="ED24" s="196"/>
      <c r="EE24" s="196"/>
      <c r="EF24" s="196"/>
      <c r="EG24" s="196"/>
      <c r="EH24" s="196"/>
      <c r="EI24" s="196"/>
      <c r="EJ24" s="196"/>
      <c r="EK24" s="196"/>
      <c r="EL24" s="196"/>
      <c r="EM24" s="196"/>
      <c r="EN24" s="196"/>
      <c r="EO24" s="196"/>
      <c r="EP24" s="196"/>
      <c r="EQ24" s="196"/>
      <c r="ER24" s="196"/>
      <c r="ES24" s="196"/>
      <c r="ET24" s="196"/>
      <c r="EU24" s="196"/>
      <c r="EV24" s="196"/>
      <c r="EW24" s="196"/>
      <c r="EX24" s="196"/>
      <c r="EY24" s="196"/>
      <c r="EZ24" s="196"/>
      <c r="FA24" s="196"/>
      <c r="FB24" s="196"/>
      <c r="FC24" s="196"/>
      <c r="FD24" s="196"/>
      <c r="FE24" s="196"/>
      <c r="FF24" s="196"/>
      <c r="FG24" s="196"/>
      <c r="FH24" s="196"/>
      <c r="FI24" s="196"/>
      <c r="FJ24" s="196"/>
      <c r="FK24" s="196"/>
      <c r="FL24" s="196"/>
      <c r="FM24" s="196"/>
      <c r="FN24" s="196"/>
      <c r="FO24" s="196"/>
      <c r="FP24" s="196"/>
      <c r="FQ24" s="196"/>
      <c r="FR24" s="196"/>
      <c r="FS24" s="280"/>
      <c r="FT24" s="280"/>
      <c r="FU24" s="196"/>
      <c r="FV24" s="277"/>
      <c r="FW24" s="196"/>
      <c r="FX24" s="196"/>
      <c r="FY24" s="280"/>
      <c r="FZ24" s="196"/>
      <c r="GA24" s="243">
        <v>45421</v>
      </c>
      <c r="GB24" s="196"/>
      <c r="GC24" s="196"/>
      <c r="GD24" s="196"/>
      <c r="GE24" s="289"/>
      <c r="GF24" s="289"/>
      <c r="GG24" s="289"/>
      <c r="GH24" s="289"/>
      <c r="GI24" s="289"/>
      <c r="GJ24" s="289"/>
      <c r="GK24" s="289"/>
      <c r="GL24" s="289"/>
      <c r="GM24" s="289"/>
      <c r="GN24" s="289"/>
      <c r="GO24" s="289"/>
      <c r="GP24" s="289"/>
      <c r="GQ24" s="289"/>
      <c r="GR24" s="289"/>
      <c r="GS24" s="289"/>
      <c r="GT24" s="289"/>
      <c r="GU24" s="289"/>
      <c r="GV24" s="289"/>
      <c r="GW24" s="289"/>
      <c r="GX24" s="289"/>
      <c r="GY24" s="289"/>
      <c r="GZ24" s="289"/>
      <c r="HA24" s="289"/>
      <c r="HB24" s="289"/>
      <c r="HC24" s="289"/>
      <c r="HD24" s="289"/>
      <c r="HE24" s="289"/>
      <c r="HF24" s="289"/>
    </row>
    <row r="25" spans="1:214" ht="39.75" hidden="1" customHeight="1" x14ac:dyDescent="0.2">
      <c r="A25" s="351"/>
      <c r="B25" s="350"/>
      <c r="C25" s="328"/>
      <c r="D25" s="328"/>
      <c r="E25" s="153"/>
      <c r="F25" s="215"/>
      <c r="G25" s="153"/>
      <c r="H25" s="353"/>
      <c r="I25" s="353"/>
      <c r="J25" s="328"/>
      <c r="K25" s="350"/>
      <c r="L25" s="350"/>
      <c r="M25" s="350"/>
      <c r="N25" s="350"/>
      <c r="O25" s="328"/>
      <c r="P25" s="329"/>
      <c r="Q25" s="345"/>
      <c r="R25" s="329"/>
      <c r="S25" s="345"/>
      <c r="T25" s="346"/>
      <c r="U25" s="144"/>
      <c r="V25" s="151"/>
      <c r="W25" s="151"/>
      <c r="X25" s="151"/>
      <c r="Y25" s="146"/>
      <c r="Z25" s="134" t="e">
        <f>+IF(Y25='[2]Tabla Valoración controles'!$D$4,'[2]Tabla Valoración controles'!$F$4,IF('[2]Mapa Corrupcion'!Y25='[2]Tabla Valoración controles'!$D$5,'[2]Tabla Valoración controles'!$F$5,IF(Y25=[2]FORMULAS!$A$10,0,'[2]Tabla Valoración controles'!$F$6)))</f>
        <v>#REF!</v>
      </c>
      <c r="AA25" s="146"/>
      <c r="AB25" s="135">
        <f>+IF(AA25='[2]Tabla Valoración controles'!$D$7,'[2]Tabla Valoración controles'!$F$7,IF(Y25=[2]FORMULAS!$A$10,0,'[2]Tabla Valoración controles'!$F$8))</f>
        <v>0.15</v>
      </c>
      <c r="AC25" s="146"/>
      <c r="AD25" s="134" t="e">
        <f>+IF(AC25='[2]Tabla Valoración controles'!$D$9,'[2]Tabla Valoración controles'!$F$9,IF(Y25=[2]FORMULAS!$A$10,0,'[2]Tabla Valoración controles'!$F$10))</f>
        <v>#REF!</v>
      </c>
      <c r="AE25" s="146"/>
      <c r="AF25" s="134" t="e">
        <f>+IF(AE25='[2]Tabla Valoración controles'!$D$9,'[2]Tabla Valoración controles'!$F$9,IF(AA25=[2]FORMULAS!$A$10,0,'[2]Tabla Valoración controles'!$F$10))</f>
        <v>#REF!</v>
      </c>
      <c r="AG25" s="146"/>
      <c r="AH25" s="134" t="e">
        <f>+IF(AG25='[2]Tabla Valoración controles'!$D$13,'[2]Tabla Valoración controles'!$F$13,'[2]Tabla Valoración controles'!$F$14)</f>
        <v>#REF!</v>
      </c>
      <c r="AI25" s="171" t="e">
        <f t="shared" si="2"/>
        <v>#REF!</v>
      </c>
      <c r="AJ25" s="147"/>
      <c r="AK25" s="148">
        <f>+IF(AJ25=[3]CONTROLES!$C$50,[3]CONTROLES!$D$50,[3]CONTROLES!$D$51)</f>
        <v>0</v>
      </c>
      <c r="AL25" s="147"/>
      <c r="AM25" s="148">
        <f>+IF(AL25=[3]CONTROLES!$C$52,[3]CONTROLES!$D$52,[3]CONTROLES!$D$53)</f>
        <v>0</v>
      </c>
      <c r="AN25" s="147"/>
      <c r="AO25" s="148">
        <f>+IF(AN25=[3]CONTROLES!$C$54,[3]CONTROLES!$D$54,[3]CONTROLES!$D$55)</f>
        <v>0</v>
      </c>
      <c r="AP25" s="147"/>
      <c r="AQ25" s="148">
        <f>+IF(AP25=[3]CONTROLES!$C$56,[3]CONTROLES!$D$56,IF(AP25=[3]CONTROLES!$C$57,[3]CONTROLES!$D$57,[3]CONTROLES!$D$58))</f>
        <v>0</v>
      </c>
      <c r="AR25" s="147"/>
      <c r="AS25" s="148">
        <f>+IF(AR25=[3]CONTROLES!$C$59,[3]CONTROLES!$D$59,[3]CONTROLES!$D$60)</f>
        <v>0</v>
      </c>
      <c r="AT25" s="147"/>
      <c r="AU25" s="148">
        <f>+IF(AT25=[3]CONTROLES!$C$61,[3]CONTROLES!$D$61,[3]CONTROLES!$D$62)</f>
        <v>0</v>
      </c>
      <c r="AV25" s="147"/>
      <c r="AW25" s="149">
        <f>+IF(AV25=[3]CONTROLES!$C$63,[3]CONTROLES!$D$63,IF(AV25=[3]CONTROLES!$C$64,[3]CONTROLES!$D$64,[3]CONTROLES!$D$65))</f>
        <v>0</v>
      </c>
      <c r="AX25" s="149">
        <f t="shared" si="1"/>
        <v>0</v>
      </c>
      <c r="AY25" s="150" t="str">
        <f t="shared" si="0"/>
        <v>Débil</v>
      </c>
      <c r="AZ25" s="143"/>
      <c r="BA25" s="329"/>
      <c r="BB25" s="347"/>
      <c r="BC25" s="345"/>
      <c r="BD25" s="346"/>
      <c r="BE25" s="346"/>
      <c r="BF25" s="136"/>
      <c r="BG25" s="136"/>
      <c r="BH25" s="143" t="s">
        <v>216</v>
      </c>
      <c r="BI25" s="219"/>
      <c r="BJ25" s="219"/>
      <c r="BK25" s="136"/>
      <c r="BL25" s="136"/>
      <c r="BM25" s="208" t="s">
        <v>171</v>
      </c>
      <c r="BN25" s="344"/>
      <c r="BO25" s="239"/>
      <c r="BP25" s="239"/>
      <c r="BQ25" s="196"/>
      <c r="BR25" s="196"/>
      <c r="BS25" s="196"/>
      <c r="BT25" s="196"/>
      <c r="BU25" s="196"/>
      <c r="BV25" s="196"/>
      <c r="BW25" s="196"/>
      <c r="BX25" s="196"/>
      <c r="BY25" s="196"/>
      <c r="BZ25" s="196"/>
      <c r="CA25" s="196"/>
      <c r="CB25" s="196"/>
      <c r="CC25" s="196"/>
      <c r="CD25" s="196"/>
      <c r="CE25" s="196"/>
      <c r="CF25" s="196"/>
      <c r="CG25" s="239"/>
      <c r="CH25" s="239"/>
      <c r="CI25" s="239"/>
      <c r="CJ25" s="239"/>
      <c r="CK25" s="239"/>
      <c r="CL25" s="239"/>
      <c r="CM25" s="239"/>
      <c r="CN25" s="239"/>
      <c r="CO25" s="239"/>
      <c r="CP25" s="196"/>
      <c r="CQ25" s="196"/>
      <c r="CR25" s="196"/>
      <c r="CS25" s="196"/>
      <c r="CT25" s="196"/>
      <c r="CU25" s="196"/>
      <c r="CV25" s="196"/>
      <c r="CW25" s="196"/>
      <c r="CX25" s="196"/>
      <c r="CY25" s="196"/>
      <c r="CZ25" s="196"/>
      <c r="DA25" s="196"/>
      <c r="DB25" s="196"/>
      <c r="DC25" s="196"/>
      <c r="DD25" s="196"/>
      <c r="DE25" s="196"/>
      <c r="DF25" s="196"/>
      <c r="DG25" s="196"/>
      <c r="DH25" s="196"/>
      <c r="DI25" s="196"/>
      <c r="DJ25" s="196"/>
      <c r="DK25" s="196"/>
      <c r="DL25" s="196"/>
      <c r="DM25" s="196"/>
      <c r="DN25" s="196"/>
      <c r="DO25" s="196"/>
      <c r="DP25" s="196"/>
      <c r="DQ25" s="196"/>
      <c r="DR25" s="196"/>
      <c r="DS25" s="196"/>
      <c r="DT25" s="196"/>
      <c r="DU25" s="196"/>
      <c r="DV25" s="196"/>
      <c r="DW25" s="196"/>
      <c r="DX25" s="196"/>
      <c r="DY25" s="196"/>
      <c r="DZ25" s="196"/>
      <c r="EA25" s="196"/>
      <c r="EB25" s="196"/>
      <c r="EC25" s="196"/>
      <c r="ED25" s="196"/>
      <c r="EE25" s="196"/>
      <c r="EF25" s="196"/>
      <c r="EG25" s="196"/>
      <c r="EH25" s="196"/>
      <c r="EI25" s="196"/>
      <c r="EJ25" s="196"/>
      <c r="EK25" s="196"/>
      <c r="EL25" s="196"/>
      <c r="EM25" s="196"/>
      <c r="EN25" s="196"/>
      <c r="EO25" s="196"/>
      <c r="EP25" s="196"/>
      <c r="EQ25" s="196"/>
      <c r="ER25" s="196"/>
      <c r="ES25" s="196"/>
      <c r="ET25" s="196"/>
      <c r="EU25" s="196"/>
      <c r="EV25" s="196"/>
      <c r="EW25" s="196"/>
      <c r="EX25" s="196"/>
      <c r="EY25" s="196"/>
      <c r="EZ25" s="196"/>
      <c r="FA25" s="196"/>
      <c r="FB25" s="196"/>
      <c r="FC25" s="196"/>
      <c r="FD25" s="196"/>
      <c r="FE25" s="196"/>
      <c r="FF25" s="196"/>
      <c r="FG25" s="196"/>
      <c r="FH25" s="196"/>
      <c r="FI25" s="196"/>
      <c r="FJ25" s="196"/>
      <c r="FK25" s="196"/>
      <c r="FL25" s="196"/>
      <c r="FM25" s="196"/>
      <c r="FN25" s="196"/>
      <c r="FO25" s="196"/>
      <c r="FP25" s="196"/>
      <c r="FQ25" s="196"/>
      <c r="FR25" s="196"/>
      <c r="FS25" s="280"/>
      <c r="FT25" s="280"/>
      <c r="FU25" s="196"/>
      <c r="FV25" s="277"/>
      <c r="FW25" s="196"/>
      <c r="FX25" s="196"/>
      <c r="FY25" s="280"/>
      <c r="FZ25" s="196"/>
      <c r="GA25" s="243">
        <v>45421</v>
      </c>
      <c r="GB25" s="196"/>
      <c r="GC25" s="196"/>
      <c r="GD25" s="196"/>
      <c r="GE25" s="289"/>
      <c r="GF25" s="289"/>
      <c r="GG25" s="289"/>
      <c r="GH25" s="289"/>
      <c r="GI25" s="289"/>
      <c r="GJ25" s="289"/>
      <c r="GK25" s="289"/>
      <c r="GL25" s="289"/>
      <c r="GM25" s="289"/>
      <c r="GN25" s="289"/>
      <c r="GO25" s="289"/>
      <c r="GP25" s="289"/>
      <c r="GQ25" s="289"/>
      <c r="GR25" s="289"/>
      <c r="GS25" s="289"/>
      <c r="GT25" s="289"/>
      <c r="GU25" s="289"/>
      <c r="GV25" s="289"/>
      <c r="GW25" s="289"/>
      <c r="GX25" s="289"/>
      <c r="GY25" s="289"/>
      <c r="GZ25" s="289"/>
      <c r="HA25" s="289"/>
      <c r="HB25" s="289"/>
      <c r="HC25" s="289"/>
      <c r="HD25" s="289"/>
      <c r="HE25" s="289"/>
      <c r="HF25" s="289"/>
    </row>
    <row r="26" spans="1:214" ht="31.9" hidden="1" customHeight="1" x14ac:dyDescent="0.2">
      <c r="A26" s="351"/>
      <c r="B26" s="350"/>
      <c r="C26" s="328"/>
      <c r="D26" s="328"/>
      <c r="E26" s="153"/>
      <c r="F26" s="215"/>
      <c r="G26" s="153"/>
      <c r="H26" s="353"/>
      <c r="I26" s="353"/>
      <c r="J26" s="328"/>
      <c r="K26" s="350"/>
      <c r="L26" s="350"/>
      <c r="M26" s="350"/>
      <c r="N26" s="350"/>
      <c r="O26" s="328"/>
      <c r="P26" s="329"/>
      <c r="Q26" s="345"/>
      <c r="R26" s="329"/>
      <c r="S26" s="345"/>
      <c r="T26" s="346"/>
      <c r="U26" s="144"/>
      <c r="V26" s="151"/>
      <c r="W26" s="151"/>
      <c r="X26" s="151"/>
      <c r="Y26" s="146"/>
      <c r="Z26" s="134" t="e">
        <f>+IF(Y26='[2]Tabla Valoración controles'!$D$4,'[2]Tabla Valoración controles'!$F$4,IF('[2]Mapa Corrupcion'!Y26='[2]Tabla Valoración controles'!$D$5,'[2]Tabla Valoración controles'!$F$5,IF(Y26=[2]FORMULAS!$A$10,0,'[2]Tabla Valoración controles'!$F$6)))</f>
        <v>#REF!</v>
      </c>
      <c r="AA26" s="146"/>
      <c r="AB26" s="135">
        <f>+IF(AA26='[2]Tabla Valoración controles'!$D$7,'[2]Tabla Valoración controles'!$F$7,IF(Y26=[2]FORMULAS!$A$10,0,'[2]Tabla Valoración controles'!$F$8))</f>
        <v>0.15</v>
      </c>
      <c r="AC26" s="146"/>
      <c r="AD26" s="134" t="e">
        <f>+IF(AC26='[2]Tabla Valoración controles'!$D$9,'[2]Tabla Valoración controles'!$F$9,IF(Y26=[2]FORMULAS!$A$10,0,'[2]Tabla Valoración controles'!$F$10))</f>
        <v>#REF!</v>
      </c>
      <c r="AE26" s="146"/>
      <c r="AF26" s="134" t="e">
        <f>+IF(AE26='[2]Tabla Valoración controles'!$D$9,'[2]Tabla Valoración controles'!$F$9,IF(AA26=[2]FORMULAS!$A$10,0,'[2]Tabla Valoración controles'!$F$10))</f>
        <v>#REF!</v>
      </c>
      <c r="AG26" s="146"/>
      <c r="AH26" s="134" t="e">
        <f>+IF(AG26='[2]Tabla Valoración controles'!$D$13,'[2]Tabla Valoración controles'!$F$13,'[2]Tabla Valoración controles'!$F$14)</f>
        <v>#REF!</v>
      </c>
      <c r="AI26" s="171" t="e">
        <f t="shared" si="2"/>
        <v>#REF!</v>
      </c>
      <c r="AJ26" s="147"/>
      <c r="AK26" s="148">
        <f>+IF(AJ26=[3]CONTROLES!$C$50,[3]CONTROLES!$D$50,[3]CONTROLES!$D$51)</f>
        <v>0</v>
      </c>
      <c r="AL26" s="147"/>
      <c r="AM26" s="148">
        <f>+IF(AL26=[3]CONTROLES!$C$52,[3]CONTROLES!$D$52,[3]CONTROLES!$D$53)</f>
        <v>0</v>
      </c>
      <c r="AN26" s="147"/>
      <c r="AO26" s="148">
        <f>+IF(AN26=[3]CONTROLES!$C$54,[3]CONTROLES!$D$54,[3]CONTROLES!$D$55)</f>
        <v>0</v>
      </c>
      <c r="AP26" s="147"/>
      <c r="AQ26" s="148">
        <f>+IF(AP26=[3]CONTROLES!$C$56,[3]CONTROLES!$D$56,IF(AP26=[3]CONTROLES!$C$57,[3]CONTROLES!$D$57,[3]CONTROLES!$D$58))</f>
        <v>0</v>
      </c>
      <c r="AR26" s="147"/>
      <c r="AS26" s="148">
        <f>+IF(AR26=[3]CONTROLES!$C$59,[3]CONTROLES!$D$59,[3]CONTROLES!$D$60)</f>
        <v>0</v>
      </c>
      <c r="AT26" s="147"/>
      <c r="AU26" s="148">
        <f>+IF(AT26=[3]CONTROLES!$C$61,[3]CONTROLES!$D$61,[3]CONTROLES!$D$62)</f>
        <v>0</v>
      </c>
      <c r="AV26" s="147"/>
      <c r="AW26" s="149">
        <f>+IF(AV26=[3]CONTROLES!$C$63,[3]CONTROLES!$D$63,IF(AV26=[3]CONTROLES!$C$64,[3]CONTROLES!$D$64,[3]CONTROLES!$D$65))</f>
        <v>0</v>
      </c>
      <c r="AX26" s="149">
        <f t="shared" si="1"/>
        <v>0</v>
      </c>
      <c r="AY26" s="150" t="str">
        <f t="shared" si="0"/>
        <v>Débil</v>
      </c>
      <c r="AZ26" s="143"/>
      <c r="BA26" s="329"/>
      <c r="BB26" s="347"/>
      <c r="BC26" s="345"/>
      <c r="BD26" s="346"/>
      <c r="BE26" s="346"/>
      <c r="BF26" s="136"/>
      <c r="BG26" s="136"/>
      <c r="BH26" s="143" t="s">
        <v>216</v>
      </c>
      <c r="BI26" s="219"/>
      <c r="BJ26" s="219"/>
      <c r="BK26" s="136"/>
      <c r="BL26" s="136"/>
      <c r="BM26" s="208" t="s">
        <v>171</v>
      </c>
      <c r="BN26" s="344"/>
      <c r="BO26" s="239"/>
      <c r="BP26" s="239"/>
      <c r="BQ26" s="196"/>
      <c r="BR26" s="196"/>
      <c r="BS26" s="196"/>
      <c r="BT26" s="196"/>
      <c r="BU26" s="196"/>
      <c r="BV26" s="196"/>
      <c r="BW26" s="196"/>
      <c r="BX26" s="196"/>
      <c r="BY26" s="196"/>
      <c r="BZ26" s="196"/>
      <c r="CA26" s="196"/>
      <c r="CB26" s="196"/>
      <c r="CC26" s="196"/>
      <c r="CD26" s="196"/>
      <c r="CE26" s="196"/>
      <c r="CF26" s="196"/>
      <c r="CG26" s="239"/>
      <c r="CH26" s="239"/>
      <c r="CI26" s="239"/>
      <c r="CJ26" s="239"/>
      <c r="CK26" s="239"/>
      <c r="CL26" s="239"/>
      <c r="CM26" s="239"/>
      <c r="CN26" s="239"/>
      <c r="CO26" s="239"/>
      <c r="CP26" s="196"/>
      <c r="CQ26" s="196"/>
      <c r="CR26" s="196"/>
      <c r="CS26" s="196"/>
      <c r="CT26" s="196"/>
      <c r="CU26" s="196"/>
      <c r="CV26" s="196"/>
      <c r="CW26" s="196"/>
      <c r="CX26" s="196"/>
      <c r="CY26" s="196"/>
      <c r="CZ26" s="196"/>
      <c r="DA26" s="196"/>
      <c r="DB26" s="196"/>
      <c r="DC26" s="196"/>
      <c r="DD26" s="196"/>
      <c r="DE26" s="196"/>
      <c r="DF26" s="196"/>
      <c r="DG26" s="196"/>
      <c r="DH26" s="196"/>
      <c r="DI26" s="196"/>
      <c r="DJ26" s="196"/>
      <c r="DK26" s="196"/>
      <c r="DL26" s="196"/>
      <c r="DM26" s="196"/>
      <c r="DN26" s="196"/>
      <c r="DO26" s="196"/>
      <c r="DP26" s="196"/>
      <c r="DQ26" s="196"/>
      <c r="DR26" s="196"/>
      <c r="DS26" s="196"/>
      <c r="DT26" s="196"/>
      <c r="DU26" s="196"/>
      <c r="DV26" s="196"/>
      <c r="DW26" s="196"/>
      <c r="DX26" s="196"/>
      <c r="DY26" s="196"/>
      <c r="DZ26" s="196"/>
      <c r="EA26" s="196"/>
      <c r="EB26" s="196"/>
      <c r="EC26" s="196"/>
      <c r="ED26" s="196"/>
      <c r="EE26" s="196"/>
      <c r="EF26" s="196"/>
      <c r="EG26" s="196"/>
      <c r="EH26" s="196"/>
      <c r="EI26" s="196"/>
      <c r="EJ26" s="196"/>
      <c r="EK26" s="196"/>
      <c r="EL26" s="196"/>
      <c r="EM26" s="196"/>
      <c r="EN26" s="196"/>
      <c r="EO26" s="196"/>
      <c r="EP26" s="196"/>
      <c r="EQ26" s="196"/>
      <c r="ER26" s="196"/>
      <c r="ES26" s="196"/>
      <c r="ET26" s="196"/>
      <c r="EU26" s="196"/>
      <c r="EV26" s="196"/>
      <c r="EW26" s="196"/>
      <c r="EX26" s="196"/>
      <c r="EY26" s="196"/>
      <c r="EZ26" s="196"/>
      <c r="FA26" s="196"/>
      <c r="FB26" s="196"/>
      <c r="FC26" s="196"/>
      <c r="FD26" s="196"/>
      <c r="FE26" s="196"/>
      <c r="FF26" s="196"/>
      <c r="FG26" s="196"/>
      <c r="FH26" s="196"/>
      <c r="FI26" s="196"/>
      <c r="FJ26" s="196"/>
      <c r="FK26" s="196"/>
      <c r="FL26" s="196"/>
      <c r="FM26" s="196"/>
      <c r="FN26" s="196"/>
      <c r="FO26" s="196"/>
      <c r="FP26" s="196"/>
      <c r="FQ26" s="196"/>
      <c r="FR26" s="196"/>
      <c r="FS26" s="280"/>
      <c r="FT26" s="280"/>
      <c r="FU26" s="196"/>
      <c r="FV26" s="277"/>
      <c r="FW26" s="196"/>
      <c r="FX26" s="196"/>
      <c r="FY26" s="280"/>
      <c r="FZ26" s="196"/>
      <c r="GA26" s="243">
        <v>45421</v>
      </c>
      <c r="GB26" s="196"/>
      <c r="GC26" s="196"/>
      <c r="GD26" s="196"/>
      <c r="GE26" s="289"/>
      <c r="GF26" s="289"/>
      <c r="GG26" s="289"/>
      <c r="GH26" s="289"/>
      <c r="GI26" s="289"/>
      <c r="GJ26" s="289"/>
      <c r="GK26" s="289"/>
      <c r="GL26" s="289"/>
      <c r="GM26" s="289"/>
      <c r="GN26" s="289"/>
      <c r="GO26" s="289"/>
      <c r="GP26" s="289"/>
      <c r="GQ26" s="289"/>
      <c r="GR26" s="289"/>
      <c r="GS26" s="289"/>
      <c r="GT26" s="289"/>
      <c r="GU26" s="289"/>
      <c r="GV26" s="289"/>
      <c r="GW26" s="289"/>
      <c r="GX26" s="289"/>
      <c r="GY26" s="289"/>
      <c r="GZ26" s="289"/>
      <c r="HA26" s="289"/>
      <c r="HB26" s="289"/>
      <c r="HC26" s="289"/>
      <c r="HD26" s="289"/>
      <c r="HE26" s="289"/>
      <c r="HF26" s="289"/>
    </row>
    <row r="27" spans="1:214" ht="87.75" customHeight="1" x14ac:dyDescent="0.2">
      <c r="A27" s="351">
        <v>4</v>
      </c>
      <c r="B27" s="350" t="s">
        <v>127</v>
      </c>
      <c r="C27" s="328" t="str">
        <f>VLOOKUP(B27,FORMULAS!$A$30:$C$46,2,0)</f>
        <v>Ejecutar las intervenciones de espacio público priorizadas por la Secretaria Distrital del Hábitat en los barrios legalizados ubicados en las UPZ de mejoramiento integral con los recursos asignados, a través de la planificación, formulación, ejecución, liquidación y estabilidad y sostenibilidad de las obras, para contribuir al Programa de Mejoramiento Integral de Barrios.</v>
      </c>
      <c r="D27" s="328" t="str">
        <f>VLOOKUP(B27,FORMULAS!$A$30:$C$46,3,0)</f>
        <v>Director de Mejoramiento de Barrios</v>
      </c>
      <c r="E27" s="153" t="s">
        <v>463</v>
      </c>
      <c r="F27" s="215" t="s">
        <v>464</v>
      </c>
      <c r="G27" s="153" t="s">
        <v>465</v>
      </c>
      <c r="H27" s="153" t="s">
        <v>466</v>
      </c>
      <c r="I27" s="153" t="s">
        <v>467</v>
      </c>
      <c r="J27" s="328" t="s">
        <v>468</v>
      </c>
      <c r="K27" s="350" t="s">
        <v>469</v>
      </c>
      <c r="L27" s="350" t="s">
        <v>469</v>
      </c>
      <c r="M27" s="350" t="s">
        <v>469</v>
      </c>
      <c r="N27" s="350" t="s">
        <v>469</v>
      </c>
      <c r="O27" s="328" t="s">
        <v>279</v>
      </c>
      <c r="P27" s="329" t="str">
        <f>VLOOKUP(O27,[4]FORMULAS!$A$77:$B$82,2,0)</f>
        <v>Improbable</v>
      </c>
      <c r="Q27" s="345" t="str">
        <f>+P27</f>
        <v>Improbable</v>
      </c>
      <c r="R27" s="329" t="str">
        <f>VLOOKUP(A27,'Impacto Ri Inhe'!$B$5:$AF$42,31,0)</f>
        <v>Mayor</v>
      </c>
      <c r="S27" s="345" t="str">
        <f>CONCATENATE(R27,"-",Q27)</f>
        <v>Mayor-Improbable</v>
      </c>
      <c r="T27" s="346" t="str">
        <f>VLOOKUP(S27,FORMULAS!$I$77:$J$97,2,0)</f>
        <v>Alto</v>
      </c>
      <c r="U27" s="144"/>
      <c r="V27" s="145" t="s">
        <v>476</v>
      </c>
      <c r="W27" s="145" t="s">
        <v>477</v>
      </c>
      <c r="X27" s="145" t="s">
        <v>478</v>
      </c>
      <c r="Y27" s="146" t="s">
        <v>12</v>
      </c>
      <c r="Z27" s="134">
        <f>+IF(Y27='[4]Tabla Valoración controles'!$D$4,'[4]Tabla Valoración controles'!$F$4,IF('[4]Mapa Corrupcion'!Y27='[4]Tabla Valoración controles'!$D$5,'[4]Tabla Valoración controles'!$F$5,IF(Y27=[4]FORMULAS!$A$10,0,'[4]Tabla Valoración controles'!$F$6)))</f>
        <v>0.25</v>
      </c>
      <c r="AA27" s="146" t="s">
        <v>8</v>
      </c>
      <c r="AB27" s="135">
        <f>+IF(AA27='[4]Tabla Valoración controles'!$D$7,'[4]Tabla Valoración controles'!$F$7,IF(Y27=[4]FORMULAS!$A$10,0,'[4]Tabla Valoración controles'!$F$8))</f>
        <v>0.15</v>
      </c>
      <c r="AC27" s="146" t="s">
        <v>17</v>
      </c>
      <c r="AD27" s="134">
        <f>+IF(AC27='[4]Tabla Valoración controles'!$D$9,'[4]Tabla Valoración controles'!$F$9,'[4]Tabla Valoración controles'!$F$10)</f>
        <v>0</v>
      </c>
      <c r="AE27" s="146" t="s">
        <v>20</v>
      </c>
      <c r="AF27" s="134">
        <f>+IF(AE27='[4]Tabla Valoración controles'!$D$11,'[4]Tabla Valoración controles'!$F$11,'[4]Tabla Valoración controles'!$F$12)</f>
        <v>0</v>
      </c>
      <c r="AG27" s="146" t="s">
        <v>77</v>
      </c>
      <c r="AH27" s="134">
        <f>+IF(AG27='[4]Tabla Valoración controles'!$D$13,'[4]Tabla Valoración controles'!$F$13,'[4]Tabla Valoración controles'!$F$14)</f>
        <v>0</v>
      </c>
      <c r="AI27" s="171">
        <f>+Z27+AB27+AD27</f>
        <v>0.4</v>
      </c>
      <c r="AJ27" s="147" t="s">
        <v>353</v>
      </c>
      <c r="AK27" s="148">
        <f>+IF(AJ27=[3]CONTROLES!$C$50,[3]CONTROLES!$D$50,[3]CONTROLES!$D$51)</f>
        <v>15</v>
      </c>
      <c r="AL27" s="147" t="s">
        <v>359</v>
      </c>
      <c r="AM27" s="148">
        <f>+IF(AL27=[3]CONTROLES!$C$52,[3]CONTROLES!$D$52,[3]CONTROLES!$D$53)</f>
        <v>15</v>
      </c>
      <c r="AN27" s="147" t="s">
        <v>362</v>
      </c>
      <c r="AO27" s="148">
        <f>+IF(AN27=[3]CONTROLES!$C$54,[3]CONTROLES!$D$54,[3]CONTROLES!$D$55)</f>
        <v>15</v>
      </c>
      <c r="AP27" s="147" t="s">
        <v>365</v>
      </c>
      <c r="AQ27" s="148">
        <f>+IF(AP27=[3]CONTROLES!$C$56,[3]CONTROLES!$D$56,IF(AP27=[3]CONTROLES!$C$57,[3]CONTROLES!$D$57,[3]CONTROLES!$D$58))</f>
        <v>15</v>
      </c>
      <c r="AR27" s="147" t="s">
        <v>369</v>
      </c>
      <c r="AS27" s="148">
        <f>+IF(AR27=[3]CONTROLES!$C$59,[3]CONTROLES!$D$59,[3]CONTROLES!$D$60)</f>
        <v>15</v>
      </c>
      <c r="AT27" s="147" t="s">
        <v>372</v>
      </c>
      <c r="AU27" s="148">
        <f>+IF(AT27=[3]CONTROLES!$C$61,[3]CONTROLES!$D$61,[3]CONTROLES!$D$62)</f>
        <v>15</v>
      </c>
      <c r="AV27" s="147" t="s">
        <v>375</v>
      </c>
      <c r="AW27" s="149">
        <f>+IF(AV27=[3]CONTROLES!$C$63,[3]CONTROLES!$D$63,IF(AV27=[3]CONTROLES!$C$64,[3]CONTROLES!$D$64,[3]CONTROLES!$D$65))</f>
        <v>10</v>
      </c>
      <c r="AX27" s="149">
        <f>+AK27+AM27+AO27+AQ27+AS27+AU27+AW27</f>
        <v>100</v>
      </c>
      <c r="AY27" s="150" t="str">
        <f t="shared" si="0"/>
        <v>Fuerte</v>
      </c>
      <c r="AZ27" s="143" t="s">
        <v>280</v>
      </c>
      <c r="BA27" s="329" t="str">
        <f>VLOOKUP(AZ27,[4]FORMULAS!$A$77:$B$82,2,0)</f>
        <v>Rara vez</v>
      </c>
      <c r="BB27" s="347" t="str">
        <f>+R27</f>
        <v>Mayor</v>
      </c>
      <c r="BC27" s="345" t="str">
        <f>CONCATENATE(BB27,"-",BA27)</f>
        <v>Mayor-Rara vez</v>
      </c>
      <c r="BD27" s="346" t="str">
        <f>VLOOKUP(BC27,[4]FORMULAS!$I$77:$J$97,2,0)</f>
        <v>Alto</v>
      </c>
      <c r="BE27" s="346" t="s">
        <v>30</v>
      </c>
      <c r="BF27" s="143" t="s">
        <v>479</v>
      </c>
      <c r="BG27" s="143" t="s">
        <v>480</v>
      </c>
      <c r="BH27" s="143" t="s">
        <v>224</v>
      </c>
      <c r="BI27" s="218">
        <v>45323</v>
      </c>
      <c r="BJ27" s="218">
        <v>45656</v>
      </c>
      <c r="BK27" s="143" t="s">
        <v>481</v>
      </c>
      <c r="BL27" s="143" t="s">
        <v>482</v>
      </c>
      <c r="BM27" s="208" t="s">
        <v>35</v>
      </c>
      <c r="BN27" s="344" t="s">
        <v>483</v>
      </c>
      <c r="BO27" s="254" t="s">
        <v>261</v>
      </c>
      <c r="BP27" s="253" t="s">
        <v>914</v>
      </c>
      <c r="BQ27" s="254" t="s">
        <v>915</v>
      </c>
      <c r="BR27" s="254" t="s">
        <v>916</v>
      </c>
      <c r="BS27" s="254" t="s">
        <v>916</v>
      </c>
      <c r="BT27" s="254" t="s">
        <v>916</v>
      </c>
      <c r="BU27" s="254" t="s">
        <v>262</v>
      </c>
      <c r="BV27" s="254" t="s">
        <v>916</v>
      </c>
      <c r="BW27" s="254" t="s">
        <v>916</v>
      </c>
      <c r="BX27" s="254" t="s">
        <v>261</v>
      </c>
      <c r="BY27" s="253" t="s">
        <v>914</v>
      </c>
      <c r="BZ27" s="254" t="s">
        <v>917</v>
      </c>
      <c r="CA27" s="254" t="s">
        <v>916</v>
      </c>
      <c r="CB27" s="254" t="s">
        <v>916</v>
      </c>
      <c r="CC27" s="254" t="s">
        <v>916</v>
      </c>
      <c r="CD27" s="254" t="s">
        <v>262</v>
      </c>
      <c r="CE27" s="254" t="s">
        <v>916</v>
      </c>
      <c r="CF27" s="254" t="s">
        <v>916</v>
      </c>
      <c r="CG27" s="254" t="s">
        <v>261</v>
      </c>
      <c r="CH27" s="253" t="s">
        <v>918</v>
      </c>
      <c r="CI27" s="254" t="s">
        <v>919</v>
      </c>
      <c r="CJ27" s="254" t="s">
        <v>916</v>
      </c>
      <c r="CK27" s="254" t="s">
        <v>916</v>
      </c>
      <c r="CL27" s="254" t="s">
        <v>916</v>
      </c>
      <c r="CM27" s="254" t="s">
        <v>262</v>
      </c>
      <c r="CN27" s="254" t="s">
        <v>916</v>
      </c>
      <c r="CO27" s="254" t="s">
        <v>916</v>
      </c>
      <c r="CP27" s="254" t="s">
        <v>261</v>
      </c>
      <c r="CQ27" s="253" t="s">
        <v>920</v>
      </c>
      <c r="CR27" s="254" t="s">
        <v>921</v>
      </c>
      <c r="CS27" s="254" t="s">
        <v>916</v>
      </c>
      <c r="CT27" s="254" t="s">
        <v>916</v>
      </c>
      <c r="CU27" s="254" t="s">
        <v>916</v>
      </c>
      <c r="CV27" s="254" t="s">
        <v>262</v>
      </c>
      <c r="CW27" s="254" t="s">
        <v>916</v>
      </c>
      <c r="CX27" s="254" t="s">
        <v>916</v>
      </c>
      <c r="CY27" s="196"/>
      <c r="CZ27" s="196"/>
      <c r="DA27" s="196"/>
      <c r="DB27" s="196"/>
      <c r="DC27" s="196"/>
      <c r="DD27" s="196"/>
      <c r="DE27" s="196"/>
      <c r="DF27" s="196"/>
      <c r="DG27" s="196"/>
      <c r="DH27" s="196"/>
      <c r="DI27" s="196"/>
      <c r="DJ27" s="196"/>
      <c r="DK27" s="196"/>
      <c r="DL27" s="196"/>
      <c r="DM27" s="196"/>
      <c r="DN27" s="196"/>
      <c r="DO27" s="196"/>
      <c r="DP27" s="196"/>
      <c r="DQ27" s="196"/>
      <c r="DR27" s="196"/>
      <c r="DS27" s="196"/>
      <c r="DT27" s="196"/>
      <c r="DU27" s="196"/>
      <c r="DV27" s="196"/>
      <c r="DW27" s="196"/>
      <c r="DX27" s="196"/>
      <c r="DY27" s="196"/>
      <c r="DZ27" s="196"/>
      <c r="EA27" s="196"/>
      <c r="EB27" s="196"/>
      <c r="EC27" s="196"/>
      <c r="ED27" s="196"/>
      <c r="EE27" s="196"/>
      <c r="EF27" s="196"/>
      <c r="EG27" s="196"/>
      <c r="EH27" s="196"/>
      <c r="EI27" s="196"/>
      <c r="EJ27" s="196"/>
      <c r="EK27" s="196"/>
      <c r="EL27" s="196"/>
      <c r="EM27" s="196"/>
      <c r="EN27" s="196"/>
      <c r="EO27" s="196"/>
      <c r="EP27" s="196"/>
      <c r="EQ27" s="196"/>
      <c r="ER27" s="196"/>
      <c r="ES27" s="196"/>
      <c r="ET27" s="196"/>
      <c r="EU27" s="196"/>
      <c r="EV27" s="196"/>
      <c r="EW27" s="196"/>
      <c r="EX27" s="196"/>
      <c r="EY27" s="196"/>
      <c r="EZ27" s="196"/>
      <c r="FA27" s="196"/>
      <c r="FB27" s="196"/>
      <c r="FC27" s="196"/>
      <c r="FD27" s="196"/>
      <c r="FE27" s="196"/>
      <c r="FF27" s="196"/>
      <c r="FG27" s="196"/>
      <c r="FH27" s="196"/>
      <c r="FI27" s="196"/>
      <c r="FJ27" s="196"/>
      <c r="FK27" s="196"/>
      <c r="FL27" s="196"/>
      <c r="FM27" s="196"/>
      <c r="FN27" s="196"/>
      <c r="FO27" s="196"/>
      <c r="FP27" s="196"/>
      <c r="FQ27" s="196"/>
      <c r="FR27" s="196"/>
      <c r="FS27" s="279">
        <v>45419</v>
      </c>
      <c r="FT27" s="277" t="s">
        <v>261</v>
      </c>
      <c r="FU27" s="255" t="s">
        <v>1046</v>
      </c>
      <c r="FV27" s="277" t="s">
        <v>35</v>
      </c>
      <c r="FW27" s="255" t="s">
        <v>912</v>
      </c>
      <c r="FX27" s="252" t="s">
        <v>468</v>
      </c>
      <c r="FY27" s="252" t="s">
        <v>468</v>
      </c>
      <c r="FZ27" s="257" t="s">
        <v>262</v>
      </c>
      <c r="GA27" s="243">
        <v>45421</v>
      </c>
      <c r="GB27" s="269" t="s">
        <v>1142</v>
      </c>
      <c r="GC27" s="269" t="s">
        <v>1165</v>
      </c>
      <c r="GD27" s="269" t="s">
        <v>173</v>
      </c>
      <c r="GE27" s="289">
        <v>0</v>
      </c>
      <c r="GF27" s="289"/>
      <c r="GG27" s="289"/>
      <c r="GH27" s="289"/>
      <c r="GI27" s="289"/>
      <c r="GJ27" s="289"/>
      <c r="GK27" s="289"/>
      <c r="GL27" s="289"/>
      <c r="GM27" s="289"/>
      <c r="GN27" s="289"/>
      <c r="GO27" s="289"/>
      <c r="GP27" s="289"/>
      <c r="GQ27" s="289"/>
      <c r="GR27" s="289"/>
      <c r="GS27" s="289"/>
      <c r="GT27" s="289"/>
      <c r="GU27" s="289"/>
      <c r="GV27" s="289"/>
      <c r="GW27" s="289"/>
      <c r="GX27" s="289"/>
      <c r="GY27" s="289"/>
      <c r="GZ27" s="289"/>
      <c r="HA27" s="289"/>
      <c r="HB27" s="289"/>
      <c r="HC27" s="289"/>
      <c r="HD27" s="289"/>
      <c r="HE27" s="289"/>
      <c r="HF27" s="289">
        <v>0</v>
      </c>
    </row>
    <row r="28" spans="1:214" ht="87.75" hidden="1" customHeight="1" x14ac:dyDescent="0.2">
      <c r="A28" s="351"/>
      <c r="B28" s="350"/>
      <c r="C28" s="328"/>
      <c r="D28" s="328"/>
      <c r="E28" s="153" t="s">
        <v>470</v>
      </c>
      <c r="F28" s="215"/>
      <c r="G28" s="153" t="s">
        <v>471</v>
      </c>
      <c r="H28" s="153"/>
      <c r="I28" s="153"/>
      <c r="J28" s="328"/>
      <c r="K28" s="350"/>
      <c r="L28" s="350"/>
      <c r="M28" s="350"/>
      <c r="N28" s="350"/>
      <c r="O28" s="328"/>
      <c r="P28" s="329"/>
      <c r="Q28" s="345"/>
      <c r="R28" s="329"/>
      <c r="S28" s="345"/>
      <c r="T28" s="346"/>
      <c r="U28" s="144"/>
      <c r="V28" s="151"/>
      <c r="W28" s="151"/>
      <c r="X28" s="151"/>
      <c r="Y28" s="146"/>
      <c r="Z28" s="134">
        <f>+IF(Y28='[4]Tabla Valoración controles'!$D$4,'[4]Tabla Valoración controles'!$F$4,IF('[4]Mapa Corrupcion'!Y28='[4]Tabla Valoración controles'!$D$5,'[4]Tabla Valoración controles'!$F$5,IF(Y28=[4]FORMULAS!$A$10,0,'[4]Tabla Valoración controles'!$F$6)))</f>
        <v>0.1</v>
      </c>
      <c r="AA28" s="146"/>
      <c r="AB28" s="135">
        <f>+IF(AA28='[4]Tabla Valoración controles'!$D$7,'[4]Tabla Valoración controles'!$F$7,IF(Y28=[4]FORMULAS!$A$10,0,'[4]Tabla Valoración controles'!$F$8))</f>
        <v>0.15</v>
      </c>
      <c r="AC28" s="146"/>
      <c r="AD28" s="134">
        <f>+IF(AC28='[4]Tabla Valoración controles'!$D$9,'[4]Tabla Valoración controles'!$F$9,'[4]Tabla Valoración controles'!$F$10)</f>
        <v>0</v>
      </c>
      <c r="AE28" s="146"/>
      <c r="AF28" s="134">
        <f>+IF(AE28='[4]Tabla Valoración controles'!$D$9,'[4]Tabla Valoración controles'!$F$9,IF(AA28=[4]FORMULAS!$A$10,0,'[4]Tabla Valoración controles'!$F$10))</f>
        <v>0</v>
      </c>
      <c r="AG28" s="146"/>
      <c r="AH28" s="134">
        <f>+IF(AG28='[4]Tabla Valoración controles'!$D$13,'[4]Tabla Valoración controles'!$F$13,'[4]Tabla Valoración controles'!$F$14)</f>
        <v>0</v>
      </c>
      <c r="AI28" s="171">
        <f>+Z28+AB28+AD28</f>
        <v>0.25</v>
      </c>
      <c r="AJ28" s="147"/>
      <c r="AK28" s="148">
        <f>+IF(AJ28=[3]CONTROLES!$C$50,[3]CONTROLES!$D$50,[3]CONTROLES!$D$51)</f>
        <v>0</v>
      </c>
      <c r="AL28" s="147"/>
      <c r="AM28" s="148">
        <f>+IF(AL28=[3]CONTROLES!$C$52,[3]CONTROLES!$D$52,[3]CONTROLES!$D$53)</f>
        <v>0</v>
      </c>
      <c r="AN28" s="147"/>
      <c r="AO28" s="148">
        <f>+IF(AN28=[3]CONTROLES!$C$54,[3]CONTROLES!$D$54,[3]CONTROLES!$D$55)</f>
        <v>0</v>
      </c>
      <c r="AP28" s="147"/>
      <c r="AQ28" s="148">
        <f>+IF(AP28=[3]CONTROLES!$C$56,[3]CONTROLES!$D$56,IF(AP28=[3]CONTROLES!$C$57,[3]CONTROLES!$D$57,[3]CONTROLES!$D$58))</f>
        <v>0</v>
      </c>
      <c r="AR28" s="147"/>
      <c r="AS28" s="148">
        <f>+IF(AR28=[3]CONTROLES!$C$59,[3]CONTROLES!$D$59,[3]CONTROLES!$D$60)</f>
        <v>0</v>
      </c>
      <c r="AT28" s="147"/>
      <c r="AU28" s="148">
        <f>+IF(AT28=[3]CONTROLES!$C$61,[3]CONTROLES!$D$61,[3]CONTROLES!$D$62)</f>
        <v>0</v>
      </c>
      <c r="AV28" s="147"/>
      <c r="AW28" s="149">
        <f>+IF(AV28=[3]CONTROLES!$C$63,[3]CONTROLES!$D$63,IF(AV28=[3]CONTROLES!$C$64,[3]CONTROLES!$D$64,[3]CONTROLES!$D$65))</f>
        <v>0</v>
      </c>
      <c r="AX28" s="149">
        <f t="shared" ref="AX28:AX38" si="3">+AK28+AM28+AO28+AQ28+AS28+AU28+AW28</f>
        <v>0</v>
      </c>
      <c r="AY28" s="150" t="str">
        <f t="shared" si="0"/>
        <v>Débil</v>
      </c>
      <c r="AZ28" s="143"/>
      <c r="BA28" s="329"/>
      <c r="BB28" s="348"/>
      <c r="BC28" s="345"/>
      <c r="BD28" s="346"/>
      <c r="BE28" s="346"/>
      <c r="BF28" s="136"/>
      <c r="BG28" s="136"/>
      <c r="BH28" s="143" t="s">
        <v>216</v>
      </c>
      <c r="BI28" s="219"/>
      <c r="BJ28" s="219"/>
      <c r="BK28" s="136"/>
      <c r="BL28" s="136"/>
      <c r="BM28" s="208" t="s">
        <v>171</v>
      </c>
      <c r="BN28" s="344"/>
      <c r="BO28" s="239"/>
      <c r="BP28" s="239"/>
      <c r="BQ28" s="196"/>
      <c r="BR28" s="196"/>
      <c r="BS28" s="196"/>
      <c r="BT28" s="196"/>
      <c r="BU28" s="196"/>
      <c r="BV28" s="196"/>
      <c r="BW28" s="196"/>
      <c r="BX28" s="196"/>
      <c r="BY28" s="196"/>
      <c r="BZ28" s="196"/>
      <c r="CA28" s="196"/>
      <c r="CB28" s="196"/>
      <c r="CC28" s="196"/>
      <c r="CD28" s="196"/>
      <c r="CE28" s="196"/>
      <c r="CF28" s="196"/>
      <c r="CG28" s="239"/>
      <c r="CH28" s="239"/>
      <c r="CI28" s="239"/>
      <c r="CJ28" s="239"/>
      <c r="CK28" s="239"/>
      <c r="CL28" s="239"/>
      <c r="CM28" s="239"/>
      <c r="CN28" s="239"/>
      <c r="CO28" s="239"/>
      <c r="CP28" s="196"/>
      <c r="CQ28" s="196"/>
      <c r="CR28" s="196"/>
      <c r="CS28" s="196"/>
      <c r="CT28" s="196"/>
      <c r="CU28" s="196"/>
      <c r="CV28" s="196"/>
      <c r="CW28" s="196"/>
      <c r="CX28" s="196"/>
      <c r="CY28" s="196"/>
      <c r="CZ28" s="196"/>
      <c r="DA28" s="196"/>
      <c r="DB28" s="196"/>
      <c r="DC28" s="196"/>
      <c r="DD28" s="196"/>
      <c r="DE28" s="196"/>
      <c r="DF28" s="196"/>
      <c r="DG28" s="196"/>
      <c r="DH28" s="196"/>
      <c r="DI28" s="196"/>
      <c r="DJ28" s="196"/>
      <c r="DK28" s="196"/>
      <c r="DL28" s="196"/>
      <c r="DM28" s="196"/>
      <c r="DN28" s="196"/>
      <c r="DO28" s="196"/>
      <c r="DP28" s="196"/>
      <c r="DQ28" s="196"/>
      <c r="DR28" s="196"/>
      <c r="DS28" s="196"/>
      <c r="DT28" s="196"/>
      <c r="DU28" s="196"/>
      <c r="DV28" s="196"/>
      <c r="DW28" s="196"/>
      <c r="DX28" s="196"/>
      <c r="DY28" s="196"/>
      <c r="DZ28" s="196"/>
      <c r="EA28" s="196"/>
      <c r="EB28" s="196"/>
      <c r="EC28" s="196"/>
      <c r="ED28" s="196"/>
      <c r="EE28" s="196"/>
      <c r="EF28" s="196"/>
      <c r="EG28" s="196"/>
      <c r="EH28" s="196"/>
      <c r="EI28" s="196"/>
      <c r="EJ28" s="196"/>
      <c r="EK28" s="196"/>
      <c r="EL28" s="196"/>
      <c r="EM28" s="196"/>
      <c r="EN28" s="196"/>
      <c r="EO28" s="196"/>
      <c r="EP28" s="196"/>
      <c r="EQ28" s="196"/>
      <c r="ER28" s="196"/>
      <c r="ES28" s="196"/>
      <c r="ET28" s="196"/>
      <c r="EU28" s="196"/>
      <c r="EV28" s="196"/>
      <c r="EW28" s="196"/>
      <c r="EX28" s="196"/>
      <c r="EY28" s="196"/>
      <c r="EZ28" s="196"/>
      <c r="FA28" s="196"/>
      <c r="FB28" s="196"/>
      <c r="FC28" s="196"/>
      <c r="FD28" s="196"/>
      <c r="FE28" s="196"/>
      <c r="FF28" s="196"/>
      <c r="FG28" s="196"/>
      <c r="FH28" s="196"/>
      <c r="FI28" s="196"/>
      <c r="FJ28" s="196"/>
      <c r="FK28" s="196"/>
      <c r="FL28" s="196"/>
      <c r="FM28" s="196"/>
      <c r="FN28" s="196"/>
      <c r="FO28" s="196"/>
      <c r="FP28" s="196"/>
      <c r="FQ28" s="196"/>
      <c r="FR28" s="196"/>
      <c r="FS28" s="280"/>
      <c r="FT28" s="280"/>
      <c r="FU28" s="196"/>
      <c r="FV28" s="277"/>
      <c r="FW28" s="196"/>
      <c r="FX28" s="196"/>
      <c r="FY28" s="280"/>
      <c r="FZ28" s="196"/>
      <c r="GA28" s="243">
        <v>45421</v>
      </c>
      <c r="GB28" s="269"/>
      <c r="GC28" s="269"/>
      <c r="GD28" s="269"/>
      <c r="GE28" s="289"/>
      <c r="GF28" s="289"/>
      <c r="GG28" s="289"/>
      <c r="GH28" s="289"/>
      <c r="GI28" s="289"/>
      <c r="GJ28" s="289"/>
      <c r="GK28" s="289"/>
      <c r="GL28" s="289"/>
      <c r="GM28" s="289"/>
      <c r="GN28" s="289"/>
      <c r="GO28" s="289"/>
      <c r="GP28" s="289"/>
      <c r="GQ28" s="289"/>
      <c r="GR28" s="289"/>
      <c r="GS28" s="289"/>
      <c r="GT28" s="289"/>
      <c r="GU28" s="289"/>
      <c r="GV28" s="289"/>
      <c r="GW28" s="289"/>
      <c r="GX28" s="289"/>
      <c r="GY28" s="289"/>
      <c r="GZ28" s="289"/>
      <c r="HA28" s="289"/>
      <c r="HB28" s="289"/>
      <c r="HC28" s="289"/>
      <c r="HD28" s="289"/>
      <c r="HE28" s="289"/>
      <c r="HF28" s="289"/>
    </row>
    <row r="29" spans="1:214" ht="39.75" hidden="1" customHeight="1" x14ac:dyDescent="0.2">
      <c r="A29" s="351"/>
      <c r="B29" s="350"/>
      <c r="C29" s="328"/>
      <c r="D29" s="328"/>
      <c r="E29" s="153"/>
      <c r="F29" s="215"/>
      <c r="G29" s="153" t="s">
        <v>472</v>
      </c>
      <c r="H29" s="153"/>
      <c r="I29" s="153"/>
      <c r="J29" s="328"/>
      <c r="K29" s="350"/>
      <c r="L29" s="350"/>
      <c r="M29" s="350"/>
      <c r="N29" s="350"/>
      <c r="O29" s="328"/>
      <c r="P29" s="329"/>
      <c r="Q29" s="345"/>
      <c r="R29" s="329"/>
      <c r="S29" s="345"/>
      <c r="T29" s="346"/>
      <c r="U29" s="144"/>
      <c r="V29" s="152"/>
      <c r="W29" s="152"/>
      <c r="X29" s="152"/>
      <c r="Y29" s="146"/>
      <c r="Z29" s="134">
        <f>+IF(Y29='[4]Tabla Valoración controles'!$D$4,'[4]Tabla Valoración controles'!$F$4,IF('[4]Mapa Corrupcion'!Y29='[4]Tabla Valoración controles'!$D$5,'[4]Tabla Valoración controles'!$F$5,IF(Y29=[4]FORMULAS!$A$10,0,'[4]Tabla Valoración controles'!$F$6)))</f>
        <v>0.1</v>
      </c>
      <c r="AA29" s="146"/>
      <c r="AB29" s="135">
        <f>+IF(AA29='[4]Tabla Valoración controles'!$D$7,'[4]Tabla Valoración controles'!$F$7,IF(Y29=[4]FORMULAS!$A$10,0,'[4]Tabla Valoración controles'!$F$8))</f>
        <v>0.15</v>
      </c>
      <c r="AC29" s="146"/>
      <c r="AD29" s="134">
        <f>+IF(AC29='[4]Tabla Valoración controles'!$D$9,'[4]Tabla Valoración controles'!$F$9,IF(Y29=[4]FORMULAS!$A$10,0,'[4]Tabla Valoración controles'!$F$10))</f>
        <v>0</v>
      </c>
      <c r="AE29" s="146"/>
      <c r="AF29" s="134">
        <f>+IF(AE29='[4]Tabla Valoración controles'!$D$9,'[4]Tabla Valoración controles'!$F$9,IF(AA29=[4]FORMULAS!$A$10,0,'[4]Tabla Valoración controles'!$F$10))</f>
        <v>0</v>
      </c>
      <c r="AG29" s="146"/>
      <c r="AH29" s="134">
        <f>+IF(AG29='[4]Tabla Valoración controles'!$D$13,'[4]Tabla Valoración controles'!$F$13,'[4]Tabla Valoración controles'!$F$14)</f>
        <v>0</v>
      </c>
      <c r="AI29" s="171">
        <f t="shared" ref="AI29:AI38" si="4">+Z29+AB29+AD29</f>
        <v>0.25</v>
      </c>
      <c r="AJ29" s="147"/>
      <c r="AK29" s="148">
        <f>+IF(AJ29=[3]CONTROLES!$C$50,[3]CONTROLES!$D$50,[3]CONTROLES!$D$51)</f>
        <v>0</v>
      </c>
      <c r="AL29" s="147"/>
      <c r="AM29" s="148">
        <f>+IF(AL29=[3]CONTROLES!$C$52,[3]CONTROLES!$D$52,[3]CONTROLES!$D$53)</f>
        <v>0</v>
      </c>
      <c r="AN29" s="147"/>
      <c r="AO29" s="148">
        <f>+IF(AN29=[3]CONTROLES!$C$54,[3]CONTROLES!$D$54,[3]CONTROLES!$D$55)</f>
        <v>0</v>
      </c>
      <c r="AP29" s="147"/>
      <c r="AQ29" s="148">
        <f>+IF(AP29=[3]CONTROLES!$C$56,[3]CONTROLES!$D$56,IF(AP29=[3]CONTROLES!$C$57,[3]CONTROLES!$D$57,[3]CONTROLES!$D$58))</f>
        <v>0</v>
      </c>
      <c r="AR29" s="147"/>
      <c r="AS29" s="148">
        <f>+IF(AR29=[3]CONTROLES!$C$59,[3]CONTROLES!$D$59,[3]CONTROLES!$D$60)</f>
        <v>0</v>
      </c>
      <c r="AT29" s="147"/>
      <c r="AU29" s="148">
        <f>+IF(AT29=[3]CONTROLES!$C$61,[3]CONTROLES!$D$61,[3]CONTROLES!$D$62)</f>
        <v>0</v>
      </c>
      <c r="AV29" s="147"/>
      <c r="AW29" s="149">
        <f>+IF(AV29=[3]CONTROLES!$C$63,[3]CONTROLES!$D$63,IF(AV29=[3]CONTROLES!$C$64,[3]CONTROLES!$D$64,[3]CONTROLES!$D$65))</f>
        <v>0</v>
      </c>
      <c r="AX29" s="149">
        <f t="shared" si="3"/>
        <v>0</v>
      </c>
      <c r="AY29" s="150" t="str">
        <f t="shared" si="0"/>
        <v>Débil</v>
      </c>
      <c r="AZ29" s="143"/>
      <c r="BA29" s="329"/>
      <c r="BB29" s="348"/>
      <c r="BC29" s="345"/>
      <c r="BD29" s="346"/>
      <c r="BE29" s="346"/>
      <c r="BF29" s="136"/>
      <c r="BG29" s="136"/>
      <c r="BH29" s="143" t="s">
        <v>216</v>
      </c>
      <c r="BI29" s="219"/>
      <c r="BJ29" s="219"/>
      <c r="BK29" s="136"/>
      <c r="BL29" s="136"/>
      <c r="BM29" s="208" t="s">
        <v>171</v>
      </c>
      <c r="BN29" s="344"/>
      <c r="BO29" s="239"/>
      <c r="BP29" s="239"/>
      <c r="BQ29" s="196"/>
      <c r="BR29" s="196"/>
      <c r="BS29" s="196"/>
      <c r="BT29" s="196"/>
      <c r="BU29" s="196"/>
      <c r="BV29" s="196"/>
      <c r="BW29" s="196"/>
      <c r="BX29" s="196"/>
      <c r="BY29" s="196"/>
      <c r="BZ29" s="196"/>
      <c r="CA29" s="196"/>
      <c r="CB29" s="196"/>
      <c r="CC29" s="196"/>
      <c r="CD29" s="196"/>
      <c r="CE29" s="196"/>
      <c r="CF29" s="196"/>
      <c r="CG29" s="239"/>
      <c r="CH29" s="239"/>
      <c r="CI29" s="239"/>
      <c r="CJ29" s="239"/>
      <c r="CK29" s="239"/>
      <c r="CL29" s="239"/>
      <c r="CM29" s="239"/>
      <c r="CN29" s="239"/>
      <c r="CO29" s="239"/>
      <c r="CP29" s="196"/>
      <c r="CQ29" s="196"/>
      <c r="CR29" s="196"/>
      <c r="CS29" s="196"/>
      <c r="CT29" s="196"/>
      <c r="CU29" s="196"/>
      <c r="CV29" s="196"/>
      <c r="CW29" s="196"/>
      <c r="CX29" s="196"/>
      <c r="CY29" s="196"/>
      <c r="CZ29" s="196"/>
      <c r="DA29" s="196"/>
      <c r="DB29" s="196"/>
      <c r="DC29" s="196"/>
      <c r="DD29" s="196"/>
      <c r="DE29" s="196"/>
      <c r="DF29" s="196"/>
      <c r="DG29" s="196"/>
      <c r="DH29" s="196"/>
      <c r="DI29" s="196"/>
      <c r="DJ29" s="196"/>
      <c r="DK29" s="196"/>
      <c r="DL29" s="196"/>
      <c r="DM29" s="196"/>
      <c r="DN29" s="196"/>
      <c r="DO29" s="196"/>
      <c r="DP29" s="196"/>
      <c r="DQ29" s="196"/>
      <c r="DR29" s="196"/>
      <c r="DS29" s="196"/>
      <c r="DT29" s="196"/>
      <c r="DU29" s="196"/>
      <c r="DV29" s="196"/>
      <c r="DW29" s="196"/>
      <c r="DX29" s="196"/>
      <c r="DY29" s="196"/>
      <c r="DZ29" s="196"/>
      <c r="EA29" s="196"/>
      <c r="EB29" s="196"/>
      <c r="EC29" s="196"/>
      <c r="ED29" s="196"/>
      <c r="EE29" s="196"/>
      <c r="EF29" s="196"/>
      <c r="EG29" s="196"/>
      <c r="EH29" s="196"/>
      <c r="EI29" s="196"/>
      <c r="EJ29" s="196"/>
      <c r="EK29" s="196"/>
      <c r="EL29" s="196"/>
      <c r="EM29" s="196"/>
      <c r="EN29" s="196"/>
      <c r="EO29" s="196"/>
      <c r="EP29" s="196"/>
      <c r="EQ29" s="196"/>
      <c r="ER29" s="196"/>
      <c r="ES29" s="196"/>
      <c r="ET29" s="196"/>
      <c r="EU29" s="196"/>
      <c r="EV29" s="196"/>
      <c r="EW29" s="196"/>
      <c r="EX29" s="196"/>
      <c r="EY29" s="196"/>
      <c r="EZ29" s="196"/>
      <c r="FA29" s="196"/>
      <c r="FB29" s="196"/>
      <c r="FC29" s="196"/>
      <c r="FD29" s="196"/>
      <c r="FE29" s="196"/>
      <c r="FF29" s="196"/>
      <c r="FG29" s="196"/>
      <c r="FH29" s="196"/>
      <c r="FI29" s="196"/>
      <c r="FJ29" s="196"/>
      <c r="FK29" s="196"/>
      <c r="FL29" s="196"/>
      <c r="FM29" s="196"/>
      <c r="FN29" s="196"/>
      <c r="FO29" s="196"/>
      <c r="FP29" s="196"/>
      <c r="FQ29" s="196"/>
      <c r="FR29" s="196"/>
      <c r="FS29" s="280"/>
      <c r="FT29" s="280"/>
      <c r="FU29" s="196"/>
      <c r="FV29" s="277"/>
      <c r="FW29" s="196"/>
      <c r="FX29" s="196"/>
      <c r="FY29" s="280"/>
      <c r="FZ29" s="196"/>
      <c r="GA29" s="243">
        <v>45421</v>
      </c>
      <c r="GB29" s="269"/>
      <c r="GC29" s="269"/>
      <c r="GD29" s="269"/>
      <c r="GE29" s="289"/>
      <c r="GF29" s="289"/>
      <c r="GG29" s="289"/>
      <c r="GH29" s="289"/>
      <c r="GI29" s="289"/>
      <c r="GJ29" s="289"/>
      <c r="GK29" s="289"/>
      <c r="GL29" s="289"/>
      <c r="GM29" s="289"/>
      <c r="GN29" s="289"/>
      <c r="GO29" s="289"/>
      <c r="GP29" s="289"/>
      <c r="GQ29" s="289"/>
      <c r="GR29" s="289"/>
      <c r="GS29" s="289"/>
      <c r="GT29" s="289"/>
      <c r="GU29" s="289"/>
      <c r="GV29" s="289"/>
      <c r="GW29" s="289"/>
      <c r="GX29" s="289"/>
      <c r="GY29" s="289"/>
      <c r="GZ29" s="289"/>
      <c r="HA29" s="289"/>
      <c r="HB29" s="289"/>
      <c r="HC29" s="289"/>
      <c r="HD29" s="289"/>
      <c r="HE29" s="289"/>
      <c r="HF29" s="289"/>
    </row>
    <row r="30" spans="1:214" ht="39.75" hidden="1" customHeight="1" x14ac:dyDescent="0.2">
      <c r="A30" s="351"/>
      <c r="B30" s="350"/>
      <c r="C30" s="328"/>
      <c r="D30" s="328"/>
      <c r="E30" s="153"/>
      <c r="F30" s="215"/>
      <c r="G30" s="153" t="s">
        <v>473</v>
      </c>
      <c r="H30" s="153"/>
      <c r="I30" s="153"/>
      <c r="J30" s="328"/>
      <c r="K30" s="350"/>
      <c r="L30" s="350"/>
      <c r="M30" s="350"/>
      <c r="N30" s="350"/>
      <c r="O30" s="328"/>
      <c r="P30" s="329"/>
      <c r="Q30" s="345"/>
      <c r="R30" s="329"/>
      <c r="S30" s="345"/>
      <c r="T30" s="346"/>
      <c r="U30" s="144"/>
      <c r="V30" s="151"/>
      <c r="W30" s="151"/>
      <c r="X30" s="151"/>
      <c r="Y30" s="146"/>
      <c r="Z30" s="134">
        <f>+IF(Y30='[4]Tabla Valoración controles'!$D$4,'[4]Tabla Valoración controles'!$F$4,IF('[4]Mapa Corrupcion'!Y30='[4]Tabla Valoración controles'!$D$5,'[4]Tabla Valoración controles'!$F$5,IF(Y30=[4]FORMULAS!$A$10,0,'[4]Tabla Valoración controles'!$F$6)))</f>
        <v>0.1</v>
      </c>
      <c r="AA30" s="146"/>
      <c r="AB30" s="135">
        <f>+IF(AA30='[4]Tabla Valoración controles'!$D$7,'[4]Tabla Valoración controles'!$F$7,IF(Y30=[4]FORMULAS!$A$10,0,'[4]Tabla Valoración controles'!$F$8))</f>
        <v>0.15</v>
      </c>
      <c r="AC30" s="146"/>
      <c r="AD30" s="134">
        <f>+IF(AC30='[4]Tabla Valoración controles'!$D$9,'[4]Tabla Valoración controles'!$F$9,IF(Y30=[4]FORMULAS!$A$10,0,'[4]Tabla Valoración controles'!$F$10))</f>
        <v>0</v>
      </c>
      <c r="AE30" s="146"/>
      <c r="AF30" s="134">
        <f>+IF(AE30='[4]Tabla Valoración controles'!$D$9,'[4]Tabla Valoración controles'!$F$9,IF(AA30=[4]FORMULAS!$A$10,0,'[4]Tabla Valoración controles'!$F$10))</f>
        <v>0</v>
      </c>
      <c r="AG30" s="146"/>
      <c r="AH30" s="134">
        <f>+IF(AG30='[4]Tabla Valoración controles'!$D$13,'[4]Tabla Valoración controles'!$F$13,'[4]Tabla Valoración controles'!$F$14)</f>
        <v>0</v>
      </c>
      <c r="AI30" s="171">
        <f t="shared" si="4"/>
        <v>0.25</v>
      </c>
      <c r="AJ30" s="147"/>
      <c r="AK30" s="148">
        <f>+IF(AJ30=[3]CONTROLES!$C$50,[3]CONTROLES!$D$50,[3]CONTROLES!$D$51)</f>
        <v>0</v>
      </c>
      <c r="AL30" s="147"/>
      <c r="AM30" s="148">
        <f>+IF(AL30=[3]CONTROLES!$C$52,[3]CONTROLES!$D$52,[3]CONTROLES!$D$53)</f>
        <v>0</v>
      </c>
      <c r="AN30" s="147"/>
      <c r="AO30" s="148">
        <f>+IF(AN30=[3]CONTROLES!$C$54,[3]CONTROLES!$D$54,[3]CONTROLES!$D$55)</f>
        <v>0</v>
      </c>
      <c r="AP30" s="147"/>
      <c r="AQ30" s="148">
        <f>+IF(AP30=[3]CONTROLES!$C$56,[3]CONTROLES!$D$56,IF(AP30=[3]CONTROLES!$C$57,[3]CONTROLES!$D$57,[3]CONTROLES!$D$58))</f>
        <v>0</v>
      </c>
      <c r="AR30" s="147"/>
      <c r="AS30" s="148">
        <f>+IF(AR30=[3]CONTROLES!$C$59,[3]CONTROLES!$D$59,[3]CONTROLES!$D$60)</f>
        <v>0</v>
      </c>
      <c r="AT30" s="147"/>
      <c r="AU30" s="148">
        <f>+IF(AT30=[3]CONTROLES!$C$61,[3]CONTROLES!$D$61,[3]CONTROLES!$D$62)</f>
        <v>0</v>
      </c>
      <c r="AV30" s="147"/>
      <c r="AW30" s="149">
        <f>+IF(AV30=[3]CONTROLES!$C$63,[3]CONTROLES!$D$63,IF(AV30=[3]CONTROLES!$C$64,[3]CONTROLES!$D$64,[3]CONTROLES!$D$65))</f>
        <v>0</v>
      </c>
      <c r="AX30" s="149">
        <f t="shared" si="3"/>
        <v>0</v>
      </c>
      <c r="AY30" s="150" t="str">
        <f t="shared" si="0"/>
        <v>Débil</v>
      </c>
      <c r="AZ30" s="143"/>
      <c r="BA30" s="329"/>
      <c r="BB30" s="348"/>
      <c r="BC30" s="345"/>
      <c r="BD30" s="346"/>
      <c r="BE30" s="346"/>
      <c r="BF30" s="136"/>
      <c r="BG30" s="136"/>
      <c r="BH30" s="143" t="s">
        <v>216</v>
      </c>
      <c r="BI30" s="219"/>
      <c r="BJ30" s="219"/>
      <c r="BK30" s="136"/>
      <c r="BL30" s="136"/>
      <c r="BM30" s="208" t="s">
        <v>171</v>
      </c>
      <c r="BN30" s="344"/>
      <c r="BO30" s="239"/>
      <c r="BP30" s="239"/>
      <c r="BQ30" s="196"/>
      <c r="BR30" s="196"/>
      <c r="BS30" s="196"/>
      <c r="BT30" s="196"/>
      <c r="BU30" s="196"/>
      <c r="BV30" s="196"/>
      <c r="BW30" s="196"/>
      <c r="BX30" s="196"/>
      <c r="BY30" s="196"/>
      <c r="BZ30" s="196"/>
      <c r="CA30" s="196"/>
      <c r="CB30" s="196"/>
      <c r="CC30" s="196"/>
      <c r="CD30" s="196"/>
      <c r="CE30" s="196"/>
      <c r="CF30" s="196"/>
      <c r="CG30" s="239"/>
      <c r="CH30" s="239"/>
      <c r="CI30" s="239"/>
      <c r="CJ30" s="239"/>
      <c r="CK30" s="239"/>
      <c r="CL30" s="239"/>
      <c r="CM30" s="239"/>
      <c r="CN30" s="239"/>
      <c r="CO30" s="239"/>
      <c r="CP30" s="196"/>
      <c r="CQ30" s="196"/>
      <c r="CR30" s="196"/>
      <c r="CS30" s="196"/>
      <c r="CT30" s="196"/>
      <c r="CU30" s="196"/>
      <c r="CV30" s="196"/>
      <c r="CW30" s="196"/>
      <c r="CX30" s="196"/>
      <c r="CY30" s="196"/>
      <c r="CZ30" s="196"/>
      <c r="DA30" s="196"/>
      <c r="DB30" s="196"/>
      <c r="DC30" s="196"/>
      <c r="DD30" s="196"/>
      <c r="DE30" s="196"/>
      <c r="DF30" s="196"/>
      <c r="DG30" s="196"/>
      <c r="DH30" s="196"/>
      <c r="DI30" s="196"/>
      <c r="DJ30" s="196"/>
      <c r="DK30" s="196"/>
      <c r="DL30" s="196"/>
      <c r="DM30" s="196"/>
      <c r="DN30" s="196"/>
      <c r="DO30" s="196"/>
      <c r="DP30" s="196"/>
      <c r="DQ30" s="196"/>
      <c r="DR30" s="196"/>
      <c r="DS30" s="196"/>
      <c r="DT30" s="196"/>
      <c r="DU30" s="196"/>
      <c r="DV30" s="196"/>
      <c r="DW30" s="196"/>
      <c r="DX30" s="196"/>
      <c r="DY30" s="196"/>
      <c r="DZ30" s="196"/>
      <c r="EA30" s="196"/>
      <c r="EB30" s="196"/>
      <c r="EC30" s="196"/>
      <c r="ED30" s="196"/>
      <c r="EE30" s="196"/>
      <c r="EF30" s="196"/>
      <c r="EG30" s="196"/>
      <c r="EH30" s="196"/>
      <c r="EI30" s="196"/>
      <c r="EJ30" s="196"/>
      <c r="EK30" s="196"/>
      <c r="EL30" s="196"/>
      <c r="EM30" s="196"/>
      <c r="EN30" s="196"/>
      <c r="EO30" s="196"/>
      <c r="EP30" s="196"/>
      <c r="EQ30" s="196"/>
      <c r="ER30" s="196"/>
      <c r="ES30" s="196"/>
      <c r="ET30" s="196"/>
      <c r="EU30" s="196"/>
      <c r="EV30" s="196"/>
      <c r="EW30" s="196"/>
      <c r="EX30" s="196"/>
      <c r="EY30" s="196"/>
      <c r="EZ30" s="196"/>
      <c r="FA30" s="196"/>
      <c r="FB30" s="196"/>
      <c r="FC30" s="196"/>
      <c r="FD30" s="196"/>
      <c r="FE30" s="196"/>
      <c r="FF30" s="196"/>
      <c r="FG30" s="196"/>
      <c r="FH30" s="196"/>
      <c r="FI30" s="196"/>
      <c r="FJ30" s="196"/>
      <c r="FK30" s="196"/>
      <c r="FL30" s="196"/>
      <c r="FM30" s="196"/>
      <c r="FN30" s="196"/>
      <c r="FO30" s="196"/>
      <c r="FP30" s="196"/>
      <c r="FQ30" s="196"/>
      <c r="FR30" s="196"/>
      <c r="FS30" s="280"/>
      <c r="FT30" s="280"/>
      <c r="FU30" s="196"/>
      <c r="FV30" s="277"/>
      <c r="FW30" s="196"/>
      <c r="FX30" s="196"/>
      <c r="FY30" s="280"/>
      <c r="FZ30" s="196"/>
      <c r="GA30" s="243">
        <v>45421</v>
      </c>
      <c r="GB30" s="269"/>
      <c r="GC30" s="269"/>
      <c r="GD30" s="269"/>
      <c r="GE30" s="289"/>
      <c r="GF30" s="289"/>
      <c r="GG30" s="289"/>
      <c r="GH30" s="289"/>
      <c r="GI30" s="289"/>
      <c r="GJ30" s="289"/>
      <c r="GK30" s="289"/>
      <c r="GL30" s="289"/>
      <c r="GM30" s="289"/>
      <c r="GN30" s="289"/>
      <c r="GO30" s="289"/>
      <c r="GP30" s="289"/>
      <c r="GQ30" s="289"/>
      <c r="GR30" s="289"/>
      <c r="GS30" s="289"/>
      <c r="GT30" s="289"/>
      <c r="GU30" s="289"/>
      <c r="GV30" s="289"/>
      <c r="GW30" s="289"/>
      <c r="GX30" s="289"/>
      <c r="GY30" s="289"/>
      <c r="GZ30" s="289"/>
      <c r="HA30" s="289"/>
      <c r="HB30" s="289"/>
      <c r="HC30" s="289"/>
      <c r="HD30" s="289"/>
      <c r="HE30" s="289"/>
      <c r="HF30" s="289"/>
    </row>
    <row r="31" spans="1:214" ht="39.75" hidden="1" customHeight="1" x14ac:dyDescent="0.2">
      <c r="A31" s="351"/>
      <c r="B31" s="350"/>
      <c r="C31" s="328"/>
      <c r="D31" s="328"/>
      <c r="E31" s="153"/>
      <c r="F31" s="215"/>
      <c r="G31" s="153"/>
      <c r="H31" s="153"/>
      <c r="I31" s="153"/>
      <c r="J31" s="328"/>
      <c r="K31" s="350"/>
      <c r="L31" s="350"/>
      <c r="M31" s="350"/>
      <c r="N31" s="350"/>
      <c r="O31" s="328"/>
      <c r="P31" s="329"/>
      <c r="Q31" s="345"/>
      <c r="R31" s="329"/>
      <c r="S31" s="345"/>
      <c r="T31" s="346"/>
      <c r="U31" s="144"/>
      <c r="V31" s="151"/>
      <c r="W31" s="151"/>
      <c r="X31" s="151"/>
      <c r="Y31" s="146"/>
      <c r="Z31" s="134">
        <f>+IF(Y31='[4]Tabla Valoración controles'!$D$4,'[4]Tabla Valoración controles'!$F$4,IF('[4]Mapa Corrupcion'!Y31='[4]Tabla Valoración controles'!$D$5,'[4]Tabla Valoración controles'!$F$5,IF(Y31=[4]FORMULAS!$A$10,0,'[4]Tabla Valoración controles'!$F$6)))</f>
        <v>0.1</v>
      </c>
      <c r="AA31" s="146"/>
      <c r="AB31" s="135">
        <f>+IF(AA31='[4]Tabla Valoración controles'!$D$7,'[4]Tabla Valoración controles'!$F$7,IF(Y31=[4]FORMULAS!$A$10,0,'[4]Tabla Valoración controles'!$F$8))</f>
        <v>0.15</v>
      </c>
      <c r="AC31" s="146"/>
      <c r="AD31" s="134">
        <f>+IF(AC31='[4]Tabla Valoración controles'!$D$9,'[4]Tabla Valoración controles'!$F$9,IF(Y31=[4]FORMULAS!$A$10,0,'[4]Tabla Valoración controles'!$F$10))</f>
        <v>0</v>
      </c>
      <c r="AE31" s="146"/>
      <c r="AF31" s="134">
        <f>+IF(AE31='[4]Tabla Valoración controles'!$D$9,'[4]Tabla Valoración controles'!$F$9,IF(AA31=[4]FORMULAS!$A$10,0,'[4]Tabla Valoración controles'!$F$10))</f>
        <v>0</v>
      </c>
      <c r="AG31" s="146"/>
      <c r="AH31" s="134">
        <f>+IF(AG31='[4]Tabla Valoración controles'!$D$13,'[4]Tabla Valoración controles'!$F$13,'[4]Tabla Valoración controles'!$F$14)</f>
        <v>0</v>
      </c>
      <c r="AI31" s="171">
        <f t="shared" si="4"/>
        <v>0.25</v>
      </c>
      <c r="AJ31" s="147"/>
      <c r="AK31" s="148">
        <f>+IF(AJ31=[3]CONTROLES!$C$50,[3]CONTROLES!$D$50,[3]CONTROLES!$D$51)</f>
        <v>0</v>
      </c>
      <c r="AL31" s="147"/>
      <c r="AM31" s="148">
        <f>+IF(AL31=[3]CONTROLES!$C$52,[3]CONTROLES!$D$52,[3]CONTROLES!$D$53)</f>
        <v>0</v>
      </c>
      <c r="AN31" s="147"/>
      <c r="AO31" s="148">
        <f>+IF(AN31=[3]CONTROLES!$C$54,[3]CONTROLES!$D$54,[3]CONTROLES!$D$55)</f>
        <v>0</v>
      </c>
      <c r="AP31" s="147"/>
      <c r="AQ31" s="148">
        <f>+IF(AP31=[3]CONTROLES!$C$56,[3]CONTROLES!$D$56,IF(AP31=[3]CONTROLES!$C$57,[3]CONTROLES!$D$57,[3]CONTROLES!$D$58))</f>
        <v>0</v>
      </c>
      <c r="AR31" s="147"/>
      <c r="AS31" s="148">
        <f>+IF(AR31=[3]CONTROLES!$C$59,[3]CONTROLES!$D$59,[3]CONTROLES!$D$60)</f>
        <v>0</v>
      </c>
      <c r="AT31" s="147"/>
      <c r="AU31" s="148">
        <f>+IF(AT31=[3]CONTROLES!$C$61,[3]CONTROLES!$D$61,[3]CONTROLES!$D$62)</f>
        <v>0</v>
      </c>
      <c r="AV31" s="147"/>
      <c r="AW31" s="149">
        <f>+IF(AV31=[3]CONTROLES!$C$63,[3]CONTROLES!$D$63,IF(AV31=[3]CONTROLES!$C$64,[3]CONTROLES!$D$64,[3]CONTROLES!$D$65))</f>
        <v>0</v>
      </c>
      <c r="AX31" s="149">
        <f t="shared" si="3"/>
        <v>0</v>
      </c>
      <c r="AY31" s="150" t="str">
        <f t="shared" si="0"/>
        <v>Débil</v>
      </c>
      <c r="AZ31" s="143"/>
      <c r="BA31" s="329"/>
      <c r="BB31" s="348"/>
      <c r="BC31" s="345"/>
      <c r="BD31" s="346"/>
      <c r="BE31" s="346"/>
      <c r="BF31" s="136"/>
      <c r="BG31" s="136"/>
      <c r="BH31" s="143" t="s">
        <v>216</v>
      </c>
      <c r="BI31" s="219"/>
      <c r="BJ31" s="219"/>
      <c r="BK31" s="136"/>
      <c r="BL31" s="136"/>
      <c r="BM31" s="208" t="s">
        <v>171</v>
      </c>
      <c r="BN31" s="344"/>
      <c r="BO31" s="239"/>
      <c r="BP31" s="239"/>
      <c r="BQ31" s="196"/>
      <c r="BR31" s="196"/>
      <c r="BS31" s="196"/>
      <c r="BT31" s="196"/>
      <c r="BU31" s="196"/>
      <c r="BV31" s="196"/>
      <c r="BW31" s="196"/>
      <c r="BX31" s="196"/>
      <c r="BY31" s="196"/>
      <c r="BZ31" s="196"/>
      <c r="CA31" s="196"/>
      <c r="CB31" s="196"/>
      <c r="CC31" s="196"/>
      <c r="CD31" s="196"/>
      <c r="CE31" s="196"/>
      <c r="CF31" s="196"/>
      <c r="CG31" s="239"/>
      <c r="CH31" s="239"/>
      <c r="CI31" s="239"/>
      <c r="CJ31" s="239"/>
      <c r="CK31" s="239"/>
      <c r="CL31" s="239"/>
      <c r="CM31" s="239"/>
      <c r="CN31" s="239"/>
      <c r="CO31" s="239"/>
      <c r="CP31" s="196"/>
      <c r="CQ31" s="196"/>
      <c r="CR31" s="196"/>
      <c r="CS31" s="196"/>
      <c r="CT31" s="196"/>
      <c r="CU31" s="196"/>
      <c r="CV31" s="196"/>
      <c r="CW31" s="196"/>
      <c r="CX31" s="196"/>
      <c r="CY31" s="196"/>
      <c r="CZ31" s="196"/>
      <c r="DA31" s="196"/>
      <c r="DB31" s="196"/>
      <c r="DC31" s="196"/>
      <c r="DD31" s="196"/>
      <c r="DE31" s="196"/>
      <c r="DF31" s="196"/>
      <c r="DG31" s="196"/>
      <c r="DH31" s="196"/>
      <c r="DI31" s="196"/>
      <c r="DJ31" s="196"/>
      <c r="DK31" s="196"/>
      <c r="DL31" s="196"/>
      <c r="DM31" s="196"/>
      <c r="DN31" s="196"/>
      <c r="DO31" s="196"/>
      <c r="DP31" s="196"/>
      <c r="DQ31" s="196"/>
      <c r="DR31" s="196"/>
      <c r="DS31" s="196"/>
      <c r="DT31" s="196"/>
      <c r="DU31" s="196"/>
      <c r="DV31" s="196"/>
      <c r="DW31" s="196"/>
      <c r="DX31" s="196"/>
      <c r="DY31" s="196"/>
      <c r="DZ31" s="196"/>
      <c r="EA31" s="196"/>
      <c r="EB31" s="196"/>
      <c r="EC31" s="196"/>
      <c r="ED31" s="196"/>
      <c r="EE31" s="196"/>
      <c r="EF31" s="196"/>
      <c r="EG31" s="196"/>
      <c r="EH31" s="196"/>
      <c r="EI31" s="196"/>
      <c r="EJ31" s="196"/>
      <c r="EK31" s="196"/>
      <c r="EL31" s="196"/>
      <c r="EM31" s="196"/>
      <c r="EN31" s="196"/>
      <c r="EO31" s="196"/>
      <c r="EP31" s="196"/>
      <c r="EQ31" s="196"/>
      <c r="ER31" s="196"/>
      <c r="ES31" s="196"/>
      <c r="ET31" s="196"/>
      <c r="EU31" s="196"/>
      <c r="EV31" s="196"/>
      <c r="EW31" s="196"/>
      <c r="EX31" s="196"/>
      <c r="EY31" s="196"/>
      <c r="EZ31" s="196"/>
      <c r="FA31" s="196"/>
      <c r="FB31" s="196"/>
      <c r="FC31" s="196"/>
      <c r="FD31" s="196"/>
      <c r="FE31" s="196"/>
      <c r="FF31" s="196"/>
      <c r="FG31" s="196"/>
      <c r="FH31" s="196"/>
      <c r="FI31" s="196"/>
      <c r="FJ31" s="196"/>
      <c r="FK31" s="196"/>
      <c r="FL31" s="196"/>
      <c r="FM31" s="196"/>
      <c r="FN31" s="196"/>
      <c r="FO31" s="196"/>
      <c r="FP31" s="196"/>
      <c r="FQ31" s="196"/>
      <c r="FR31" s="196"/>
      <c r="FS31" s="280"/>
      <c r="FT31" s="280"/>
      <c r="FU31" s="196"/>
      <c r="FV31" s="277"/>
      <c r="FW31" s="196"/>
      <c r="FX31" s="196"/>
      <c r="FY31" s="280"/>
      <c r="FZ31" s="196"/>
      <c r="GA31" s="243">
        <v>45421</v>
      </c>
      <c r="GB31" s="269"/>
      <c r="GC31" s="269"/>
      <c r="GD31" s="269"/>
      <c r="GE31" s="289"/>
      <c r="GF31" s="289"/>
      <c r="GG31" s="289"/>
      <c r="GH31" s="289"/>
      <c r="GI31" s="289"/>
      <c r="GJ31" s="289"/>
      <c r="GK31" s="289"/>
      <c r="GL31" s="289"/>
      <c r="GM31" s="289"/>
      <c r="GN31" s="289"/>
      <c r="GO31" s="289"/>
      <c r="GP31" s="289"/>
      <c r="GQ31" s="289"/>
      <c r="GR31" s="289"/>
      <c r="GS31" s="289"/>
      <c r="GT31" s="289"/>
      <c r="GU31" s="289"/>
      <c r="GV31" s="289"/>
      <c r="GW31" s="289"/>
      <c r="GX31" s="289"/>
      <c r="GY31" s="289"/>
      <c r="GZ31" s="289"/>
      <c r="HA31" s="289"/>
      <c r="HB31" s="289"/>
      <c r="HC31" s="289"/>
      <c r="HD31" s="289"/>
      <c r="HE31" s="289"/>
      <c r="HF31" s="289"/>
    </row>
    <row r="32" spans="1:214" ht="39.75" hidden="1" customHeight="1" x14ac:dyDescent="0.2">
      <c r="A32" s="351"/>
      <c r="B32" s="350"/>
      <c r="C32" s="328"/>
      <c r="D32" s="328"/>
      <c r="E32" s="153"/>
      <c r="F32" s="215"/>
      <c r="G32" s="153"/>
      <c r="H32" s="153"/>
      <c r="I32" s="153"/>
      <c r="J32" s="328"/>
      <c r="K32" s="350"/>
      <c r="L32" s="350"/>
      <c r="M32" s="350"/>
      <c r="N32" s="350"/>
      <c r="O32" s="328"/>
      <c r="P32" s="329"/>
      <c r="Q32" s="345"/>
      <c r="R32" s="329"/>
      <c r="S32" s="345"/>
      <c r="T32" s="346"/>
      <c r="U32" s="144"/>
      <c r="V32" s="151"/>
      <c r="W32" s="151"/>
      <c r="X32" s="151"/>
      <c r="Y32" s="146"/>
      <c r="Z32" s="134">
        <f>+IF(Y32='[4]Tabla Valoración controles'!$D$4,'[4]Tabla Valoración controles'!$F$4,IF('[4]Mapa Corrupcion'!Y32='[4]Tabla Valoración controles'!$D$5,'[4]Tabla Valoración controles'!$F$5,IF(Y32=[4]FORMULAS!$A$10,0,'[4]Tabla Valoración controles'!$F$6)))</f>
        <v>0.1</v>
      </c>
      <c r="AA32" s="146"/>
      <c r="AB32" s="135">
        <f>+IF(AA32='[4]Tabla Valoración controles'!$D$7,'[4]Tabla Valoración controles'!$F$7,IF(Y32=[4]FORMULAS!$A$10,0,'[4]Tabla Valoración controles'!$F$8))</f>
        <v>0.15</v>
      </c>
      <c r="AC32" s="146"/>
      <c r="AD32" s="134">
        <f>+IF(AC32='[4]Tabla Valoración controles'!$D$9,'[4]Tabla Valoración controles'!$F$9,IF(Y32=[4]FORMULAS!$A$10,0,'[4]Tabla Valoración controles'!$F$10))</f>
        <v>0</v>
      </c>
      <c r="AE32" s="146"/>
      <c r="AF32" s="134">
        <f>+IF(AE32='[4]Tabla Valoración controles'!$D$9,'[4]Tabla Valoración controles'!$F$9,IF(AA32=[4]FORMULAS!$A$10,0,'[4]Tabla Valoración controles'!$F$10))</f>
        <v>0</v>
      </c>
      <c r="AG32" s="146"/>
      <c r="AH32" s="134">
        <f>+IF(AG32='[4]Tabla Valoración controles'!$D$13,'[4]Tabla Valoración controles'!$F$13,'[4]Tabla Valoración controles'!$F$14)</f>
        <v>0</v>
      </c>
      <c r="AI32" s="171">
        <f t="shared" si="4"/>
        <v>0.25</v>
      </c>
      <c r="AJ32" s="147"/>
      <c r="AK32" s="148">
        <f>+IF(AJ32=[3]CONTROLES!$C$50,[3]CONTROLES!$D$50,[3]CONTROLES!$D$51)</f>
        <v>0</v>
      </c>
      <c r="AL32" s="147"/>
      <c r="AM32" s="148">
        <f>+IF(AL32=[3]CONTROLES!$C$52,[3]CONTROLES!$D$52,[3]CONTROLES!$D$53)</f>
        <v>0</v>
      </c>
      <c r="AN32" s="147"/>
      <c r="AO32" s="148">
        <f>+IF(AN32=[3]CONTROLES!$C$54,[3]CONTROLES!$D$54,[3]CONTROLES!$D$55)</f>
        <v>0</v>
      </c>
      <c r="AP32" s="147"/>
      <c r="AQ32" s="148">
        <f>+IF(AP32=[3]CONTROLES!$C$56,[3]CONTROLES!$D$56,IF(AP32=[3]CONTROLES!$C$57,[3]CONTROLES!$D$57,[3]CONTROLES!$D$58))</f>
        <v>0</v>
      </c>
      <c r="AR32" s="147"/>
      <c r="AS32" s="148">
        <f>+IF(AR32=[3]CONTROLES!$C$59,[3]CONTROLES!$D$59,[3]CONTROLES!$D$60)</f>
        <v>0</v>
      </c>
      <c r="AT32" s="147"/>
      <c r="AU32" s="148">
        <f>+IF(AT32=[3]CONTROLES!$C$61,[3]CONTROLES!$D$61,[3]CONTROLES!$D$62)</f>
        <v>0</v>
      </c>
      <c r="AV32" s="147"/>
      <c r="AW32" s="149">
        <f>+IF(AV32=[3]CONTROLES!$C$63,[3]CONTROLES!$D$63,IF(AV32=[3]CONTROLES!$C$64,[3]CONTROLES!$D$64,[3]CONTROLES!$D$65))</f>
        <v>0</v>
      </c>
      <c r="AX32" s="149">
        <f t="shared" si="3"/>
        <v>0</v>
      </c>
      <c r="AY32" s="150" t="str">
        <f t="shared" si="0"/>
        <v>Débil</v>
      </c>
      <c r="AZ32" s="143"/>
      <c r="BA32" s="329"/>
      <c r="BB32" s="348"/>
      <c r="BC32" s="345"/>
      <c r="BD32" s="346"/>
      <c r="BE32" s="346"/>
      <c r="BF32" s="136"/>
      <c r="BG32" s="136"/>
      <c r="BH32" s="143" t="s">
        <v>216</v>
      </c>
      <c r="BI32" s="219"/>
      <c r="BJ32" s="219"/>
      <c r="BK32" s="136"/>
      <c r="BL32" s="136"/>
      <c r="BM32" s="208" t="s">
        <v>171</v>
      </c>
      <c r="BN32" s="344"/>
      <c r="BO32" s="239"/>
      <c r="BP32" s="239"/>
      <c r="BQ32" s="196"/>
      <c r="BR32" s="196"/>
      <c r="BS32" s="196"/>
      <c r="BT32" s="196"/>
      <c r="BU32" s="196"/>
      <c r="BV32" s="196"/>
      <c r="BW32" s="196"/>
      <c r="BX32" s="196"/>
      <c r="BY32" s="196"/>
      <c r="BZ32" s="196"/>
      <c r="CA32" s="196"/>
      <c r="CB32" s="196"/>
      <c r="CC32" s="196"/>
      <c r="CD32" s="196"/>
      <c r="CE32" s="196"/>
      <c r="CF32" s="196"/>
      <c r="CG32" s="239"/>
      <c r="CH32" s="239"/>
      <c r="CI32" s="239"/>
      <c r="CJ32" s="239"/>
      <c r="CK32" s="239"/>
      <c r="CL32" s="239"/>
      <c r="CM32" s="239"/>
      <c r="CN32" s="239"/>
      <c r="CO32" s="239"/>
      <c r="CP32" s="196"/>
      <c r="CQ32" s="196"/>
      <c r="CR32" s="196"/>
      <c r="CS32" s="196"/>
      <c r="CT32" s="196"/>
      <c r="CU32" s="196"/>
      <c r="CV32" s="196"/>
      <c r="CW32" s="196"/>
      <c r="CX32" s="196"/>
      <c r="CY32" s="196"/>
      <c r="CZ32" s="196"/>
      <c r="DA32" s="196"/>
      <c r="DB32" s="196"/>
      <c r="DC32" s="196"/>
      <c r="DD32" s="196"/>
      <c r="DE32" s="196"/>
      <c r="DF32" s="196"/>
      <c r="DG32" s="196"/>
      <c r="DH32" s="196"/>
      <c r="DI32" s="196"/>
      <c r="DJ32" s="196"/>
      <c r="DK32" s="196"/>
      <c r="DL32" s="196"/>
      <c r="DM32" s="196"/>
      <c r="DN32" s="196"/>
      <c r="DO32" s="196"/>
      <c r="DP32" s="196"/>
      <c r="DQ32" s="196"/>
      <c r="DR32" s="196"/>
      <c r="DS32" s="196"/>
      <c r="DT32" s="196"/>
      <c r="DU32" s="196"/>
      <c r="DV32" s="196"/>
      <c r="DW32" s="196"/>
      <c r="DX32" s="196"/>
      <c r="DY32" s="196"/>
      <c r="DZ32" s="196"/>
      <c r="EA32" s="196"/>
      <c r="EB32" s="196"/>
      <c r="EC32" s="196"/>
      <c r="ED32" s="196"/>
      <c r="EE32" s="196"/>
      <c r="EF32" s="196"/>
      <c r="EG32" s="196"/>
      <c r="EH32" s="196"/>
      <c r="EI32" s="196"/>
      <c r="EJ32" s="196"/>
      <c r="EK32" s="196"/>
      <c r="EL32" s="196"/>
      <c r="EM32" s="196"/>
      <c r="EN32" s="196"/>
      <c r="EO32" s="196"/>
      <c r="EP32" s="196"/>
      <c r="EQ32" s="196"/>
      <c r="ER32" s="196"/>
      <c r="ES32" s="196"/>
      <c r="ET32" s="196"/>
      <c r="EU32" s="196"/>
      <c r="EV32" s="196"/>
      <c r="EW32" s="196"/>
      <c r="EX32" s="196"/>
      <c r="EY32" s="196"/>
      <c r="EZ32" s="196"/>
      <c r="FA32" s="196"/>
      <c r="FB32" s="196"/>
      <c r="FC32" s="196"/>
      <c r="FD32" s="196"/>
      <c r="FE32" s="196"/>
      <c r="FF32" s="196"/>
      <c r="FG32" s="196"/>
      <c r="FH32" s="196"/>
      <c r="FI32" s="196"/>
      <c r="FJ32" s="196"/>
      <c r="FK32" s="196"/>
      <c r="FL32" s="196"/>
      <c r="FM32" s="196"/>
      <c r="FN32" s="196"/>
      <c r="FO32" s="196"/>
      <c r="FP32" s="196"/>
      <c r="FQ32" s="196"/>
      <c r="FR32" s="196"/>
      <c r="FS32" s="280"/>
      <c r="FT32" s="280"/>
      <c r="FU32" s="196"/>
      <c r="FV32" s="277"/>
      <c r="FW32" s="196"/>
      <c r="FX32" s="196"/>
      <c r="FY32" s="280"/>
      <c r="FZ32" s="196"/>
      <c r="GA32" s="243">
        <v>45421</v>
      </c>
      <c r="GB32" s="269"/>
      <c r="GC32" s="269"/>
      <c r="GD32" s="269"/>
      <c r="GE32" s="289"/>
      <c r="GF32" s="289"/>
      <c r="GG32" s="289"/>
      <c r="GH32" s="289"/>
      <c r="GI32" s="289"/>
      <c r="GJ32" s="289"/>
      <c r="GK32" s="289"/>
      <c r="GL32" s="289"/>
      <c r="GM32" s="289"/>
      <c r="GN32" s="289"/>
      <c r="GO32" s="289"/>
      <c r="GP32" s="289"/>
      <c r="GQ32" s="289"/>
      <c r="GR32" s="289"/>
      <c r="GS32" s="289"/>
      <c r="GT32" s="289"/>
      <c r="GU32" s="289"/>
      <c r="GV32" s="289"/>
      <c r="GW32" s="289"/>
      <c r="GX32" s="289"/>
      <c r="GY32" s="289"/>
      <c r="GZ32" s="289"/>
      <c r="HA32" s="289"/>
      <c r="HB32" s="289"/>
      <c r="HC32" s="289"/>
      <c r="HD32" s="289"/>
      <c r="HE32" s="289"/>
      <c r="HF32" s="289"/>
    </row>
    <row r="33" spans="1:214" ht="121.5" customHeight="1" x14ac:dyDescent="0.2">
      <c r="A33" s="351">
        <v>5</v>
      </c>
      <c r="B33" s="350" t="s">
        <v>127</v>
      </c>
      <c r="C33" s="328" t="str">
        <f>VLOOKUP(B33,FORMULAS!$A$30:$C$46,2,0)</f>
        <v>Ejecutar las intervenciones de espacio público priorizadas por la Secretaria Distrital del Hábitat en los barrios legalizados ubicados en las UPZ de mejoramiento integral con los recursos asignados, a través de la planificación, formulación, ejecución, liquidación y estabilidad y sostenibilidad de las obras, para contribuir al Programa de Mejoramiento Integral de Barrios.</v>
      </c>
      <c r="D33" s="328" t="str">
        <f>VLOOKUP(B33,FORMULAS!$A$30:$C$46,3,0)</f>
        <v>Director de Mejoramiento de Barrios</v>
      </c>
      <c r="E33" s="153" t="s">
        <v>470</v>
      </c>
      <c r="F33" s="215" t="s">
        <v>474</v>
      </c>
      <c r="G33" s="153" t="s">
        <v>465</v>
      </c>
      <c r="H33" s="353" t="s">
        <v>475</v>
      </c>
      <c r="I33" s="353" t="s">
        <v>475</v>
      </c>
      <c r="J33" s="328"/>
      <c r="K33" s="350" t="s">
        <v>469</v>
      </c>
      <c r="L33" s="350" t="s">
        <v>469</v>
      </c>
      <c r="M33" s="350" t="s">
        <v>469</v>
      </c>
      <c r="N33" s="350" t="s">
        <v>469</v>
      </c>
      <c r="O33" s="328" t="s">
        <v>280</v>
      </c>
      <c r="P33" s="329" t="str">
        <f>VLOOKUP(O33,[4]FORMULAS!$A$77:$B$82,2,0)</f>
        <v>Rara vez</v>
      </c>
      <c r="Q33" s="345" t="str">
        <f>+P33</f>
        <v>Rara vez</v>
      </c>
      <c r="R33" s="329" t="str">
        <f>VLOOKUP(A33,'Impacto Ri Inhe'!$B$5:$AF$42,31,0)</f>
        <v>Mayor</v>
      </c>
      <c r="S33" s="345" t="str">
        <f>CONCATENATE(R33,"-",Q33)</f>
        <v>Mayor-Rara vez</v>
      </c>
      <c r="T33" s="346" t="str">
        <f>VLOOKUP(S33,FORMULAS!$I$77:$J$97,2,0)</f>
        <v>Alto</v>
      </c>
      <c r="U33" s="143">
        <v>1</v>
      </c>
      <c r="V33" s="145" t="s">
        <v>1053</v>
      </c>
      <c r="W33" s="145" t="s">
        <v>484</v>
      </c>
      <c r="X33" s="145" t="s">
        <v>485</v>
      </c>
      <c r="Y33" s="146" t="s">
        <v>12</v>
      </c>
      <c r="Z33" s="134">
        <f>+IF(Y33='[4]Tabla Valoración controles'!$D$4,'[4]Tabla Valoración controles'!$F$4,IF('[4]Mapa Corrupcion'!Y33='[4]Tabla Valoración controles'!$D$5,'[4]Tabla Valoración controles'!$F$5,IF(Y33=[4]FORMULAS!$A$10,0,'[4]Tabla Valoración controles'!$F$6)))</f>
        <v>0.25</v>
      </c>
      <c r="AA33" s="146" t="s">
        <v>8</v>
      </c>
      <c r="AB33" s="135">
        <f>+IF(AA33='[4]Tabla Valoración controles'!$D$7,'[4]Tabla Valoración controles'!$F$7,IF(Y33=[4]FORMULAS!$A$10,0,'[4]Tabla Valoración controles'!$F$8))</f>
        <v>0.15</v>
      </c>
      <c r="AC33" s="146" t="s">
        <v>17</v>
      </c>
      <c r="AD33" s="134">
        <f>+IF(AC33='[4]Tabla Valoración controles'!$D$9,'[4]Tabla Valoración controles'!$F$9,IF(Y33=[4]FORMULAS!$A$10,0,'[4]Tabla Valoración controles'!$F$10))</f>
        <v>0</v>
      </c>
      <c r="AE33" s="146" t="s">
        <v>20</v>
      </c>
      <c r="AF33" s="134">
        <f>+IF(AE33='[4]Tabla Valoración controles'!$D$9,'[4]Tabla Valoración controles'!$F$9,IF(AA33=[4]FORMULAS!$A$10,0,'[4]Tabla Valoración controles'!$F$10))</f>
        <v>0</v>
      </c>
      <c r="AG33" s="146" t="s">
        <v>77</v>
      </c>
      <c r="AH33" s="134">
        <f>+IF(AG33='[4]Tabla Valoración controles'!$D$13,'[4]Tabla Valoración controles'!$F$13,'[4]Tabla Valoración controles'!$F$14)</f>
        <v>0</v>
      </c>
      <c r="AI33" s="171">
        <f t="shared" si="4"/>
        <v>0.4</v>
      </c>
      <c r="AJ33" s="147" t="s">
        <v>353</v>
      </c>
      <c r="AK33" s="148">
        <f>+IF(AJ33=[3]CONTROLES!$C$50,[3]CONTROLES!$D$50,[3]CONTROLES!$D$51)</f>
        <v>15</v>
      </c>
      <c r="AL33" s="147" t="s">
        <v>359</v>
      </c>
      <c r="AM33" s="148">
        <f>+IF(AL33=[3]CONTROLES!$C$52,[3]CONTROLES!$D$52,[3]CONTROLES!$D$53)</f>
        <v>15</v>
      </c>
      <c r="AN33" s="147" t="s">
        <v>362</v>
      </c>
      <c r="AO33" s="148">
        <f>+IF(AN33=[3]CONTROLES!$C$54,[3]CONTROLES!$D$54,[3]CONTROLES!$D$55)</f>
        <v>15</v>
      </c>
      <c r="AP33" s="147" t="s">
        <v>365</v>
      </c>
      <c r="AQ33" s="148">
        <f>+IF(AP33=[3]CONTROLES!$C$56,[3]CONTROLES!$D$56,IF(AP33=[3]CONTROLES!$C$57,[3]CONTROLES!$D$57,[3]CONTROLES!$D$58))</f>
        <v>15</v>
      </c>
      <c r="AR33" s="147" t="s">
        <v>369</v>
      </c>
      <c r="AS33" s="148">
        <f>+IF(AR33=[3]CONTROLES!$C$59,[3]CONTROLES!$D$59,[3]CONTROLES!$D$60)</f>
        <v>15</v>
      </c>
      <c r="AT33" s="147" t="s">
        <v>372</v>
      </c>
      <c r="AU33" s="148">
        <f>+IF(AT33=[3]CONTROLES!$C$61,[3]CONTROLES!$D$61,[3]CONTROLES!$D$62)</f>
        <v>15</v>
      </c>
      <c r="AV33" s="147" t="s">
        <v>375</v>
      </c>
      <c r="AW33" s="149">
        <f>+IF(AV33=[3]CONTROLES!$C$63,[3]CONTROLES!$D$63,IF(AV33=[3]CONTROLES!$C$64,[3]CONTROLES!$D$64,[3]CONTROLES!$D$65))</f>
        <v>10</v>
      </c>
      <c r="AX33" s="149">
        <f t="shared" si="3"/>
        <v>100</v>
      </c>
      <c r="AY33" s="150" t="str">
        <f t="shared" si="0"/>
        <v>Fuerte</v>
      </c>
      <c r="AZ33" s="143" t="s">
        <v>280</v>
      </c>
      <c r="BA33" s="329" t="str">
        <f>VLOOKUP(AZ33,[4]FORMULAS!$A$77:$B$82,2,0)</f>
        <v>Rara vez</v>
      </c>
      <c r="BB33" s="347" t="str">
        <f>+R33</f>
        <v>Mayor</v>
      </c>
      <c r="BC33" s="345" t="str">
        <f>CONCATENATE(BB33,"-",BA33)</f>
        <v>Mayor-Rara vez</v>
      </c>
      <c r="BD33" s="346" t="str">
        <f>VLOOKUP(BC33,[4]FORMULAS!$I$77:$J$97,2,0)</f>
        <v>Alto</v>
      </c>
      <c r="BE33" s="346"/>
      <c r="BF33" s="143" t="s">
        <v>1054</v>
      </c>
      <c r="BG33" s="143" t="s">
        <v>480</v>
      </c>
      <c r="BH33" s="143" t="s">
        <v>224</v>
      </c>
      <c r="BI33" s="218">
        <v>45323</v>
      </c>
      <c r="BJ33" s="218">
        <v>45656</v>
      </c>
      <c r="BK33" s="143" t="s">
        <v>481</v>
      </c>
      <c r="BL33" s="143" t="s">
        <v>482</v>
      </c>
      <c r="BM33" s="208" t="s">
        <v>35</v>
      </c>
      <c r="BN33" s="344"/>
      <c r="BO33" s="254" t="s">
        <v>261</v>
      </c>
      <c r="BP33" s="253" t="s">
        <v>922</v>
      </c>
      <c r="BQ33" s="254" t="s">
        <v>916</v>
      </c>
      <c r="BR33" s="254" t="s">
        <v>916</v>
      </c>
      <c r="BS33" s="254" t="s">
        <v>916</v>
      </c>
      <c r="BT33" s="254" t="s">
        <v>916</v>
      </c>
      <c r="BU33" s="254" t="s">
        <v>262</v>
      </c>
      <c r="BV33" s="254" t="s">
        <v>916</v>
      </c>
      <c r="BW33" s="254" t="s">
        <v>916</v>
      </c>
      <c r="BX33" s="254" t="s">
        <v>261</v>
      </c>
      <c r="BY33" s="253" t="s">
        <v>1055</v>
      </c>
      <c r="BZ33" s="254" t="s">
        <v>917</v>
      </c>
      <c r="CA33" s="254" t="s">
        <v>916</v>
      </c>
      <c r="CB33" s="254" t="s">
        <v>916</v>
      </c>
      <c r="CC33" s="254" t="s">
        <v>916</v>
      </c>
      <c r="CD33" s="254" t="s">
        <v>262</v>
      </c>
      <c r="CE33" s="254" t="s">
        <v>916</v>
      </c>
      <c r="CF33" s="254" t="s">
        <v>916</v>
      </c>
      <c r="CG33" s="254" t="s">
        <v>261</v>
      </c>
      <c r="CH33" s="253" t="s">
        <v>1056</v>
      </c>
      <c r="CI33" s="254" t="s">
        <v>919</v>
      </c>
      <c r="CJ33" s="254" t="s">
        <v>916</v>
      </c>
      <c r="CK33" s="254" t="s">
        <v>916</v>
      </c>
      <c r="CL33" s="254" t="s">
        <v>916</v>
      </c>
      <c r="CM33" s="254" t="s">
        <v>262</v>
      </c>
      <c r="CN33" s="254" t="s">
        <v>916</v>
      </c>
      <c r="CO33" s="254" t="s">
        <v>916</v>
      </c>
      <c r="CP33" s="254" t="s">
        <v>261</v>
      </c>
      <c r="CQ33" s="253" t="s">
        <v>1057</v>
      </c>
      <c r="CR33" s="254" t="s">
        <v>921</v>
      </c>
      <c r="CS33" s="254" t="s">
        <v>916</v>
      </c>
      <c r="CT33" s="254" t="s">
        <v>916</v>
      </c>
      <c r="CU33" s="254" t="s">
        <v>916</v>
      </c>
      <c r="CV33" s="254" t="s">
        <v>262</v>
      </c>
      <c r="CW33" s="254" t="s">
        <v>916</v>
      </c>
      <c r="CX33" s="254" t="s">
        <v>916</v>
      </c>
      <c r="CY33" s="196"/>
      <c r="CZ33" s="196"/>
      <c r="DA33" s="196"/>
      <c r="DB33" s="196"/>
      <c r="DC33" s="196"/>
      <c r="DD33" s="196"/>
      <c r="DE33" s="196"/>
      <c r="DF33" s="196"/>
      <c r="DG33" s="196"/>
      <c r="DH33" s="196"/>
      <c r="DI33" s="196"/>
      <c r="DJ33" s="196"/>
      <c r="DK33" s="196"/>
      <c r="DL33" s="196"/>
      <c r="DM33" s="196"/>
      <c r="DN33" s="196"/>
      <c r="DO33" s="196"/>
      <c r="DP33" s="196"/>
      <c r="DQ33" s="196"/>
      <c r="DR33" s="196"/>
      <c r="DS33" s="196"/>
      <c r="DT33" s="196"/>
      <c r="DU33" s="196"/>
      <c r="DV33" s="196"/>
      <c r="DW33" s="196"/>
      <c r="DX33" s="196"/>
      <c r="DY33" s="196"/>
      <c r="DZ33" s="196"/>
      <c r="EA33" s="196"/>
      <c r="EB33" s="196"/>
      <c r="EC33" s="196"/>
      <c r="ED33" s="196"/>
      <c r="EE33" s="196"/>
      <c r="EF33" s="196"/>
      <c r="EG33" s="196"/>
      <c r="EH33" s="196"/>
      <c r="EI33" s="196"/>
      <c r="EJ33" s="196"/>
      <c r="EK33" s="196"/>
      <c r="EL33" s="196"/>
      <c r="EM33" s="196"/>
      <c r="EN33" s="196"/>
      <c r="EO33" s="196"/>
      <c r="EP33" s="196"/>
      <c r="EQ33" s="196"/>
      <c r="ER33" s="196"/>
      <c r="ES33" s="196"/>
      <c r="ET33" s="196"/>
      <c r="EU33" s="196"/>
      <c r="EV33" s="196"/>
      <c r="EW33" s="196"/>
      <c r="EX33" s="196"/>
      <c r="EY33" s="196"/>
      <c r="EZ33" s="196"/>
      <c r="FA33" s="196"/>
      <c r="FB33" s="196"/>
      <c r="FC33" s="196"/>
      <c r="FD33" s="196"/>
      <c r="FE33" s="196"/>
      <c r="FF33" s="196"/>
      <c r="FG33" s="196"/>
      <c r="FH33" s="196"/>
      <c r="FI33" s="196"/>
      <c r="FJ33" s="196"/>
      <c r="FK33" s="196"/>
      <c r="FL33" s="196"/>
      <c r="FM33" s="196"/>
      <c r="FN33" s="196"/>
      <c r="FO33" s="196"/>
      <c r="FP33" s="196"/>
      <c r="FQ33" s="196"/>
      <c r="FR33" s="196"/>
      <c r="FS33" s="279">
        <v>45419</v>
      </c>
      <c r="FT33" s="277" t="s">
        <v>261</v>
      </c>
      <c r="FU33" s="255" t="s">
        <v>1131</v>
      </c>
      <c r="FV33" s="277" t="s">
        <v>35</v>
      </c>
      <c r="FW33" s="255" t="s">
        <v>912</v>
      </c>
      <c r="FX33" s="252" t="s">
        <v>468</v>
      </c>
      <c r="FY33" s="252" t="s">
        <v>468</v>
      </c>
      <c r="FZ33" s="257" t="s">
        <v>262</v>
      </c>
      <c r="GA33" s="243">
        <v>45421</v>
      </c>
      <c r="GB33" s="269" t="s">
        <v>1143</v>
      </c>
      <c r="GC33" s="269" t="s">
        <v>1166</v>
      </c>
      <c r="GD33" s="269" t="s">
        <v>173</v>
      </c>
      <c r="GE33" s="289">
        <v>0</v>
      </c>
      <c r="GF33" s="289"/>
      <c r="GG33" s="289"/>
      <c r="GH33" s="289"/>
      <c r="GI33" s="289"/>
      <c r="GJ33" s="289"/>
      <c r="GK33" s="289"/>
      <c r="GL33" s="289"/>
      <c r="GM33" s="289"/>
      <c r="GN33" s="289"/>
      <c r="GO33" s="289"/>
      <c r="GP33" s="289"/>
      <c r="GQ33" s="289"/>
      <c r="GR33" s="289"/>
      <c r="GS33" s="289"/>
      <c r="GT33" s="289"/>
      <c r="GU33" s="289"/>
      <c r="GV33" s="289"/>
      <c r="GW33" s="289"/>
      <c r="GX33" s="289"/>
      <c r="GY33" s="289"/>
      <c r="GZ33" s="289"/>
      <c r="HA33" s="289"/>
      <c r="HB33" s="289"/>
      <c r="HC33" s="289"/>
      <c r="HD33" s="289"/>
      <c r="HE33" s="289"/>
      <c r="HF33" s="289">
        <v>0</v>
      </c>
    </row>
    <row r="34" spans="1:214" ht="39.75" hidden="1" customHeight="1" x14ac:dyDescent="0.2">
      <c r="A34" s="351"/>
      <c r="B34" s="350"/>
      <c r="C34" s="328"/>
      <c r="D34" s="328"/>
      <c r="E34" s="153"/>
      <c r="F34" s="215"/>
      <c r="G34" s="153" t="s">
        <v>471</v>
      </c>
      <c r="H34" s="353"/>
      <c r="I34" s="353"/>
      <c r="J34" s="328"/>
      <c r="K34" s="350"/>
      <c r="L34" s="350"/>
      <c r="M34" s="350"/>
      <c r="N34" s="350"/>
      <c r="O34" s="328"/>
      <c r="P34" s="329"/>
      <c r="Q34" s="345"/>
      <c r="R34" s="329"/>
      <c r="S34" s="345"/>
      <c r="T34" s="346"/>
      <c r="U34" s="143"/>
      <c r="V34" s="145"/>
      <c r="W34" s="145"/>
      <c r="X34" s="145"/>
      <c r="Y34" s="146"/>
      <c r="Z34" s="134">
        <f>+IF(Y34='[4]Tabla Valoración controles'!$D$4,'[4]Tabla Valoración controles'!$F$4,IF('[4]Mapa Corrupcion'!Y34='[4]Tabla Valoración controles'!$D$5,'[4]Tabla Valoración controles'!$F$5,IF(Y34=[4]FORMULAS!$A$10,0,'[4]Tabla Valoración controles'!$F$6)))</f>
        <v>0.1</v>
      </c>
      <c r="AA34" s="146" t="s">
        <v>8</v>
      </c>
      <c r="AB34" s="135">
        <f>+IF(AA34='[4]Tabla Valoración controles'!$D$7,'[4]Tabla Valoración controles'!$F$7,IF(Y34=[4]FORMULAS!$A$10,0,'[4]Tabla Valoración controles'!$F$8))</f>
        <v>0.15</v>
      </c>
      <c r="AC34" s="146" t="s">
        <v>17</v>
      </c>
      <c r="AD34" s="134">
        <f>+IF(AC34='[4]Tabla Valoración controles'!$D$9,'[4]Tabla Valoración controles'!$F$9,IF(Y34=[4]FORMULAS!$A$10,0,'[4]Tabla Valoración controles'!$F$10))</f>
        <v>0</v>
      </c>
      <c r="AE34" s="146" t="s">
        <v>20</v>
      </c>
      <c r="AF34" s="134">
        <f>+IF(AE34='[4]Tabla Valoración controles'!$D$9,'[4]Tabla Valoración controles'!$F$9,IF(AA34=[4]FORMULAS!$A$10,0,'[4]Tabla Valoración controles'!$F$10))</f>
        <v>0</v>
      </c>
      <c r="AG34" s="146" t="s">
        <v>77</v>
      </c>
      <c r="AH34" s="134">
        <f>+IF(AG34='[4]Tabla Valoración controles'!$D$13,'[4]Tabla Valoración controles'!$F$13,'[4]Tabla Valoración controles'!$F$14)</f>
        <v>0</v>
      </c>
      <c r="AI34" s="171">
        <f t="shared" si="4"/>
        <v>0.25</v>
      </c>
      <c r="AJ34" s="147" t="s">
        <v>353</v>
      </c>
      <c r="AK34" s="148">
        <f>+IF(AJ34=[3]CONTROLES!$C$50,[3]CONTROLES!$D$50,[3]CONTROLES!$D$51)</f>
        <v>15</v>
      </c>
      <c r="AL34" s="147" t="s">
        <v>359</v>
      </c>
      <c r="AM34" s="148">
        <f>+IF(AL34=[3]CONTROLES!$C$52,[3]CONTROLES!$D$52,[3]CONTROLES!$D$53)</f>
        <v>15</v>
      </c>
      <c r="AN34" s="147" t="s">
        <v>362</v>
      </c>
      <c r="AO34" s="148">
        <f>+IF(AN34=[3]CONTROLES!$C$54,[3]CONTROLES!$D$54,[3]CONTROLES!$D$55)</f>
        <v>15</v>
      </c>
      <c r="AP34" s="147" t="s">
        <v>366</v>
      </c>
      <c r="AQ34" s="148">
        <f>+IF(AP34=[3]CONTROLES!$C$56,[3]CONTROLES!$D$56,IF(AP34=[3]CONTROLES!$C$57,[3]CONTROLES!$D$57,[3]CONTROLES!$D$58))</f>
        <v>10</v>
      </c>
      <c r="AR34" s="147" t="s">
        <v>369</v>
      </c>
      <c r="AS34" s="148">
        <f>+IF(AR34=[3]CONTROLES!$C$59,[3]CONTROLES!$D$59,[3]CONTROLES!$D$60)</f>
        <v>15</v>
      </c>
      <c r="AT34" s="147" t="s">
        <v>372</v>
      </c>
      <c r="AU34" s="148">
        <f>+IF(AT34=[3]CONTROLES!$C$61,[3]CONTROLES!$D$61,[3]CONTROLES!$D$62)</f>
        <v>15</v>
      </c>
      <c r="AV34" s="147" t="s">
        <v>375</v>
      </c>
      <c r="AW34" s="149">
        <f>+IF(AV34=[3]CONTROLES!$C$63,[3]CONTROLES!$D$63,IF(AV34=[3]CONTROLES!$C$64,[3]CONTROLES!$D$64,[3]CONTROLES!$D$65))</f>
        <v>10</v>
      </c>
      <c r="AX34" s="149">
        <f t="shared" si="3"/>
        <v>95</v>
      </c>
      <c r="AY34" s="150" t="str">
        <f t="shared" si="0"/>
        <v>Moderado</v>
      </c>
      <c r="AZ34" s="143"/>
      <c r="BA34" s="329"/>
      <c r="BB34" s="347"/>
      <c r="BC34" s="345"/>
      <c r="BD34" s="346"/>
      <c r="BE34" s="346"/>
      <c r="BF34" s="143"/>
      <c r="BG34" s="143"/>
      <c r="BH34" s="143" t="s">
        <v>216</v>
      </c>
      <c r="BI34" s="218"/>
      <c r="BJ34" s="218"/>
      <c r="BK34" s="143"/>
      <c r="BL34" s="143"/>
      <c r="BM34" s="208" t="s">
        <v>171</v>
      </c>
      <c r="BN34" s="344"/>
      <c r="BO34" s="239"/>
      <c r="BP34" s="239"/>
      <c r="BQ34" s="196"/>
      <c r="BR34" s="196"/>
      <c r="BS34" s="196"/>
      <c r="BT34" s="196"/>
      <c r="BU34" s="196"/>
      <c r="BV34" s="196"/>
      <c r="BW34" s="196"/>
      <c r="BX34" s="196"/>
      <c r="BY34" s="196"/>
      <c r="BZ34" s="196"/>
      <c r="CA34" s="196"/>
      <c r="CB34" s="196"/>
      <c r="CC34" s="196"/>
      <c r="CD34" s="196"/>
      <c r="CE34" s="196"/>
      <c r="CF34" s="196"/>
      <c r="CG34" s="239"/>
      <c r="CH34" s="239"/>
      <c r="CI34" s="239"/>
      <c r="CJ34" s="239"/>
      <c r="CK34" s="239"/>
      <c r="CL34" s="239"/>
      <c r="CM34" s="239"/>
      <c r="CN34" s="239"/>
      <c r="CO34" s="239"/>
      <c r="CP34" s="196"/>
      <c r="CQ34" s="196"/>
      <c r="CR34" s="196"/>
      <c r="CS34" s="196"/>
      <c r="CT34" s="196"/>
      <c r="CU34" s="196"/>
      <c r="CV34" s="196"/>
      <c r="CW34" s="196"/>
      <c r="CX34" s="196"/>
      <c r="CY34" s="196"/>
      <c r="CZ34" s="196"/>
      <c r="DA34" s="196"/>
      <c r="DB34" s="196"/>
      <c r="DC34" s="196"/>
      <c r="DD34" s="196"/>
      <c r="DE34" s="196"/>
      <c r="DF34" s="196"/>
      <c r="DG34" s="196"/>
      <c r="DH34" s="196"/>
      <c r="DI34" s="196"/>
      <c r="DJ34" s="196"/>
      <c r="DK34" s="196"/>
      <c r="DL34" s="196"/>
      <c r="DM34" s="196"/>
      <c r="DN34" s="196"/>
      <c r="DO34" s="196"/>
      <c r="DP34" s="196"/>
      <c r="DQ34" s="196"/>
      <c r="DR34" s="196"/>
      <c r="DS34" s="196"/>
      <c r="DT34" s="196"/>
      <c r="DU34" s="196"/>
      <c r="DV34" s="196"/>
      <c r="DW34" s="196"/>
      <c r="DX34" s="196"/>
      <c r="DY34" s="196"/>
      <c r="DZ34" s="196"/>
      <c r="EA34" s="196"/>
      <c r="EB34" s="196"/>
      <c r="EC34" s="196"/>
      <c r="ED34" s="196"/>
      <c r="EE34" s="196"/>
      <c r="EF34" s="196"/>
      <c r="EG34" s="196"/>
      <c r="EH34" s="196"/>
      <c r="EI34" s="196"/>
      <c r="EJ34" s="196"/>
      <c r="EK34" s="196"/>
      <c r="EL34" s="196"/>
      <c r="EM34" s="196"/>
      <c r="EN34" s="196"/>
      <c r="EO34" s="196"/>
      <c r="EP34" s="196"/>
      <c r="EQ34" s="196"/>
      <c r="ER34" s="196"/>
      <c r="ES34" s="196"/>
      <c r="ET34" s="196"/>
      <c r="EU34" s="196"/>
      <c r="EV34" s="196"/>
      <c r="EW34" s="196"/>
      <c r="EX34" s="196"/>
      <c r="EY34" s="196"/>
      <c r="EZ34" s="196"/>
      <c r="FA34" s="196"/>
      <c r="FB34" s="196"/>
      <c r="FC34" s="196"/>
      <c r="FD34" s="196"/>
      <c r="FE34" s="196"/>
      <c r="FF34" s="196"/>
      <c r="FG34" s="196"/>
      <c r="FH34" s="196"/>
      <c r="FI34" s="196"/>
      <c r="FJ34" s="196"/>
      <c r="FK34" s="196"/>
      <c r="FL34" s="196"/>
      <c r="FM34" s="196"/>
      <c r="FN34" s="196"/>
      <c r="FO34" s="196"/>
      <c r="FP34" s="196"/>
      <c r="FQ34" s="196"/>
      <c r="FR34" s="196"/>
      <c r="FS34" s="280"/>
      <c r="FT34" s="280"/>
      <c r="FU34" s="196"/>
      <c r="FV34" s="277"/>
      <c r="FW34" s="196"/>
      <c r="FX34" s="196"/>
      <c r="FY34" s="280"/>
      <c r="FZ34" s="196"/>
      <c r="GA34" s="243">
        <v>45421</v>
      </c>
      <c r="GB34" s="269"/>
      <c r="GC34" s="269"/>
      <c r="GD34" s="269"/>
      <c r="GE34" s="289"/>
      <c r="GF34" s="289"/>
      <c r="GG34" s="289"/>
      <c r="GH34" s="289"/>
      <c r="GI34" s="289"/>
      <c r="GJ34" s="289"/>
      <c r="GK34" s="289"/>
      <c r="GL34" s="289"/>
      <c r="GM34" s="289"/>
      <c r="GN34" s="289"/>
      <c r="GO34" s="289"/>
      <c r="GP34" s="289"/>
      <c r="GQ34" s="289"/>
      <c r="GR34" s="289"/>
      <c r="GS34" s="289"/>
      <c r="GT34" s="289"/>
      <c r="GU34" s="289"/>
      <c r="GV34" s="289"/>
      <c r="GW34" s="289"/>
      <c r="GX34" s="289"/>
      <c r="GY34" s="289"/>
      <c r="GZ34" s="289"/>
      <c r="HA34" s="289"/>
      <c r="HB34" s="289"/>
      <c r="HC34" s="289"/>
      <c r="HD34" s="289"/>
      <c r="HE34" s="289"/>
      <c r="HF34" s="289"/>
    </row>
    <row r="35" spans="1:214" ht="39.75" hidden="1" customHeight="1" x14ac:dyDescent="0.2">
      <c r="A35" s="351"/>
      <c r="B35" s="350"/>
      <c r="C35" s="328"/>
      <c r="D35" s="328"/>
      <c r="E35" s="153"/>
      <c r="F35" s="215"/>
      <c r="G35" s="153" t="s">
        <v>472</v>
      </c>
      <c r="H35" s="353"/>
      <c r="I35" s="353"/>
      <c r="J35" s="328"/>
      <c r="K35" s="350"/>
      <c r="L35" s="350"/>
      <c r="M35" s="350"/>
      <c r="N35" s="350"/>
      <c r="O35" s="328"/>
      <c r="P35" s="329"/>
      <c r="Q35" s="345"/>
      <c r="R35" s="329"/>
      <c r="S35" s="345"/>
      <c r="T35" s="346"/>
      <c r="U35" s="143"/>
      <c r="V35" s="145"/>
      <c r="W35" s="145"/>
      <c r="X35" s="145"/>
      <c r="Y35" s="146"/>
      <c r="Z35" s="134">
        <f>+IF(Y35='[4]Tabla Valoración controles'!$D$4,'[4]Tabla Valoración controles'!$F$4,IF('[4]Mapa Corrupcion'!Y35='[4]Tabla Valoración controles'!$D$5,'[4]Tabla Valoración controles'!$F$5,IF(Y35=[4]FORMULAS!$A$10,0,'[4]Tabla Valoración controles'!$F$6)))</f>
        <v>0.1</v>
      </c>
      <c r="AA35" s="146" t="s">
        <v>8</v>
      </c>
      <c r="AB35" s="135">
        <f>+IF(AA35='[4]Tabla Valoración controles'!$D$7,'[4]Tabla Valoración controles'!$F$7,IF(Y35=[4]FORMULAS!$A$10,0,'[4]Tabla Valoración controles'!$F$8))</f>
        <v>0.15</v>
      </c>
      <c r="AC35" s="146" t="s">
        <v>18</v>
      </c>
      <c r="AD35" s="134">
        <f>+IF(AC35='[4]Tabla Valoración controles'!$D$9,'[4]Tabla Valoración controles'!$F$9,IF(Y35=[4]FORMULAS!$A$10,0,'[4]Tabla Valoración controles'!$F$10))</f>
        <v>0</v>
      </c>
      <c r="AE35" s="146" t="s">
        <v>20</v>
      </c>
      <c r="AF35" s="134">
        <f>+IF(AE35='[4]Tabla Valoración controles'!$D$9,'[4]Tabla Valoración controles'!$F$9,IF(AA35=[4]FORMULAS!$A$10,0,'[4]Tabla Valoración controles'!$F$10))</f>
        <v>0</v>
      </c>
      <c r="AG35" s="146" t="s">
        <v>77</v>
      </c>
      <c r="AH35" s="134">
        <f>+IF(AG35='[4]Tabla Valoración controles'!$D$13,'[4]Tabla Valoración controles'!$F$13,'[4]Tabla Valoración controles'!$F$14)</f>
        <v>0</v>
      </c>
      <c r="AI35" s="171">
        <f t="shared" si="4"/>
        <v>0.25</v>
      </c>
      <c r="AJ35" s="147" t="s">
        <v>353</v>
      </c>
      <c r="AK35" s="148">
        <f>+IF(AJ35=[3]CONTROLES!$C$50,[3]CONTROLES!$D$50,[3]CONTROLES!$D$51)</f>
        <v>15</v>
      </c>
      <c r="AL35" s="147" t="s">
        <v>359</v>
      </c>
      <c r="AM35" s="148">
        <f>+IF(AL35=[3]CONTROLES!$C$52,[3]CONTROLES!$D$52,[3]CONTROLES!$D$53)</f>
        <v>15</v>
      </c>
      <c r="AN35" s="147" t="s">
        <v>362</v>
      </c>
      <c r="AO35" s="148">
        <f>+IF(AN35=[3]CONTROLES!$C$54,[3]CONTROLES!$D$54,[3]CONTROLES!$D$55)</f>
        <v>15</v>
      </c>
      <c r="AP35" s="147" t="s">
        <v>365</v>
      </c>
      <c r="AQ35" s="148">
        <f>+IF(AP35=[3]CONTROLES!$C$56,[3]CONTROLES!$D$56,IF(AP35=[3]CONTROLES!$C$57,[3]CONTROLES!$D$57,[3]CONTROLES!$D$58))</f>
        <v>15</v>
      </c>
      <c r="AR35" s="147" t="s">
        <v>369</v>
      </c>
      <c r="AS35" s="148">
        <f>+IF(AR35=[3]CONTROLES!$C$59,[3]CONTROLES!$D$59,[3]CONTROLES!$D$60)</f>
        <v>15</v>
      </c>
      <c r="AT35" s="147" t="s">
        <v>372</v>
      </c>
      <c r="AU35" s="148">
        <f>+IF(AT35=[3]CONTROLES!$C$61,[3]CONTROLES!$D$61,[3]CONTROLES!$D$62)</f>
        <v>15</v>
      </c>
      <c r="AV35" s="147" t="s">
        <v>375</v>
      </c>
      <c r="AW35" s="149">
        <f>+IF(AV35=[3]CONTROLES!$C$63,[3]CONTROLES!$D$63,IF(AV35=[3]CONTROLES!$C$64,[3]CONTROLES!$D$64,[3]CONTROLES!$D$65))</f>
        <v>10</v>
      </c>
      <c r="AX35" s="149">
        <f t="shared" si="3"/>
        <v>100</v>
      </c>
      <c r="AY35" s="150" t="str">
        <f t="shared" si="0"/>
        <v>Fuerte</v>
      </c>
      <c r="AZ35" s="143"/>
      <c r="BA35" s="329"/>
      <c r="BB35" s="347"/>
      <c r="BC35" s="345"/>
      <c r="BD35" s="346"/>
      <c r="BE35" s="346"/>
      <c r="BF35" s="143"/>
      <c r="BG35" s="143"/>
      <c r="BH35" s="143" t="s">
        <v>216</v>
      </c>
      <c r="BI35" s="218"/>
      <c r="BJ35" s="218"/>
      <c r="BK35" s="143"/>
      <c r="BL35" s="143"/>
      <c r="BM35" s="208" t="s">
        <v>171</v>
      </c>
      <c r="BN35" s="344"/>
      <c r="BO35" s="239"/>
      <c r="BP35" s="239"/>
      <c r="BQ35" s="196"/>
      <c r="BR35" s="196"/>
      <c r="BS35" s="196"/>
      <c r="BT35" s="196"/>
      <c r="BU35" s="196"/>
      <c r="BV35" s="196"/>
      <c r="BW35" s="196"/>
      <c r="BX35" s="196"/>
      <c r="BY35" s="196"/>
      <c r="BZ35" s="196"/>
      <c r="CA35" s="196"/>
      <c r="CB35" s="196"/>
      <c r="CC35" s="196"/>
      <c r="CD35" s="196"/>
      <c r="CE35" s="196"/>
      <c r="CF35" s="196"/>
      <c r="CG35" s="239"/>
      <c r="CH35" s="239"/>
      <c r="CI35" s="239"/>
      <c r="CJ35" s="239"/>
      <c r="CK35" s="239"/>
      <c r="CL35" s="239"/>
      <c r="CM35" s="239"/>
      <c r="CN35" s="239"/>
      <c r="CO35" s="239"/>
      <c r="CP35" s="196"/>
      <c r="CQ35" s="196"/>
      <c r="CR35" s="196"/>
      <c r="CS35" s="196"/>
      <c r="CT35" s="196"/>
      <c r="CU35" s="196"/>
      <c r="CV35" s="196"/>
      <c r="CW35" s="196"/>
      <c r="CX35" s="196"/>
      <c r="CY35" s="196"/>
      <c r="CZ35" s="196"/>
      <c r="DA35" s="196"/>
      <c r="DB35" s="196"/>
      <c r="DC35" s="196"/>
      <c r="DD35" s="196"/>
      <c r="DE35" s="196"/>
      <c r="DF35" s="196"/>
      <c r="DG35" s="196"/>
      <c r="DH35" s="196"/>
      <c r="DI35" s="196"/>
      <c r="DJ35" s="196"/>
      <c r="DK35" s="196"/>
      <c r="DL35" s="196"/>
      <c r="DM35" s="196"/>
      <c r="DN35" s="196"/>
      <c r="DO35" s="196"/>
      <c r="DP35" s="196"/>
      <c r="DQ35" s="196"/>
      <c r="DR35" s="196"/>
      <c r="DS35" s="196"/>
      <c r="DT35" s="196"/>
      <c r="DU35" s="196"/>
      <c r="DV35" s="196"/>
      <c r="DW35" s="196"/>
      <c r="DX35" s="196"/>
      <c r="DY35" s="196"/>
      <c r="DZ35" s="196"/>
      <c r="EA35" s="196"/>
      <c r="EB35" s="196"/>
      <c r="EC35" s="196"/>
      <c r="ED35" s="196"/>
      <c r="EE35" s="196"/>
      <c r="EF35" s="196"/>
      <c r="EG35" s="196"/>
      <c r="EH35" s="196"/>
      <c r="EI35" s="196"/>
      <c r="EJ35" s="196"/>
      <c r="EK35" s="196"/>
      <c r="EL35" s="196"/>
      <c r="EM35" s="196"/>
      <c r="EN35" s="196"/>
      <c r="EO35" s="196"/>
      <c r="EP35" s="196"/>
      <c r="EQ35" s="196"/>
      <c r="ER35" s="196"/>
      <c r="ES35" s="196"/>
      <c r="ET35" s="196"/>
      <c r="EU35" s="196"/>
      <c r="EV35" s="196"/>
      <c r="EW35" s="196"/>
      <c r="EX35" s="196"/>
      <c r="EY35" s="196"/>
      <c r="EZ35" s="196"/>
      <c r="FA35" s="196"/>
      <c r="FB35" s="196"/>
      <c r="FC35" s="196"/>
      <c r="FD35" s="196"/>
      <c r="FE35" s="196"/>
      <c r="FF35" s="196"/>
      <c r="FG35" s="196"/>
      <c r="FH35" s="196"/>
      <c r="FI35" s="196"/>
      <c r="FJ35" s="196"/>
      <c r="FK35" s="196"/>
      <c r="FL35" s="196"/>
      <c r="FM35" s="196"/>
      <c r="FN35" s="196"/>
      <c r="FO35" s="196"/>
      <c r="FP35" s="196"/>
      <c r="FQ35" s="196"/>
      <c r="FR35" s="196"/>
      <c r="FS35" s="280"/>
      <c r="FT35" s="280"/>
      <c r="FU35" s="196"/>
      <c r="FV35" s="277"/>
      <c r="FW35" s="196"/>
      <c r="FX35" s="196"/>
      <c r="FY35" s="280"/>
      <c r="FZ35" s="196"/>
      <c r="GA35" s="243">
        <v>45421</v>
      </c>
      <c r="GB35" s="269"/>
      <c r="GC35" s="269"/>
      <c r="GD35" s="269"/>
      <c r="GE35" s="289"/>
      <c r="GF35" s="289"/>
      <c r="GG35" s="289"/>
      <c r="GH35" s="289"/>
      <c r="GI35" s="289"/>
      <c r="GJ35" s="289"/>
      <c r="GK35" s="289"/>
      <c r="GL35" s="289"/>
      <c r="GM35" s="289"/>
      <c r="GN35" s="289"/>
      <c r="GO35" s="289"/>
      <c r="GP35" s="289"/>
      <c r="GQ35" s="289"/>
      <c r="GR35" s="289"/>
      <c r="GS35" s="289"/>
      <c r="GT35" s="289"/>
      <c r="GU35" s="289"/>
      <c r="GV35" s="289"/>
      <c r="GW35" s="289"/>
      <c r="GX35" s="289"/>
      <c r="GY35" s="289"/>
      <c r="GZ35" s="289"/>
      <c r="HA35" s="289"/>
      <c r="HB35" s="289"/>
      <c r="HC35" s="289"/>
      <c r="HD35" s="289"/>
      <c r="HE35" s="289"/>
      <c r="HF35" s="289"/>
    </row>
    <row r="36" spans="1:214" ht="39.75" hidden="1" customHeight="1" x14ac:dyDescent="0.2">
      <c r="A36" s="351"/>
      <c r="B36" s="350"/>
      <c r="C36" s="328"/>
      <c r="D36" s="328"/>
      <c r="E36" s="153"/>
      <c r="F36" s="215"/>
      <c r="G36" s="153" t="s">
        <v>473</v>
      </c>
      <c r="H36" s="353"/>
      <c r="I36" s="353"/>
      <c r="J36" s="328"/>
      <c r="K36" s="350"/>
      <c r="L36" s="350"/>
      <c r="M36" s="350"/>
      <c r="N36" s="350"/>
      <c r="O36" s="328"/>
      <c r="P36" s="329"/>
      <c r="Q36" s="345"/>
      <c r="R36" s="329"/>
      <c r="S36" s="345"/>
      <c r="T36" s="346"/>
      <c r="U36" s="144"/>
      <c r="V36" s="151"/>
      <c r="W36" s="151"/>
      <c r="X36" s="151"/>
      <c r="Y36" s="146"/>
      <c r="Z36" s="134">
        <f>+IF(Y36='[4]Tabla Valoración controles'!$D$4,'[4]Tabla Valoración controles'!$F$4,IF('[4]Mapa Corrupcion'!Y36='[4]Tabla Valoración controles'!$D$5,'[4]Tabla Valoración controles'!$F$5,IF(Y36=[4]FORMULAS!$A$10,0,'[4]Tabla Valoración controles'!$F$6)))</f>
        <v>0.1</v>
      </c>
      <c r="AA36" s="146"/>
      <c r="AB36" s="135">
        <f>+IF(AA36='[4]Tabla Valoración controles'!$D$7,'[4]Tabla Valoración controles'!$F$7,IF(Y36=[4]FORMULAS!$A$10,0,'[4]Tabla Valoración controles'!$F$8))</f>
        <v>0.15</v>
      </c>
      <c r="AC36" s="146"/>
      <c r="AD36" s="134">
        <f>+IF(AC36='[4]Tabla Valoración controles'!$D$9,'[4]Tabla Valoración controles'!$F$9,IF(Y36=[4]FORMULAS!$A$10,0,'[4]Tabla Valoración controles'!$F$10))</f>
        <v>0</v>
      </c>
      <c r="AE36" s="146"/>
      <c r="AF36" s="134">
        <f>+IF(AE36='[4]Tabla Valoración controles'!$D$9,'[4]Tabla Valoración controles'!$F$9,IF(AA36=[4]FORMULAS!$A$10,0,'[4]Tabla Valoración controles'!$F$10))</f>
        <v>0</v>
      </c>
      <c r="AG36" s="146"/>
      <c r="AH36" s="134">
        <f>+IF(AG36='[4]Tabla Valoración controles'!$D$13,'[4]Tabla Valoración controles'!$F$13,'[4]Tabla Valoración controles'!$F$14)</f>
        <v>0</v>
      </c>
      <c r="AI36" s="171">
        <f t="shared" si="4"/>
        <v>0.25</v>
      </c>
      <c r="AJ36" s="147"/>
      <c r="AK36" s="148">
        <f>+IF(AJ36=[3]CONTROLES!$C$50,[3]CONTROLES!$D$50,[3]CONTROLES!$D$51)</f>
        <v>0</v>
      </c>
      <c r="AL36" s="147"/>
      <c r="AM36" s="148">
        <f>+IF(AL36=[3]CONTROLES!$C$52,[3]CONTROLES!$D$52,[3]CONTROLES!$D$53)</f>
        <v>0</v>
      </c>
      <c r="AN36" s="147"/>
      <c r="AO36" s="148">
        <f>+IF(AN36=[3]CONTROLES!$C$54,[3]CONTROLES!$D$54,[3]CONTROLES!$D$55)</f>
        <v>0</v>
      </c>
      <c r="AP36" s="147"/>
      <c r="AQ36" s="148">
        <f>+IF(AP36=[3]CONTROLES!$C$56,[3]CONTROLES!$D$56,IF(AP36=[3]CONTROLES!$C$57,[3]CONTROLES!$D$57,[3]CONTROLES!$D$58))</f>
        <v>0</v>
      </c>
      <c r="AR36" s="147"/>
      <c r="AS36" s="148">
        <f>+IF(AR36=[3]CONTROLES!$C$59,[3]CONTROLES!$D$59,[3]CONTROLES!$D$60)</f>
        <v>0</v>
      </c>
      <c r="AT36" s="147"/>
      <c r="AU36" s="148">
        <f>+IF(AT36=[3]CONTROLES!$C$61,[3]CONTROLES!$D$61,[3]CONTROLES!$D$62)</f>
        <v>0</v>
      </c>
      <c r="AV36" s="147"/>
      <c r="AW36" s="149">
        <f>+IF(AV36=[3]CONTROLES!$C$63,[3]CONTROLES!$D$63,IF(AV36=[3]CONTROLES!$C$64,[3]CONTROLES!$D$64,[3]CONTROLES!$D$65))</f>
        <v>0</v>
      </c>
      <c r="AX36" s="149">
        <f t="shared" si="3"/>
        <v>0</v>
      </c>
      <c r="AY36" s="150" t="str">
        <f t="shared" si="0"/>
        <v>Débil</v>
      </c>
      <c r="AZ36" s="143"/>
      <c r="BA36" s="329"/>
      <c r="BB36" s="347"/>
      <c r="BC36" s="345"/>
      <c r="BD36" s="346"/>
      <c r="BE36" s="346"/>
      <c r="BF36" s="136"/>
      <c r="BG36" s="136"/>
      <c r="BH36" s="143" t="s">
        <v>216</v>
      </c>
      <c r="BI36" s="219"/>
      <c r="BJ36" s="219"/>
      <c r="BK36" s="136"/>
      <c r="BL36" s="136"/>
      <c r="BM36" s="208" t="s">
        <v>171</v>
      </c>
      <c r="BN36" s="344"/>
      <c r="BO36" s="239"/>
      <c r="BP36" s="239"/>
      <c r="BQ36" s="196"/>
      <c r="BR36" s="196"/>
      <c r="BS36" s="196"/>
      <c r="BT36" s="196"/>
      <c r="BU36" s="196"/>
      <c r="BV36" s="196"/>
      <c r="BW36" s="196"/>
      <c r="BX36" s="196"/>
      <c r="BY36" s="196"/>
      <c r="BZ36" s="196"/>
      <c r="CA36" s="196"/>
      <c r="CB36" s="196"/>
      <c r="CC36" s="196"/>
      <c r="CD36" s="196"/>
      <c r="CE36" s="196"/>
      <c r="CF36" s="196"/>
      <c r="CG36" s="239"/>
      <c r="CH36" s="239"/>
      <c r="CI36" s="239"/>
      <c r="CJ36" s="239"/>
      <c r="CK36" s="239"/>
      <c r="CL36" s="239"/>
      <c r="CM36" s="239"/>
      <c r="CN36" s="239"/>
      <c r="CO36" s="239"/>
      <c r="CP36" s="196"/>
      <c r="CQ36" s="196"/>
      <c r="CR36" s="196"/>
      <c r="CS36" s="196"/>
      <c r="CT36" s="196"/>
      <c r="CU36" s="196"/>
      <c r="CV36" s="196"/>
      <c r="CW36" s="196"/>
      <c r="CX36" s="196"/>
      <c r="CY36" s="196"/>
      <c r="CZ36" s="196"/>
      <c r="DA36" s="196"/>
      <c r="DB36" s="196"/>
      <c r="DC36" s="196"/>
      <c r="DD36" s="196"/>
      <c r="DE36" s="196"/>
      <c r="DF36" s="196"/>
      <c r="DG36" s="196"/>
      <c r="DH36" s="196"/>
      <c r="DI36" s="196"/>
      <c r="DJ36" s="196"/>
      <c r="DK36" s="196"/>
      <c r="DL36" s="196"/>
      <c r="DM36" s="196"/>
      <c r="DN36" s="196"/>
      <c r="DO36" s="196"/>
      <c r="DP36" s="196"/>
      <c r="DQ36" s="196"/>
      <c r="DR36" s="196"/>
      <c r="DS36" s="196"/>
      <c r="DT36" s="196"/>
      <c r="DU36" s="196"/>
      <c r="DV36" s="196"/>
      <c r="DW36" s="196"/>
      <c r="DX36" s="196"/>
      <c r="DY36" s="196"/>
      <c r="DZ36" s="196"/>
      <c r="EA36" s="196"/>
      <c r="EB36" s="196"/>
      <c r="EC36" s="196"/>
      <c r="ED36" s="196"/>
      <c r="EE36" s="196"/>
      <c r="EF36" s="196"/>
      <c r="EG36" s="196"/>
      <c r="EH36" s="196"/>
      <c r="EI36" s="196"/>
      <c r="EJ36" s="196"/>
      <c r="EK36" s="196"/>
      <c r="EL36" s="196"/>
      <c r="EM36" s="196"/>
      <c r="EN36" s="196"/>
      <c r="EO36" s="196"/>
      <c r="EP36" s="196"/>
      <c r="EQ36" s="196"/>
      <c r="ER36" s="196"/>
      <c r="ES36" s="196"/>
      <c r="ET36" s="196"/>
      <c r="EU36" s="196"/>
      <c r="EV36" s="196"/>
      <c r="EW36" s="196"/>
      <c r="EX36" s="196"/>
      <c r="EY36" s="196"/>
      <c r="EZ36" s="196"/>
      <c r="FA36" s="196"/>
      <c r="FB36" s="196"/>
      <c r="FC36" s="196"/>
      <c r="FD36" s="196"/>
      <c r="FE36" s="196"/>
      <c r="FF36" s="196"/>
      <c r="FG36" s="196"/>
      <c r="FH36" s="196"/>
      <c r="FI36" s="196"/>
      <c r="FJ36" s="196"/>
      <c r="FK36" s="196"/>
      <c r="FL36" s="196"/>
      <c r="FM36" s="196"/>
      <c r="FN36" s="196"/>
      <c r="FO36" s="196"/>
      <c r="FP36" s="196"/>
      <c r="FQ36" s="196"/>
      <c r="FR36" s="196"/>
      <c r="FS36" s="280"/>
      <c r="FT36" s="280"/>
      <c r="FU36" s="196"/>
      <c r="FV36" s="277"/>
      <c r="FW36" s="196"/>
      <c r="FX36" s="196"/>
      <c r="FY36" s="280"/>
      <c r="FZ36" s="196"/>
      <c r="GA36" s="243">
        <v>45421</v>
      </c>
      <c r="GB36" s="269"/>
      <c r="GC36" s="269"/>
      <c r="GD36" s="269"/>
      <c r="GE36" s="289"/>
      <c r="GF36" s="289"/>
      <c r="GG36" s="289"/>
      <c r="GH36" s="289"/>
      <c r="GI36" s="289"/>
      <c r="GJ36" s="289"/>
      <c r="GK36" s="289"/>
      <c r="GL36" s="289"/>
      <c r="GM36" s="289"/>
      <c r="GN36" s="289"/>
      <c r="GO36" s="289"/>
      <c r="GP36" s="289"/>
      <c r="GQ36" s="289"/>
      <c r="GR36" s="289"/>
      <c r="GS36" s="289"/>
      <c r="GT36" s="289"/>
      <c r="GU36" s="289"/>
      <c r="GV36" s="289"/>
      <c r="GW36" s="289"/>
      <c r="GX36" s="289"/>
      <c r="GY36" s="289"/>
      <c r="GZ36" s="289"/>
      <c r="HA36" s="289"/>
      <c r="HB36" s="289"/>
      <c r="HC36" s="289"/>
      <c r="HD36" s="289"/>
      <c r="HE36" s="289"/>
      <c r="HF36" s="289"/>
    </row>
    <row r="37" spans="1:214" ht="39.75" hidden="1" customHeight="1" x14ac:dyDescent="0.2">
      <c r="A37" s="351"/>
      <c r="B37" s="350"/>
      <c r="C37" s="328"/>
      <c r="D37" s="328"/>
      <c r="E37" s="153"/>
      <c r="F37" s="215"/>
      <c r="G37" s="153"/>
      <c r="H37" s="353"/>
      <c r="I37" s="353"/>
      <c r="J37" s="328"/>
      <c r="K37" s="350"/>
      <c r="L37" s="350"/>
      <c r="M37" s="350"/>
      <c r="N37" s="350"/>
      <c r="O37" s="328"/>
      <c r="P37" s="329"/>
      <c r="Q37" s="345"/>
      <c r="R37" s="329"/>
      <c r="S37" s="345"/>
      <c r="T37" s="346"/>
      <c r="U37" s="144"/>
      <c r="V37" s="151"/>
      <c r="W37" s="151"/>
      <c r="X37" s="151"/>
      <c r="Y37" s="146"/>
      <c r="Z37" s="134">
        <f>+IF(Y37='[4]Tabla Valoración controles'!$D$4,'[4]Tabla Valoración controles'!$F$4,IF('[4]Mapa Corrupcion'!Y37='[4]Tabla Valoración controles'!$D$5,'[4]Tabla Valoración controles'!$F$5,IF(Y37=[4]FORMULAS!$A$10,0,'[4]Tabla Valoración controles'!$F$6)))</f>
        <v>0.1</v>
      </c>
      <c r="AA37" s="146"/>
      <c r="AB37" s="135">
        <f>+IF(AA37='[4]Tabla Valoración controles'!$D$7,'[4]Tabla Valoración controles'!$F$7,IF(Y37=[4]FORMULAS!$A$10,0,'[4]Tabla Valoración controles'!$F$8))</f>
        <v>0.15</v>
      </c>
      <c r="AC37" s="146"/>
      <c r="AD37" s="134">
        <f>+IF(AC37='[4]Tabla Valoración controles'!$D$9,'[4]Tabla Valoración controles'!$F$9,IF(Y37=[4]FORMULAS!$A$10,0,'[4]Tabla Valoración controles'!$F$10))</f>
        <v>0</v>
      </c>
      <c r="AE37" s="146"/>
      <c r="AF37" s="134">
        <f>+IF(AE37='[4]Tabla Valoración controles'!$D$9,'[4]Tabla Valoración controles'!$F$9,IF(AA37=[4]FORMULAS!$A$10,0,'[4]Tabla Valoración controles'!$F$10))</f>
        <v>0</v>
      </c>
      <c r="AG37" s="146"/>
      <c r="AH37" s="134">
        <f>+IF(AG37='[4]Tabla Valoración controles'!$D$13,'[4]Tabla Valoración controles'!$F$13,'[4]Tabla Valoración controles'!$F$14)</f>
        <v>0</v>
      </c>
      <c r="AI37" s="171">
        <f t="shared" si="4"/>
        <v>0.25</v>
      </c>
      <c r="AJ37" s="147"/>
      <c r="AK37" s="148">
        <f>+IF(AJ37=[3]CONTROLES!$C$50,[3]CONTROLES!$D$50,[3]CONTROLES!$D$51)</f>
        <v>0</v>
      </c>
      <c r="AL37" s="147"/>
      <c r="AM37" s="148">
        <f>+IF(AL37=[3]CONTROLES!$C$52,[3]CONTROLES!$D$52,[3]CONTROLES!$D$53)</f>
        <v>0</v>
      </c>
      <c r="AN37" s="147"/>
      <c r="AO37" s="148">
        <f>+IF(AN37=[3]CONTROLES!$C$54,[3]CONTROLES!$D$54,[3]CONTROLES!$D$55)</f>
        <v>0</v>
      </c>
      <c r="AP37" s="147"/>
      <c r="AQ37" s="148">
        <f>+IF(AP37=[3]CONTROLES!$C$56,[3]CONTROLES!$D$56,IF(AP37=[3]CONTROLES!$C$57,[3]CONTROLES!$D$57,[3]CONTROLES!$D$58))</f>
        <v>0</v>
      </c>
      <c r="AR37" s="147"/>
      <c r="AS37" s="148">
        <f>+IF(AR37=[3]CONTROLES!$C$59,[3]CONTROLES!$D$59,[3]CONTROLES!$D$60)</f>
        <v>0</v>
      </c>
      <c r="AT37" s="147"/>
      <c r="AU37" s="148">
        <f>+IF(AT37=[3]CONTROLES!$C$61,[3]CONTROLES!$D$61,[3]CONTROLES!$D$62)</f>
        <v>0</v>
      </c>
      <c r="AV37" s="147"/>
      <c r="AW37" s="149">
        <f>+IF(AV37=[3]CONTROLES!$C$63,[3]CONTROLES!$D$63,IF(AV37=[3]CONTROLES!$C$64,[3]CONTROLES!$D$64,[3]CONTROLES!$D$65))</f>
        <v>0</v>
      </c>
      <c r="AX37" s="149">
        <f t="shared" si="3"/>
        <v>0</v>
      </c>
      <c r="AY37" s="150" t="str">
        <f t="shared" si="0"/>
        <v>Débil</v>
      </c>
      <c r="AZ37" s="143"/>
      <c r="BA37" s="329"/>
      <c r="BB37" s="347"/>
      <c r="BC37" s="345"/>
      <c r="BD37" s="346"/>
      <c r="BE37" s="346"/>
      <c r="BF37" s="136"/>
      <c r="BG37" s="136"/>
      <c r="BH37" s="143" t="s">
        <v>216</v>
      </c>
      <c r="BI37" s="219"/>
      <c r="BJ37" s="219"/>
      <c r="BK37" s="136"/>
      <c r="BL37" s="136"/>
      <c r="BM37" s="208" t="s">
        <v>171</v>
      </c>
      <c r="BN37" s="344"/>
      <c r="BO37" s="239"/>
      <c r="BP37" s="239"/>
      <c r="BQ37" s="196"/>
      <c r="BR37" s="196"/>
      <c r="BS37" s="196"/>
      <c r="BT37" s="196"/>
      <c r="BU37" s="196"/>
      <c r="BV37" s="196"/>
      <c r="BW37" s="196"/>
      <c r="BX37" s="196"/>
      <c r="BY37" s="196"/>
      <c r="BZ37" s="196"/>
      <c r="CA37" s="196"/>
      <c r="CB37" s="196"/>
      <c r="CC37" s="196"/>
      <c r="CD37" s="196"/>
      <c r="CE37" s="196"/>
      <c r="CF37" s="196"/>
      <c r="CG37" s="239"/>
      <c r="CH37" s="239"/>
      <c r="CI37" s="239"/>
      <c r="CJ37" s="239"/>
      <c r="CK37" s="239"/>
      <c r="CL37" s="239"/>
      <c r="CM37" s="239"/>
      <c r="CN37" s="239"/>
      <c r="CO37" s="239"/>
      <c r="CP37" s="196"/>
      <c r="CQ37" s="196"/>
      <c r="CR37" s="196"/>
      <c r="CS37" s="196"/>
      <c r="CT37" s="196"/>
      <c r="CU37" s="196"/>
      <c r="CV37" s="196"/>
      <c r="CW37" s="196"/>
      <c r="CX37" s="196"/>
      <c r="CY37" s="196"/>
      <c r="CZ37" s="196"/>
      <c r="DA37" s="196"/>
      <c r="DB37" s="196"/>
      <c r="DC37" s="196"/>
      <c r="DD37" s="196"/>
      <c r="DE37" s="196"/>
      <c r="DF37" s="196"/>
      <c r="DG37" s="196"/>
      <c r="DH37" s="196"/>
      <c r="DI37" s="196"/>
      <c r="DJ37" s="196"/>
      <c r="DK37" s="196"/>
      <c r="DL37" s="196"/>
      <c r="DM37" s="196"/>
      <c r="DN37" s="196"/>
      <c r="DO37" s="196"/>
      <c r="DP37" s="196"/>
      <c r="DQ37" s="196"/>
      <c r="DR37" s="196"/>
      <c r="DS37" s="196"/>
      <c r="DT37" s="196"/>
      <c r="DU37" s="196"/>
      <c r="DV37" s="196"/>
      <c r="DW37" s="196"/>
      <c r="DX37" s="196"/>
      <c r="DY37" s="196"/>
      <c r="DZ37" s="196"/>
      <c r="EA37" s="196"/>
      <c r="EB37" s="196"/>
      <c r="EC37" s="196"/>
      <c r="ED37" s="196"/>
      <c r="EE37" s="196"/>
      <c r="EF37" s="196"/>
      <c r="EG37" s="196"/>
      <c r="EH37" s="196"/>
      <c r="EI37" s="196"/>
      <c r="EJ37" s="196"/>
      <c r="EK37" s="196"/>
      <c r="EL37" s="196"/>
      <c r="EM37" s="196"/>
      <c r="EN37" s="196"/>
      <c r="EO37" s="196"/>
      <c r="EP37" s="196"/>
      <c r="EQ37" s="196"/>
      <c r="ER37" s="196"/>
      <c r="ES37" s="196"/>
      <c r="ET37" s="196"/>
      <c r="EU37" s="196"/>
      <c r="EV37" s="196"/>
      <c r="EW37" s="196"/>
      <c r="EX37" s="196"/>
      <c r="EY37" s="196"/>
      <c r="EZ37" s="196"/>
      <c r="FA37" s="196"/>
      <c r="FB37" s="196"/>
      <c r="FC37" s="196"/>
      <c r="FD37" s="196"/>
      <c r="FE37" s="196"/>
      <c r="FF37" s="196"/>
      <c r="FG37" s="196"/>
      <c r="FH37" s="196"/>
      <c r="FI37" s="196"/>
      <c r="FJ37" s="196"/>
      <c r="FK37" s="196"/>
      <c r="FL37" s="196"/>
      <c r="FM37" s="196"/>
      <c r="FN37" s="196"/>
      <c r="FO37" s="196"/>
      <c r="FP37" s="196"/>
      <c r="FQ37" s="196"/>
      <c r="FR37" s="196"/>
      <c r="FS37" s="280"/>
      <c r="FT37" s="280"/>
      <c r="FU37" s="196"/>
      <c r="FV37" s="277"/>
      <c r="FW37" s="196"/>
      <c r="FX37" s="196"/>
      <c r="FY37" s="280"/>
      <c r="FZ37" s="196"/>
      <c r="GA37" s="243">
        <v>45421</v>
      </c>
      <c r="GB37" s="269"/>
      <c r="GC37" s="269"/>
      <c r="GD37" s="269"/>
      <c r="GE37" s="289"/>
      <c r="GF37" s="289"/>
      <c r="GG37" s="289"/>
      <c r="GH37" s="289"/>
      <c r="GI37" s="289"/>
      <c r="GJ37" s="289"/>
      <c r="GK37" s="289"/>
      <c r="GL37" s="289"/>
      <c r="GM37" s="289"/>
      <c r="GN37" s="289"/>
      <c r="GO37" s="289"/>
      <c r="GP37" s="289"/>
      <c r="GQ37" s="289"/>
      <c r="GR37" s="289"/>
      <c r="GS37" s="289"/>
      <c r="GT37" s="289"/>
      <c r="GU37" s="289"/>
      <c r="GV37" s="289"/>
      <c r="GW37" s="289"/>
      <c r="GX37" s="289"/>
      <c r="GY37" s="289"/>
      <c r="GZ37" s="289"/>
      <c r="HA37" s="289"/>
      <c r="HB37" s="289"/>
      <c r="HC37" s="289"/>
      <c r="HD37" s="289"/>
      <c r="HE37" s="289"/>
      <c r="HF37" s="289"/>
    </row>
    <row r="38" spans="1:214" ht="39.75" hidden="1" customHeight="1" x14ac:dyDescent="0.2">
      <c r="A38" s="351"/>
      <c r="B38" s="350"/>
      <c r="C38" s="328"/>
      <c r="D38" s="328"/>
      <c r="E38" s="153"/>
      <c r="F38" s="215"/>
      <c r="G38" s="153"/>
      <c r="H38" s="353"/>
      <c r="I38" s="353"/>
      <c r="J38" s="328"/>
      <c r="K38" s="350"/>
      <c r="L38" s="350"/>
      <c r="M38" s="350"/>
      <c r="N38" s="350"/>
      <c r="O38" s="328"/>
      <c r="P38" s="329"/>
      <c r="Q38" s="345"/>
      <c r="R38" s="329"/>
      <c r="S38" s="345"/>
      <c r="T38" s="346"/>
      <c r="U38" s="144"/>
      <c r="V38" s="151"/>
      <c r="W38" s="151"/>
      <c r="X38" s="151"/>
      <c r="Y38" s="146"/>
      <c r="Z38" s="134">
        <f>+IF(Y38='[4]Tabla Valoración controles'!$D$4,'[4]Tabla Valoración controles'!$F$4,IF('[4]Mapa Corrupcion'!Y38='[4]Tabla Valoración controles'!$D$5,'[4]Tabla Valoración controles'!$F$5,IF(Y38=[4]FORMULAS!$A$10,0,'[4]Tabla Valoración controles'!$F$6)))</f>
        <v>0.1</v>
      </c>
      <c r="AA38" s="146"/>
      <c r="AB38" s="135">
        <f>+IF(AA38='[4]Tabla Valoración controles'!$D$7,'[4]Tabla Valoración controles'!$F$7,IF(Y38=[4]FORMULAS!$A$10,0,'[4]Tabla Valoración controles'!$F$8))</f>
        <v>0.15</v>
      </c>
      <c r="AC38" s="146"/>
      <c r="AD38" s="134">
        <f>+IF(AC38='[4]Tabla Valoración controles'!$D$9,'[4]Tabla Valoración controles'!$F$9,IF(Y38=[4]FORMULAS!$A$10,0,'[4]Tabla Valoración controles'!$F$10))</f>
        <v>0</v>
      </c>
      <c r="AE38" s="146"/>
      <c r="AF38" s="134">
        <f>+IF(AE38='[4]Tabla Valoración controles'!$D$9,'[4]Tabla Valoración controles'!$F$9,IF(AA38=[4]FORMULAS!$A$10,0,'[4]Tabla Valoración controles'!$F$10))</f>
        <v>0</v>
      </c>
      <c r="AG38" s="146"/>
      <c r="AH38" s="134">
        <f>+IF(AG38='[4]Tabla Valoración controles'!$D$13,'[4]Tabla Valoración controles'!$F$13,'[4]Tabla Valoración controles'!$F$14)</f>
        <v>0</v>
      </c>
      <c r="AI38" s="171">
        <f t="shared" si="4"/>
        <v>0.25</v>
      </c>
      <c r="AJ38" s="147"/>
      <c r="AK38" s="148">
        <f>+IF(AJ38=[3]CONTROLES!$C$50,[3]CONTROLES!$D$50,[3]CONTROLES!$D$51)</f>
        <v>0</v>
      </c>
      <c r="AL38" s="147"/>
      <c r="AM38" s="148">
        <f>+IF(AL38=[3]CONTROLES!$C$52,[3]CONTROLES!$D$52,[3]CONTROLES!$D$53)</f>
        <v>0</v>
      </c>
      <c r="AN38" s="147"/>
      <c r="AO38" s="148">
        <f>+IF(AN38=[3]CONTROLES!$C$54,[3]CONTROLES!$D$54,[3]CONTROLES!$D$55)</f>
        <v>0</v>
      </c>
      <c r="AP38" s="147"/>
      <c r="AQ38" s="148">
        <f>+IF(AP38=[3]CONTROLES!$C$56,[3]CONTROLES!$D$56,IF(AP38=[3]CONTROLES!$C$57,[3]CONTROLES!$D$57,[3]CONTROLES!$D$58))</f>
        <v>0</v>
      </c>
      <c r="AR38" s="147"/>
      <c r="AS38" s="148">
        <f>+IF(AR38=[3]CONTROLES!$C$59,[3]CONTROLES!$D$59,[3]CONTROLES!$D$60)</f>
        <v>0</v>
      </c>
      <c r="AT38" s="147"/>
      <c r="AU38" s="148">
        <f>+IF(AT38=[3]CONTROLES!$C$61,[3]CONTROLES!$D$61,[3]CONTROLES!$D$62)</f>
        <v>0</v>
      </c>
      <c r="AV38" s="147"/>
      <c r="AW38" s="149">
        <f>+IF(AV38=[3]CONTROLES!$C$63,[3]CONTROLES!$D$63,IF(AV38=[3]CONTROLES!$C$64,[3]CONTROLES!$D$64,[3]CONTROLES!$D$65))</f>
        <v>0</v>
      </c>
      <c r="AX38" s="149">
        <f t="shared" si="3"/>
        <v>0</v>
      </c>
      <c r="AY38" s="150" t="str">
        <f t="shared" si="0"/>
        <v>Débil</v>
      </c>
      <c r="AZ38" s="143"/>
      <c r="BA38" s="329"/>
      <c r="BB38" s="347"/>
      <c r="BC38" s="345"/>
      <c r="BD38" s="346"/>
      <c r="BE38" s="346"/>
      <c r="BF38" s="136"/>
      <c r="BG38" s="136"/>
      <c r="BH38" s="143" t="s">
        <v>216</v>
      </c>
      <c r="BI38" s="219"/>
      <c r="BJ38" s="219"/>
      <c r="BK38" s="136"/>
      <c r="BL38" s="136"/>
      <c r="BM38" s="208" t="s">
        <v>171</v>
      </c>
      <c r="BN38" s="344"/>
      <c r="BO38" s="239"/>
      <c r="BP38" s="239"/>
      <c r="BQ38" s="196"/>
      <c r="BR38" s="196"/>
      <c r="BS38" s="196"/>
      <c r="BT38" s="196"/>
      <c r="BU38" s="196"/>
      <c r="BV38" s="196"/>
      <c r="BW38" s="196"/>
      <c r="BX38" s="196"/>
      <c r="BY38" s="196"/>
      <c r="BZ38" s="196"/>
      <c r="CA38" s="196"/>
      <c r="CB38" s="196"/>
      <c r="CC38" s="196"/>
      <c r="CD38" s="196"/>
      <c r="CE38" s="196"/>
      <c r="CF38" s="196"/>
      <c r="CG38" s="239"/>
      <c r="CH38" s="239"/>
      <c r="CI38" s="239"/>
      <c r="CJ38" s="239"/>
      <c r="CK38" s="239"/>
      <c r="CL38" s="239"/>
      <c r="CM38" s="239"/>
      <c r="CN38" s="239"/>
      <c r="CO38" s="239"/>
      <c r="CP38" s="196"/>
      <c r="CQ38" s="196"/>
      <c r="CR38" s="196"/>
      <c r="CS38" s="196"/>
      <c r="CT38" s="196"/>
      <c r="CU38" s="196"/>
      <c r="CV38" s="196"/>
      <c r="CW38" s="196"/>
      <c r="CX38" s="196"/>
      <c r="CY38" s="196"/>
      <c r="CZ38" s="196"/>
      <c r="DA38" s="196"/>
      <c r="DB38" s="196"/>
      <c r="DC38" s="196"/>
      <c r="DD38" s="196"/>
      <c r="DE38" s="196"/>
      <c r="DF38" s="196"/>
      <c r="DG38" s="196"/>
      <c r="DH38" s="196"/>
      <c r="DI38" s="196"/>
      <c r="DJ38" s="196"/>
      <c r="DK38" s="196"/>
      <c r="DL38" s="196"/>
      <c r="DM38" s="196"/>
      <c r="DN38" s="196"/>
      <c r="DO38" s="196"/>
      <c r="DP38" s="196"/>
      <c r="DQ38" s="196"/>
      <c r="DR38" s="196"/>
      <c r="DS38" s="196"/>
      <c r="DT38" s="196"/>
      <c r="DU38" s="196"/>
      <c r="DV38" s="196"/>
      <c r="DW38" s="196"/>
      <c r="DX38" s="196"/>
      <c r="DY38" s="196"/>
      <c r="DZ38" s="196"/>
      <c r="EA38" s="196"/>
      <c r="EB38" s="196"/>
      <c r="EC38" s="196"/>
      <c r="ED38" s="196"/>
      <c r="EE38" s="196"/>
      <c r="EF38" s="196"/>
      <c r="EG38" s="196"/>
      <c r="EH38" s="196"/>
      <c r="EI38" s="196"/>
      <c r="EJ38" s="196"/>
      <c r="EK38" s="196"/>
      <c r="EL38" s="196"/>
      <c r="EM38" s="196"/>
      <c r="EN38" s="196"/>
      <c r="EO38" s="196"/>
      <c r="EP38" s="196"/>
      <c r="EQ38" s="196"/>
      <c r="ER38" s="196"/>
      <c r="ES38" s="196"/>
      <c r="ET38" s="196"/>
      <c r="EU38" s="196"/>
      <c r="EV38" s="196"/>
      <c r="EW38" s="196"/>
      <c r="EX38" s="196"/>
      <c r="EY38" s="196"/>
      <c r="EZ38" s="196"/>
      <c r="FA38" s="196"/>
      <c r="FB38" s="196"/>
      <c r="FC38" s="196"/>
      <c r="FD38" s="196"/>
      <c r="FE38" s="196"/>
      <c r="FF38" s="196"/>
      <c r="FG38" s="196"/>
      <c r="FH38" s="196"/>
      <c r="FI38" s="196"/>
      <c r="FJ38" s="196"/>
      <c r="FK38" s="196"/>
      <c r="FL38" s="196"/>
      <c r="FM38" s="196"/>
      <c r="FN38" s="196"/>
      <c r="FO38" s="196"/>
      <c r="FP38" s="196"/>
      <c r="FQ38" s="196"/>
      <c r="FR38" s="196"/>
      <c r="FS38" s="280"/>
      <c r="FT38" s="280"/>
      <c r="FU38" s="196"/>
      <c r="FV38" s="277"/>
      <c r="FW38" s="196"/>
      <c r="FX38" s="196"/>
      <c r="FY38" s="280"/>
      <c r="FZ38" s="196"/>
      <c r="GA38" s="243">
        <v>45421</v>
      </c>
      <c r="GB38" s="269"/>
      <c r="GC38" s="269"/>
      <c r="GD38" s="269"/>
      <c r="GE38" s="289"/>
      <c r="GF38" s="289"/>
      <c r="GG38" s="289"/>
      <c r="GH38" s="289"/>
      <c r="GI38" s="289"/>
      <c r="GJ38" s="289"/>
      <c r="GK38" s="289"/>
      <c r="GL38" s="289"/>
      <c r="GM38" s="289"/>
      <c r="GN38" s="289"/>
      <c r="GO38" s="289"/>
      <c r="GP38" s="289"/>
      <c r="GQ38" s="289"/>
      <c r="GR38" s="289"/>
      <c r="GS38" s="289"/>
      <c r="GT38" s="289"/>
      <c r="GU38" s="289"/>
      <c r="GV38" s="289"/>
      <c r="GW38" s="289"/>
      <c r="GX38" s="289"/>
      <c r="GY38" s="289"/>
      <c r="GZ38" s="289"/>
      <c r="HA38" s="289"/>
      <c r="HB38" s="289"/>
      <c r="HC38" s="289"/>
      <c r="HD38" s="289"/>
      <c r="HE38" s="289"/>
      <c r="HF38" s="289"/>
    </row>
    <row r="39" spans="1:214" ht="73.900000000000006" customHeight="1" x14ac:dyDescent="0.2">
      <c r="A39" s="351">
        <v>6</v>
      </c>
      <c r="B39" s="350" t="s">
        <v>126</v>
      </c>
      <c r="C39" s="328" t="str">
        <f>VLOOKUP(B39,FORMULAS!$A$30:$C$46,2,0)</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D39" s="328" t="str">
        <f>VLOOKUP(B39,FORMULAS!$A$30:$C$46,3,0)</f>
        <v>Director de Mejoramiento de Vivienda</v>
      </c>
      <c r="E39" s="203" t="s">
        <v>486</v>
      </c>
      <c r="F39" s="217" t="s">
        <v>513</v>
      </c>
      <c r="G39" s="203" t="s">
        <v>487</v>
      </c>
      <c r="H39" s="352" t="s">
        <v>488</v>
      </c>
      <c r="I39" s="352" t="s">
        <v>514</v>
      </c>
      <c r="J39" s="350" t="s">
        <v>468</v>
      </c>
      <c r="K39" s="350" t="s">
        <v>469</v>
      </c>
      <c r="L39" s="350" t="s">
        <v>469</v>
      </c>
      <c r="M39" s="350" t="s">
        <v>469</v>
      </c>
      <c r="N39" s="350" t="s">
        <v>469</v>
      </c>
      <c r="O39" s="328" t="s">
        <v>279</v>
      </c>
      <c r="P39" s="348" t="str">
        <f>VLOOKUP(O39,[5]FORMULAS!$A$77:$B$82,2,0)</f>
        <v>Improbable</v>
      </c>
      <c r="Q39" s="358" t="str">
        <f>+P39</f>
        <v>Improbable</v>
      </c>
      <c r="R39" s="329" t="str">
        <f>VLOOKUP(A39,'Impacto Ri Inhe'!$B$5:$AF$42,31,0)</f>
        <v>Mayor</v>
      </c>
      <c r="S39" s="358" t="str">
        <f>CONCATENATE(R39,"-",Q39)</f>
        <v>Mayor-Improbable</v>
      </c>
      <c r="T39" s="346" t="str">
        <f>VLOOKUP(S39,FORMULAS!$I$77:$J$97,2,0)</f>
        <v>Alto</v>
      </c>
      <c r="U39" s="204">
        <v>1</v>
      </c>
      <c r="V39" s="205" t="s">
        <v>556</v>
      </c>
      <c r="W39" s="205" t="s">
        <v>517</v>
      </c>
      <c r="X39" s="205" t="s">
        <v>1058</v>
      </c>
      <c r="Y39" s="206" t="s">
        <v>12</v>
      </c>
      <c r="Z39" s="207">
        <f>+IF(Y39='[5]Tabla Valoración controles'!$D$4,'[5]Tabla Valoración controles'!$F$4,IF('[5]Mapa Corrupcion'!Y39='[5]Tabla Valoración controles'!$D$5,'[5]Tabla Valoración controles'!$F$5,IF(Y39=[5]FORMULAS!$A$10,0,'[5]Tabla Valoración controles'!$F$6)))</f>
        <v>0.25</v>
      </c>
      <c r="AA39" s="206" t="s">
        <v>8</v>
      </c>
      <c r="AB39" s="171">
        <f>+IF(AA39='[5]Tabla Valoración controles'!$D$7,'[5]Tabla Valoración controles'!$F$7,IF(Y39=[5]FORMULAS!$A$10,0,'[5]Tabla Valoración controles'!$F$8))</f>
        <v>0.15</v>
      </c>
      <c r="AC39" s="206" t="s">
        <v>17</v>
      </c>
      <c r="AD39" s="207">
        <f>+IF(AC39='[5]Tabla Valoración controles'!$D$9,'[5]Tabla Valoración controles'!$F$9,'[5]Tabla Valoración controles'!$F$10)</f>
        <v>0</v>
      </c>
      <c r="AE39" s="206" t="s">
        <v>20</v>
      </c>
      <c r="AF39" s="207">
        <f>+IF(AE39='[5]Tabla Valoración controles'!$D$11,'[5]Tabla Valoración controles'!$F$11,'[5]Tabla Valoración controles'!$F$12)</f>
        <v>0</v>
      </c>
      <c r="AG39" s="206" t="s">
        <v>77</v>
      </c>
      <c r="AH39" s="207">
        <f>+IF(AG39='[5]Tabla Valoración controles'!$D$13,'[5]Tabla Valoración controles'!$F$13,'[5]Tabla Valoración controles'!$F$14)</f>
        <v>0</v>
      </c>
      <c r="AI39" s="171">
        <f>+Z39+AB39+AD39</f>
        <v>0.4</v>
      </c>
      <c r="AJ39" s="147" t="s">
        <v>353</v>
      </c>
      <c r="AK39" s="148">
        <f>+IF(AJ39=[3]CONTROLES!$C$50,[3]CONTROLES!$D$50,[3]CONTROLES!$D$51)</f>
        <v>15</v>
      </c>
      <c r="AL39" s="147" t="s">
        <v>359</v>
      </c>
      <c r="AM39" s="148">
        <f>+IF(AL39=[3]CONTROLES!$C$52,[3]CONTROLES!$D$52,[3]CONTROLES!$D$53)</f>
        <v>15</v>
      </c>
      <c r="AN39" s="147" t="s">
        <v>362</v>
      </c>
      <c r="AO39" s="148">
        <f>+IF(AN39=[3]CONTROLES!$C$54,[3]CONTROLES!$D$54,[3]CONTROLES!$D$55)</f>
        <v>15</v>
      </c>
      <c r="AP39" s="147" t="s">
        <v>366</v>
      </c>
      <c r="AQ39" s="148">
        <f>+IF(AP39=[3]CONTROLES!$C$56,[3]CONTROLES!$D$56,IF(AP39=[3]CONTROLES!$C$57,[3]CONTROLES!$D$57,[3]CONTROLES!$D$58))</f>
        <v>10</v>
      </c>
      <c r="AR39" s="147" t="s">
        <v>369</v>
      </c>
      <c r="AS39" s="148">
        <f>+IF(AR39=[3]CONTROLES!$C$59,[3]CONTROLES!$D$59,[3]CONTROLES!$D$60)</f>
        <v>15</v>
      </c>
      <c r="AT39" s="147" t="s">
        <v>372</v>
      </c>
      <c r="AU39" s="148">
        <f>+IF(AT39=[3]CONTROLES!$C$61,[3]CONTROLES!$D$61,[3]CONTROLES!$D$62)</f>
        <v>15</v>
      </c>
      <c r="AV39" s="147" t="s">
        <v>375</v>
      </c>
      <c r="AW39" s="149">
        <f>+IF(AV39=[3]CONTROLES!$C$63,[3]CONTROLES!$D$63,IF(AV39=[3]CONTROLES!$C$64,[3]CONTROLES!$D$64,[3]CONTROLES!$D$65))</f>
        <v>10</v>
      </c>
      <c r="AX39" s="149">
        <f>+AK39+AM39+AO39+AQ39+AS39+AU39+AW39</f>
        <v>95</v>
      </c>
      <c r="AY39" s="150" t="str">
        <f t="shared" si="0"/>
        <v>Moderado</v>
      </c>
      <c r="AZ39" s="350" t="s">
        <v>280</v>
      </c>
      <c r="BA39" s="348" t="str">
        <f>VLOOKUP(AZ39,[5]FORMULAS!$A$77:$B$82,2,0)</f>
        <v>Rara vez</v>
      </c>
      <c r="BB39" s="347" t="str">
        <f>+R39</f>
        <v>Mayor</v>
      </c>
      <c r="BC39" s="358" t="str">
        <f>CONCATENATE(BB39,"-",BA39)</f>
        <v>Mayor-Rara vez</v>
      </c>
      <c r="BD39" s="349" t="str">
        <f>VLOOKUP(BC39,[5]FORMULAS!$I$77:$J$97,2,0)</f>
        <v>Alto</v>
      </c>
      <c r="BE39" s="349" t="s">
        <v>118</v>
      </c>
      <c r="BF39" s="212" t="s">
        <v>518</v>
      </c>
      <c r="BG39" s="212" t="s">
        <v>144</v>
      </c>
      <c r="BH39" s="212" t="s">
        <v>223</v>
      </c>
      <c r="BI39" s="220">
        <v>45323</v>
      </c>
      <c r="BJ39" s="220">
        <v>45656</v>
      </c>
      <c r="BK39" s="212" t="s">
        <v>519</v>
      </c>
      <c r="BL39" s="212" t="s">
        <v>520</v>
      </c>
      <c r="BM39" s="208" t="s">
        <v>35</v>
      </c>
      <c r="BN39" s="356" t="s">
        <v>521</v>
      </c>
      <c r="BO39" s="239" t="s">
        <v>261</v>
      </c>
      <c r="BP39" s="239" t="s">
        <v>35</v>
      </c>
      <c r="BQ39" s="196" t="s">
        <v>431</v>
      </c>
      <c r="BR39" s="196" t="s">
        <v>35</v>
      </c>
      <c r="BS39" s="196">
        <v>0</v>
      </c>
      <c r="BT39" s="196" t="s">
        <v>973</v>
      </c>
      <c r="BU39" s="196" t="s">
        <v>262</v>
      </c>
      <c r="BV39" s="196" t="s">
        <v>431</v>
      </c>
      <c r="BW39" s="196" t="s">
        <v>431</v>
      </c>
      <c r="BX39" s="196" t="s">
        <v>261</v>
      </c>
      <c r="BY39" s="196" t="s">
        <v>35</v>
      </c>
      <c r="BZ39" s="196" t="s">
        <v>431</v>
      </c>
      <c r="CA39" s="196" t="s">
        <v>35</v>
      </c>
      <c r="CB39" s="196">
        <v>0</v>
      </c>
      <c r="CC39" s="196" t="s">
        <v>973</v>
      </c>
      <c r="CD39" s="196" t="s">
        <v>262</v>
      </c>
      <c r="CE39" s="196" t="s">
        <v>431</v>
      </c>
      <c r="CF39" s="196" t="s">
        <v>431</v>
      </c>
      <c r="CG39" s="196" t="s">
        <v>261</v>
      </c>
      <c r="CH39" s="196" t="s">
        <v>35</v>
      </c>
      <c r="CI39" s="196" t="s">
        <v>431</v>
      </c>
      <c r="CJ39" s="196" t="s">
        <v>35</v>
      </c>
      <c r="CK39" s="196">
        <v>0</v>
      </c>
      <c r="CL39" s="196" t="s">
        <v>973</v>
      </c>
      <c r="CM39" s="196" t="s">
        <v>262</v>
      </c>
      <c r="CN39" s="196" t="s">
        <v>431</v>
      </c>
      <c r="CO39" s="196" t="s">
        <v>431</v>
      </c>
      <c r="CP39" s="196" t="s">
        <v>261</v>
      </c>
      <c r="CQ39" s="196" t="s">
        <v>35</v>
      </c>
      <c r="CR39" s="196" t="s">
        <v>431</v>
      </c>
      <c r="CS39" s="196" t="s">
        <v>35</v>
      </c>
      <c r="CT39" s="196">
        <v>0</v>
      </c>
      <c r="CU39" s="196" t="s">
        <v>973</v>
      </c>
      <c r="CV39" s="196" t="s">
        <v>262</v>
      </c>
      <c r="CW39" s="196" t="s">
        <v>431</v>
      </c>
      <c r="CX39" s="196" t="s">
        <v>431</v>
      </c>
      <c r="CY39" s="196"/>
      <c r="CZ39" s="196"/>
      <c r="DA39" s="196"/>
      <c r="DB39" s="196"/>
      <c r="DC39" s="196"/>
      <c r="DD39" s="196"/>
      <c r="DE39" s="196"/>
      <c r="DF39" s="196"/>
      <c r="DG39" s="196"/>
      <c r="DH39" s="196"/>
      <c r="DI39" s="196"/>
      <c r="DJ39" s="196"/>
      <c r="DK39" s="196"/>
      <c r="DL39" s="196"/>
      <c r="DM39" s="196"/>
      <c r="DN39" s="196"/>
      <c r="DO39" s="196"/>
      <c r="DP39" s="196"/>
      <c r="DQ39" s="196"/>
      <c r="DR39" s="196"/>
      <c r="DS39" s="196"/>
      <c r="DT39" s="196"/>
      <c r="DU39" s="196"/>
      <c r="DV39" s="196"/>
      <c r="DW39" s="196"/>
      <c r="DX39" s="196"/>
      <c r="DY39" s="196"/>
      <c r="DZ39" s="196"/>
      <c r="EA39" s="196"/>
      <c r="EB39" s="196"/>
      <c r="EC39" s="196"/>
      <c r="ED39" s="196"/>
      <c r="EE39" s="196"/>
      <c r="EF39" s="196"/>
      <c r="EG39" s="196"/>
      <c r="EH39" s="196"/>
      <c r="EI39" s="196"/>
      <c r="EJ39" s="196"/>
      <c r="EK39" s="196"/>
      <c r="EL39" s="196"/>
      <c r="EM39" s="196"/>
      <c r="EN39" s="196"/>
      <c r="EO39" s="196"/>
      <c r="EP39" s="196"/>
      <c r="EQ39" s="196"/>
      <c r="ER39" s="196"/>
      <c r="ES39" s="196"/>
      <c r="ET39" s="196"/>
      <c r="EU39" s="196"/>
      <c r="EV39" s="196"/>
      <c r="EW39" s="196"/>
      <c r="EX39" s="196"/>
      <c r="EY39" s="196"/>
      <c r="EZ39" s="196"/>
      <c r="FA39" s="196"/>
      <c r="FB39" s="196"/>
      <c r="FC39" s="196"/>
      <c r="FD39" s="196"/>
      <c r="FE39" s="196"/>
      <c r="FF39" s="196"/>
      <c r="FG39" s="196"/>
      <c r="FH39" s="196"/>
      <c r="FI39" s="196"/>
      <c r="FJ39" s="196"/>
      <c r="FK39" s="196"/>
      <c r="FL39" s="196"/>
      <c r="FM39" s="196"/>
      <c r="FN39" s="196"/>
      <c r="FO39" s="196"/>
      <c r="FP39" s="196"/>
      <c r="FQ39" s="196"/>
      <c r="FR39" s="196"/>
      <c r="FS39" s="279">
        <v>45419</v>
      </c>
      <c r="FT39" s="277" t="s">
        <v>261</v>
      </c>
      <c r="FU39" s="244" t="s">
        <v>1059</v>
      </c>
      <c r="FV39" s="277" t="s">
        <v>35</v>
      </c>
      <c r="FW39" s="265" t="s">
        <v>1060</v>
      </c>
      <c r="FX39" s="170">
        <v>0</v>
      </c>
      <c r="FY39" s="277" t="s">
        <v>35</v>
      </c>
      <c r="FZ39" s="239" t="s">
        <v>262</v>
      </c>
      <c r="GA39" s="243">
        <v>45421</v>
      </c>
      <c r="GB39" s="269" t="s">
        <v>1145</v>
      </c>
      <c r="GC39" s="269" t="s">
        <v>1144</v>
      </c>
      <c r="GD39" s="269" t="s">
        <v>173</v>
      </c>
      <c r="GE39" s="289">
        <v>0</v>
      </c>
      <c r="GF39" s="289"/>
      <c r="GG39" s="289"/>
      <c r="GH39" s="289"/>
      <c r="GI39" s="289"/>
      <c r="GJ39" s="289"/>
      <c r="GK39" s="289"/>
      <c r="GL39" s="289"/>
      <c r="GM39" s="289"/>
      <c r="GN39" s="289"/>
      <c r="GO39" s="289"/>
      <c r="GP39" s="289"/>
      <c r="GQ39" s="289"/>
      <c r="GR39" s="289"/>
      <c r="GS39" s="289"/>
      <c r="GT39" s="289"/>
      <c r="GU39" s="289"/>
      <c r="GV39" s="289"/>
      <c r="GW39" s="289"/>
      <c r="GX39" s="289"/>
      <c r="GY39" s="289"/>
      <c r="GZ39" s="289"/>
      <c r="HA39" s="289"/>
      <c r="HB39" s="289"/>
      <c r="HC39" s="289"/>
      <c r="HD39" s="289"/>
      <c r="HE39" s="289"/>
      <c r="HF39" s="289">
        <v>0</v>
      </c>
    </row>
    <row r="40" spans="1:214" ht="66.599999999999994" customHeight="1" x14ac:dyDescent="0.2">
      <c r="A40" s="351"/>
      <c r="B40" s="350"/>
      <c r="C40" s="328"/>
      <c r="D40" s="328"/>
      <c r="E40" s="203" t="s">
        <v>489</v>
      </c>
      <c r="F40" s="217"/>
      <c r="G40" s="203" t="s">
        <v>490</v>
      </c>
      <c r="H40" s="352"/>
      <c r="I40" s="352"/>
      <c r="J40" s="350"/>
      <c r="K40" s="350"/>
      <c r="L40" s="350"/>
      <c r="M40" s="350"/>
      <c r="N40" s="350"/>
      <c r="O40" s="328"/>
      <c r="P40" s="348"/>
      <c r="Q40" s="358"/>
      <c r="R40" s="329"/>
      <c r="S40" s="358"/>
      <c r="T40" s="346"/>
      <c r="U40" s="204">
        <v>2</v>
      </c>
      <c r="V40" s="205" t="s">
        <v>557</v>
      </c>
      <c r="W40" s="205" t="s">
        <v>558</v>
      </c>
      <c r="X40" s="205" t="s">
        <v>522</v>
      </c>
      <c r="Y40" s="206" t="s">
        <v>13</v>
      </c>
      <c r="Z40" s="207">
        <f>+IF(Y40='[5]Tabla Valoración controles'!$D$4,'[5]Tabla Valoración controles'!$F$4,IF('[5]Mapa Corrupcion'!Y40='[5]Tabla Valoración controles'!$D$5,'[5]Tabla Valoración controles'!$F$5,IF(Y40=[5]FORMULAS!$A$10,0,'[5]Tabla Valoración controles'!$F$6)))</f>
        <v>0.1</v>
      </c>
      <c r="AA40" s="206" t="s">
        <v>8</v>
      </c>
      <c r="AB40" s="171">
        <f>+IF(AA40='[5]Tabla Valoración controles'!$D$7,'[5]Tabla Valoración controles'!$F$7,IF(Y40=[5]FORMULAS!$A$10,0,'[5]Tabla Valoración controles'!$F$8))</f>
        <v>0.15</v>
      </c>
      <c r="AC40" s="206" t="s">
        <v>17</v>
      </c>
      <c r="AD40" s="207">
        <f>+IF(AC40='[5]Tabla Valoración controles'!$D$9,'[5]Tabla Valoración controles'!$F$9,'[5]Tabla Valoración controles'!$F$10)</f>
        <v>0</v>
      </c>
      <c r="AE40" s="206" t="s">
        <v>20</v>
      </c>
      <c r="AF40" s="207">
        <f>+IF(AE40='[5]Tabla Valoración controles'!$D$9,'[5]Tabla Valoración controles'!$F$9,IF(AA40=[5]FORMULAS!$A$10,0,'[5]Tabla Valoración controles'!$F$10))</f>
        <v>0</v>
      </c>
      <c r="AG40" s="206" t="s">
        <v>77</v>
      </c>
      <c r="AH40" s="207">
        <f>+IF(AG40='[5]Tabla Valoración controles'!$D$13,'[5]Tabla Valoración controles'!$F$13,'[5]Tabla Valoración controles'!$F$14)</f>
        <v>0</v>
      </c>
      <c r="AI40" s="171">
        <f>+Z40+AB40+AD40</f>
        <v>0.25</v>
      </c>
      <c r="AJ40" s="147" t="s">
        <v>353</v>
      </c>
      <c r="AK40" s="148">
        <f>+IF(AJ40=[3]CONTROLES!$C$50,[3]CONTROLES!$D$50,[3]CONTROLES!$D$51)</f>
        <v>15</v>
      </c>
      <c r="AL40" s="147" t="s">
        <v>359</v>
      </c>
      <c r="AM40" s="148">
        <f>+IF(AL40=[3]CONTROLES!$C$52,[3]CONTROLES!$D$52,[3]CONTROLES!$D$53)</f>
        <v>15</v>
      </c>
      <c r="AN40" s="147" t="s">
        <v>362</v>
      </c>
      <c r="AO40" s="148">
        <f>+IF(AN40=[3]CONTROLES!$C$54,[3]CONTROLES!$D$54,[3]CONTROLES!$D$55)</f>
        <v>15</v>
      </c>
      <c r="AP40" s="147" t="s">
        <v>366</v>
      </c>
      <c r="AQ40" s="148">
        <f>+IF(AP40=[3]CONTROLES!$C$56,[3]CONTROLES!$D$56,IF(AP40=[3]CONTROLES!$C$57,[3]CONTROLES!$D$57,[3]CONTROLES!$D$58))</f>
        <v>10</v>
      </c>
      <c r="AR40" s="147" t="s">
        <v>369</v>
      </c>
      <c r="AS40" s="148">
        <f>+IF(AR40=[3]CONTROLES!$C$59,[3]CONTROLES!$D$59,[3]CONTROLES!$D$60)</f>
        <v>15</v>
      </c>
      <c r="AT40" s="147" t="s">
        <v>372</v>
      </c>
      <c r="AU40" s="148">
        <f>+IF(AT40=[3]CONTROLES!$C$61,[3]CONTROLES!$D$61,[3]CONTROLES!$D$62)</f>
        <v>15</v>
      </c>
      <c r="AV40" s="147" t="s">
        <v>375</v>
      </c>
      <c r="AW40" s="149">
        <f>+IF(AV40=[3]CONTROLES!$C$63,[3]CONTROLES!$D$63,IF(AV40=[3]CONTROLES!$C$64,[3]CONTROLES!$D$64,[3]CONTROLES!$D$65))</f>
        <v>10</v>
      </c>
      <c r="AX40" s="149">
        <f t="shared" ref="AX40:AX62" si="5">+AK40+AM40+AO40+AQ40+AS40+AU40+AW40</f>
        <v>95</v>
      </c>
      <c r="AY40" s="150" t="str">
        <f t="shared" si="0"/>
        <v>Moderado</v>
      </c>
      <c r="AZ40" s="350"/>
      <c r="BA40" s="348"/>
      <c r="BB40" s="347"/>
      <c r="BC40" s="358"/>
      <c r="BD40" s="349"/>
      <c r="BE40" s="349"/>
      <c r="BF40" s="212" t="s">
        <v>559</v>
      </c>
      <c r="BG40" s="212" t="s">
        <v>144</v>
      </c>
      <c r="BH40" s="212" t="s">
        <v>223</v>
      </c>
      <c r="BI40" s="220">
        <v>45323</v>
      </c>
      <c r="BJ40" s="220">
        <v>45656</v>
      </c>
      <c r="BK40" s="212" t="s">
        <v>523</v>
      </c>
      <c r="BL40" s="212" t="s">
        <v>520</v>
      </c>
      <c r="BM40" s="208" t="s">
        <v>35</v>
      </c>
      <c r="BN40" s="356"/>
      <c r="BO40" s="239" t="s">
        <v>261</v>
      </c>
      <c r="BP40" s="239" t="s">
        <v>35</v>
      </c>
      <c r="BQ40" s="247" t="s">
        <v>431</v>
      </c>
      <c r="BR40" s="247" t="s">
        <v>35</v>
      </c>
      <c r="BS40" s="247">
        <v>0</v>
      </c>
      <c r="BT40" s="247" t="s">
        <v>973</v>
      </c>
      <c r="BU40" s="247" t="s">
        <v>262</v>
      </c>
      <c r="BV40" s="247" t="s">
        <v>431</v>
      </c>
      <c r="BW40" s="247" t="s">
        <v>431</v>
      </c>
      <c r="BX40" s="247" t="s">
        <v>261</v>
      </c>
      <c r="BY40" s="247" t="s">
        <v>35</v>
      </c>
      <c r="BZ40" s="247" t="s">
        <v>431</v>
      </c>
      <c r="CA40" s="247" t="s">
        <v>35</v>
      </c>
      <c r="CB40" s="247">
        <v>0</v>
      </c>
      <c r="CC40" s="247" t="s">
        <v>973</v>
      </c>
      <c r="CD40" s="247" t="s">
        <v>262</v>
      </c>
      <c r="CE40" s="247" t="s">
        <v>431</v>
      </c>
      <c r="CF40" s="247" t="s">
        <v>431</v>
      </c>
      <c r="CG40" s="247" t="s">
        <v>261</v>
      </c>
      <c r="CH40" s="247" t="s">
        <v>35</v>
      </c>
      <c r="CI40" s="247" t="s">
        <v>431</v>
      </c>
      <c r="CJ40" s="247" t="s">
        <v>35</v>
      </c>
      <c r="CK40" s="247">
        <v>0</v>
      </c>
      <c r="CL40" s="247" t="s">
        <v>973</v>
      </c>
      <c r="CM40" s="247" t="s">
        <v>262</v>
      </c>
      <c r="CN40" s="247" t="s">
        <v>431</v>
      </c>
      <c r="CO40" s="247" t="s">
        <v>431</v>
      </c>
      <c r="CP40" s="247" t="s">
        <v>261</v>
      </c>
      <c r="CQ40" s="247" t="s">
        <v>35</v>
      </c>
      <c r="CR40" s="247" t="s">
        <v>431</v>
      </c>
      <c r="CS40" s="247" t="s">
        <v>35</v>
      </c>
      <c r="CT40" s="247">
        <v>0</v>
      </c>
      <c r="CU40" s="247" t="s">
        <v>973</v>
      </c>
      <c r="CV40" s="247" t="s">
        <v>262</v>
      </c>
      <c r="CW40" s="247" t="s">
        <v>431</v>
      </c>
      <c r="CX40" s="247" t="s">
        <v>431</v>
      </c>
      <c r="CY40" s="196"/>
      <c r="CZ40" s="196"/>
      <c r="DA40" s="196"/>
      <c r="DB40" s="196"/>
      <c r="DC40" s="196"/>
      <c r="DD40" s="196"/>
      <c r="DE40" s="196"/>
      <c r="DF40" s="196"/>
      <c r="DG40" s="196"/>
      <c r="DH40" s="196"/>
      <c r="DI40" s="196"/>
      <c r="DJ40" s="196"/>
      <c r="DK40" s="196"/>
      <c r="DL40" s="196"/>
      <c r="DM40" s="196"/>
      <c r="DN40" s="196"/>
      <c r="DO40" s="196"/>
      <c r="DP40" s="196"/>
      <c r="DQ40" s="196"/>
      <c r="DR40" s="196"/>
      <c r="DS40" s="196"/>
      <c r="DT40" s="196"/>
      <c r="DU40" s="196"/>
      <c r="DV40" s="196"/>
      <c r="DW40" s="196"/>
      <c r="DX40" s="196"/>
      <c r="DY40" s="196"/>
      <c r="DZ40" s="196"/>
      <c r="EA40" s="196"/>
      <c r="EB40" s="196"/>
      <c r="EC40" s="196"/>
      <c r="ED40" s="196"/>
      <c r="EE40" s="196"/>
      <c r="EF40" s="196"/>
      <c r="EG40" s="196"/>
      <c r="EH40" s="196"/>
      <c r="EI40" s="196"/>
      <c r="EJ40" s="196"/>
      <c r="EK40" s="196"/>
      <c r="EL40" s="196"/>
      <c r="EM40" s="196"/>
      <c r="EN40" s="196"/>
      <c r="EO40" s="196"/>
      <c r="EP40" s="196"/>
      <c r="EQ40" s="196"/>
      <c r="ER40" s="196"/>
      <c r="ES40" s="196"/>
      <c r="ET40" s="196"/>
      <c r="EU40" s="196"/>
      <c r="EV40" s="196"/>
      <c r="EW40" s="196"/>
      <c r="EX40" s="196"/>
      <c r="EY40" s="196"/>
      <c r="EZ40" s="196"/>
      <c r="FA40" s="196"/>
      <c r="FB40" s="196"/>
      <c r="FC40" s="196"/>
      <c r="FD40" s="196"/>
      <c r="FE40" s="196"/>
      <c r="FF40" s="196"/>
      <c r="FG40" s="196"/>
      <c r="FH40" s="196"/>
      <c r="FI40" s="196"/>
      <c r="FJ40" s="196"/>
      <c r="FK40" s="196"/>
      <c r="FL40" s="196"/>
      <c r="FM40" s="196"/>
      <c r="FN40" s="196"/>
      <c r="FO40" s="196"/>
      <c r="FP40" s="196"/>
      <c r="FQ40" s="196"/>
      <c r="FR40" s="196"/>
      <c r="FS40" s="279">
        <v>45419</v>
      </c>
      <c r="FT40" s="277" t="s">
        <v>261</v>
      </c>
      <c r="FU40" s="244" t="s">
        <v>1061</v>
      </c>
      <c r="FV40" s="277" t="s">
        <v>35</v>
      </c>
      <c r="FW40" s="265" t="s">
        <v>1060</v>
      </c>
      <c r="FX40" s="170">
        <v>0</v>
      </c>
      <c r="FY40" s="277" t="s">
        <v>35</v>
      </c>
      <c r="FZ40" s="239" t="s">
        <v>262</v>
      </c>
      <c r="GA40" s="243">
        <v>45421</v>
      </c>
      <c r="GB40" s="269" t="s">
        <v>1159</v>
      </c>
      <c r="GC40" s="269" t="s">
        <v>1144</v>
      </c>
      <c r="GD40" s="269" t="s">
        <v>173</v>
      </c>
      <c r="GE40" s="289">
        <v>0</v>
      </c>
      <c r="GF40" s="289"/>
      <c r="GG40" s="289"/>
      <c r="GH40" s="289"/>
      <c r="GI40" s="289"/>
      <c r="GJ40" s="289"/>
      <c r="GK40" s="289"/>
      <c r="GL40" s="289"/>
      <c r="GM40" s="289"/>
      <c r="GN40" s="289"/>
      <c r="GO40" s="289"/>
      <c r="GP40" s="289"/>
      <c r="GQ40" s="289"/>
      <c r="GR40" s="289"/>
      <c r="GS40" s="289"/>
      <c r="GT40" s="289"/>
      <c r="GU40" s="289"/>
      <c r="GV40" s="289"/>
      <c r="GW40" s="289"/>
      <c r="GX40" s="289"/>
      <c r="GY40" s="289"/>
      <c r="GZ40" s="289"/>
      <c r="HA40" s="289"/>
      <c r="HB40" s="289"/>
      <c r="HC40" s="289"/>
      <c r="HD40" s="289"/>
      <c r="HE40" s="289"/>
      <c r="HF40" s="289">
        <v>0</v>
      </c>
    </row>
    <row r="41" spans="1:214" ht="71.45" customHeight="1" x14ac:dyDescent="0.2">
      <c r="A41" s="351"/>
      <c r="B41" s="350"/>
      <c r="C41" s="328"/>
      <c r="D41" s="328"/>
      <c r="E41" s="203" t="s">
        <v>491</v>
      </c>
      <c r="F41" s="217"/>
      <c r="G41" s="203" t="s">
        <v>492</v>
      </c>
      <c r="H41" s="352"/>
      <c r="I41" s="352"/>
      <c r="J41" s="350"/>
      <c r="K41" s="350"/>
      <c r="L41" s="350"/>
      <c r="M41" s="350"/>
      <c r="N41" s="350"/>
      <c r="O41" s="328"/>
      <c r="P41" s="348"/>
      <c r="Q41" s="358"/>
      <c r="R41" s="329"/>
      <c r="S41" s="358"/>
      <c r="T41" s="346"/>
      <c r="U41" s="204">
        <v>3</v>
      </c>
      <c r="V41" s="209" t="s">
        <v>524</v>
      </c>
      <c r="W41" s="209" t="s">
        <v>517</v>
      </c>
      <c r="X41" s="209" t="s">
        <v>525</v>
      </c>
      <c r="Y41" s="206" t="s">
        <v>12</v>
      </c>
      <c r="Z41" s="207">
        <f>+IF(Y41='[5]Tabla Valoración controles'!$D$4,'[5]Tabla Valoración controles'!$F$4,IF('[5]Mapa Corrupcion'!Y41='[5]Tabla Valoración controles'!$D$5,'[5]Tabla Valoración controles'!$F$5,IF(Y41=[5]FORMULAS!$A$10,0,'[5]Tabla Valoración controles'!$F$6)))</f>
        <v>0.25</v>
      </c>
      <c r="AA41" s="206" t="s">
        <v>8</v>
      </c>
      <c r="AB41" s="171">
        <f>+IF(AA41='[5]Tabla Valoración controles'!$D$7,'[5]Tabla Valoración controles'!$F$7,IF(Y41=[5]FORMULAS!$A$10,0,'[5]Tabla Valoración controles'!$F$8))</f>
        <v>0.15</v>
      </c>
      <c r="AC41" s="206" t="s">
        <v>17</v>
      </c>
      <c r="AD41" s="207">
        <f>+IF(AC41='[5]Tabla Valoración controles'!$D$9,'[5]Tabla Valoración controles'!$F$9,IF(Y41=[5]FORMULAS!$A$10,0,'[5]Tabla Valoración controles'!$F$10))</f>
        <v>0</v>
      </c>
      <c r="AE41" s="206" t="s">
        <v>20</v>
      </c>
      <c r="AF41" s="207">
        <f>+IF(AE41='[5]Tabla Valoración controles'!$D$9,'[5]Tabla Valoración controles'!$F$9,IF(AA41=[5]FORMULAS!$A$10,0,'[5]Tabla Valoración controles'!$F$10))</f>
        <v>0</v>
      </c>
      <c r="AG41" s="206" t="s">
        <v>77</v>
      </c>
      <c r="AH41" s="207">
        <f>+IF(AG41='[5]Tabla Valoración controles'!$D$13,'[5]Tabla Valoración controles'!$F$13,'[5]Tabla Valoración controles'!$F$14)</f>
        <v>0</v>
      </c>
      <c r="AI41" s="171">
        <f t="shared" ref="AI41:AI62" si="6">+Z41+AB41+AD41</f>
        <v>0.4</v>
      </c>
      <c r="AJ41" s="147" t="s">
        <v>353</v>
      </c>
      <c r="AK41" s="148">
        <f>+IF(AJ41=[3]CONTROLES!$C$50,[3]CONTROLES!$D$50,[3]CONTROLES!$D$51)</f>
        <v>15</v>
      </c>
      <c r="AL41" s="147" t="s">
        <v>359</v>
      </c>
      <c r="AM41" s="148">
        <f>+IF(AL41=[3]CONTROLES!$C$52,[3]CONTROLES!$D$52,[3]CONTROLES!$D$53)</f>
        <v>15</v>
      </c>
      <c r="AN41" s="147" t="s">
        <v>362</v>
      </c>
      <c r="AO41" s="148">
        <f>+IF(AN41=[3]CONTROLES!$C$54,[3]CONTROLES!$D$54,[3]CONTROLES!$D$55)</f>
        <v>15</v>
      </c>
      <c r="AP41" s="147" t="s">
        <v>366</v>
      </c>
      <c r="AQ41" s="148">
        <f>+IF(AP41=[3]CONTROLES!$C$56,[3]CONTROLES!$D$56,IF(AP41=[3]CONTROLES!$C$57,[3]CONTROLES!$D$57,[3]CONTROLES!$D$58))</f>
        <v>10</v>
      </c>
      <c r="AR41" s="147" t="s">
        <v>369</v>
      </c>
      <c r="AS41" s="148">
        <f>+IF(AR41=[3]CONTROLES!$C$59,[3]CONTROLES!$D$59,[3]CONTROLES!$D$60)</f>
        <v>15</v>
      </c>
      <c r="AT41" s="147" t="s">
        <v>372</v>
      </c>
      <c r="AU41" s="148">
        <f>+IF(AT41=[3]CONTROLES!$C$61,[3]CONTROLES!$D$61,[3]CONTROLES!$D$62)</f>
        <v>15</v>
      </c>
      <c r="AV41" s="147" t="s">
        <v>375</v>
      </c>
      <c r="AW41" s="149">
        <f>+IF(AV41=[3]CONTROLES!$C$63,[3]CONTROLES!$D$63,IF(AV41=[3]CONTROLES!$C$64,[3]CONTROLES!$D$64,[3]CONTROLES!$D$65))</f>
        <v>10</v>
      </c>
      <c r="AX41" s="149">
        <f t="shared" si="5"/>
        <v>95</v>
      </c>
      <c r="AY41" s="150" t="str">
        <f t="shared" si="0"/>
        <v>Moderado</v>
      </c>
      <c r="AZ41" s="350"/>
      <c r="BA41" s="348"/>
      <c r="BB41" s="347"/>
      <c r="BC41" s="358"/>
      <c r="BD41" s="349"/>
      <c r="BE41" s="349"/>
      <c r="BF41" s="210" t="s">
        <v>526</v>
      </c>
      <c r="BG41" s="212" t="s">
        <v>144</v>
      </c>
      <c r="BH41" s="212" t="s">
        <v>221</v>
      </c>
      <c r="BI41" s="220">
        <v>45323</v>
      </c>
      <c r="BJ41" s="220">
        <v>45656</v>
      </c>
      <c r="BK41" s="211" t="s">
        <v>527</v>
      </c>
      <c r="BL41" s="211" t="s">
        <v>528</v>
      </c>
      <c r="BM41" s="208" t="s">
        <v>35</v>
      </c>
      <c r="BN41" s="356"/>
      <c r="BO41" s="239" t="s">
        <v>261</v>
      </c>
      <c r="BP41" s="242" t="s">
        <v>974</v>
      </c>
      <c r="BQ41" s="247" t="s">
        <v>431</v>
      </c>
      <c r="BR41" s="265" t="s">
        <v>1062</v>
      </c>
      <c r="BS41" s="247">
        <v>0</v>
      </c>
      <c r="BT41" s="247" t="s">
        <v>973</v>
      </c>
      <c r="BU41" s="247" t="s">
        <v>262</v>
      </c>
      <c r="BV41" s="247" t="s">
        <v>431</v>
      </c>
      <c r="BW41" s="247" t="s">
        <v>431</v>
      </c>
      <c r="BX41" s="247" t="s">
        <v>262</v>
      </c>
      <c r="BY41" s="265" t="s">
        <v>975</v>
      </c>
      <c r="BZ41" s="247" t="s">
        <v>431</v>
      </c>
      <c r="CA41" s="265" t="s">
        <v>1062</v>
      </c>
      <c r="CB41" s="247">
        <v>0</v>
      </c>
      <c r="CC41" s="247" t="s">
        <v>973</v>
      </c>
      <c r="CD41" s="247" t="s">
        <v>262</v>
      </c>
      <c r="CE41" s="247" t="s">
        <v>431</v>
      </c>
      <c r="CF41" s="247" t="s">
        <v>431</v>
      </c>
      <c r="CG41" s="247" t="s">
        <v>262</v>
      </c>
      <c r="CH41" s="265" t="s">
        <v>975</v>
      </c>
      <c r="CI41" s="247" t="s">
        <v>431</v>
      </c>
      <c r="CJ41" s="265" t="s">
        <v>1062</v>
      </c>
      <c r="CK41" s="247">
        <v>0</v>
      </c>
      <c r="CL41" s="247" t="s">
        <v>973</v>
      </c>
      <c r="CM41" s="247" t="s">
        <v>262</v>
      </c>
      <c r="CN41" s="247" t="s">
        <v>431</v>
      </c>
      <c r="CO41" s="247" t="s">
        <v>431</v>
      </c>
      <c r="CP41" s="247" t="s">
        <v>262</v>
      </c>
      <c r="CQ41" s="265" t="s">
        <v>975</v>
      </c>
      <c r="CR41" s="247" t="s">
        <v>431</v>
      </c>
      <c r="CS41" s="265" t="s">
        <v>1062</v>
      </c>
      <c r="CT41" s="247">
        <v>0</v>
      </c>
      <c r="CU41" s="247" t="s">
        <v>973</v>
      </c>
      <c r="CV41" s="247" t="s">
        <v>262</v>
      </c>
      <c r="CW41" s="247" t="s">
        <v>431</v>
      </c>
      <c r="CX41" s="247" t="s">
        <v>431</v>
      </c>
      <c r="CY41" s="196"/>
      <c r="CZ41" s="196"/>
      <c r="DA41" s="196"/>
      <c r="DB41" s="196"/>
      <c r="DC41" s="196"/>
      <c r="DD41" s="196"/>
      <c r="DE41" s="196"/>
      <c r="DF41" s="196"/>
      <c r="DG41" s="196"/>
      <c r="DH41" s="196"/>
      <c r="DI41" s="196"/>
      <c r="DJ41" s="196"/>
      <c r="DK41" s="196"/>
      <c r="DL41" s="196"/>
      <c r="DM41" s="196"/>
      <c r="DN41" s="196"/>
      <c r="DO41" s="196"/>
      <c r="DP41" s="196"/>
      <c r="DQ41" s="196"/>
      <c r="DR41" s="196"/>
      <c r="DS41" s="196"/>
      <c r="DT41" s="196"/>
      <c r="DU41" s="196"/>
      <c r="DV41" s="196"/>
      <c r="DW41" s="196"/>
      <c r="DX41" s="196"/>
      <c r="DY41" s="196"/>
      <c r="DZ41" s="196"/>
      <c r="EA41" s="196"/>
      <c r="EB41" s="196"/>
      <c r="EC41" s="196"/>
      <c r="ED41" s="196"/>
      <c r="EE41" s="196"/>
      <c r="EF41" s="196"/>
      <c r="EG41" s="196"/>
      <c r="EH41" s="196"/>
      <c r="EI41" s="196"/>
      <c r="EJ41" s="196"/>
      <c r="EK41" s="196"/>
      <c r="EL41" s="196"/>
      <c r="EM41" s="196"/>
      <c r="EN41" s="196"/>
      <c r="EO41" s="196"/>
      <c r="EP41" s="196"/>
      <c r="EQ41" s="196"/>
      <c r="ER41" s="196"/>
      <c r="ES41" s="196"/>
      <c r="ET41" s="196"/>
      <c r="EU41" s="196"/>
      <c r="EV41" s="196"/>
      <c r="EW41" s="196"/>
      <c r="EX41" s="196"/>
      <c r="EY41" s="196"/>
      <c r="EZ41" s="196"/>
      <c r="FA41" s="196"/>
      <c r="FB41" s="196"/>
      <c r="FC41" s="196"/>
      <c r="FD41" s="196"/>
      <c r="FE41" s="196"/>
      <c r="FF41" s="196"/>
      <c r="FG41" s="196"/>
      <c r="FH41" s="196"/>
      <c r="FI41" s="196"/>
      <c r="FJ41" s="196"/>
      <c r="FK41" s="196"/>
      <c r="FL41" s="196"/>
      <c r="FM41" s="196"/>
      <c r="FN41" s="196"/>
      <c r="FO41" s="196"/>
      <c r="FP41" s="196"/>
      <c r="FQ41" s="196"/>
      <c r="FR41" s="196"/>
      <c r="FS41" s="279">
        <v>45419</v>
      </c>
      <c r="FT41" s="277" t="s">
        <v>261</v>
      </c>
      <c r="FU41" s="244" t="s">
        <v>1063</v>
      </c>
      <c r="FV41" s="277" t="s">
        <v>35</v>
      </c>
      <c r="FW41" s="265" t="s">
        <v>1006</v>
      </c>
      <c r="FX41" s="170">
        <v>0</v>
      </c>
      <c r="FY41" s="277" t="s">
        <v>35</v>
      </c>
      <c r="FZ41" s="239" t="s">
        <v>262</v>
      </c>
      <c r="GA41" s="243">
        <v>45421</v>
      </c>
      <c r="GB41" s="291" t="s">
        <v>1160</v>
      </c>
      <c r="GC41" s="291" t="s">
        <v>1161</v>
      </c>
      <c r="GD41" s="269" t="s">
        <v>173</v>
      </c>
      <c r="GE41" s="289">
        <v>0</v>
      </c>
      <c r="GF41" s="289"/>
      <c r="GG41" s="289"/>
      <c r="GH41" s="289"/>
      <c r="GI41" s="289"/>
      <c r="GJ41" s="289"/>
      <c r="GK41" s="289"/>
      <c r="GL41" s="289"/>
      <c r="GM41" s="289"/>
      <c r="GN41" s="289"/>
      <c r="GO41" s="289"/>
      <c r="GP41" s="289"/>
      <c r="GQ41" s="289"/>
      <c r="GR41" s="289"/>
      <c r="GS41" s="289"/>
      <c r="GT41" s="289"/>
      <c r="GU41" s="289"/>
      <c r="GV41" s="289"/>
      <c r="GW41" s="289"/>
      <c r="GX41" s="289"/>
      <c r="GY41" s="289"/>
      <c r="GZ41" s="289"/>
      <c r="HA41" s="289"/>
      <c r="HB41" s="289"/>
      <c r="HC41" s="289"/>
      <c r="HD41" s="289"/>
      <c r="HE41" s="289"/>
      <c r="HF41" s="289">
        <v>0.33300000000000002</v>
      </c>
    </row>
    <row r="42" spans="1:214" ht="116.45" customHeight="1" x14ac:dyDescent="0.2">
      <c r="A42" s="351"/>
      <c r="B42" s="350"/>
      <c r="C42" s="328"/>
      <c r="D42" s="328"/>
      <c r="E42" s="203"/>
      <c r="F42" s="217"/>
      <c r="G42" s="203" t="s">
        <v>493</v>
      </c>
      <c r="H42" s="352"/>
      <c r="I42" s="352"/>
      <c r="J42" s="350"/>
      <c r="K42" s="350"/>
      <c r="L42" s="350"/>
      <c r="M42" s="350"/>
      <c r="N42" s="350"/>
      <c r="O42" s="328"/>
      <c r="P42" s="348"/>
      <c r="Q42" s="358"/>
      <c r="R42" s="329"/>
      <c r="S42" s="358"/>
      <c r="T42" s="346"/>
      <c r="U42" s="204"/>
      <c r="V42" s="209"/>
      <c r="W42" s="209"/>
      <c r="X42" s="209"/>
      <c r="Y42" s="206"/>
      <c r="Z42" s="207">
        <f>+IF(Y42='[5]Tabla Valoración controles'!$D$4,'[5]Tabla Valoración controles'!$F$4,IF('[5]Mapa Corrupcion'!Y42='[5]Tabla Valoración controles'!$D$5,'[5]Tabla Valoración controles'!$F$5,IF(Y42=[5]FORMULAS!$A$10,0,'[5]Tabla Valoración controles'!$F$6)))</f>
        <v>0.1</v>
      </c>
      <c r="AA42" s="206"/>
      <c r="AB42" s="171">
        <f>+IF(AA42='[5]Tabla Valoración controles'!$D$7,'[5]Tabla Valoración controles'!$F$7,IF(Y42=[5]FORMULAS!$A$10,0,'[5]Tabla Valoración controles'!$F$8))</f>
        <v>0.15</v>
      </c>
      <c r="AC42" s="206"/>
      <c r="AD42" s="207">
        <f>+IF(AC42='[5]Tabla Valoración controles'!$D$9,'[5]Tabla Valoración controles'!$F$9,IF(Y42=[5]FORMULAS!$A$10,0,'[5]Tabla Valoración controles'!$F$10))</f>
        <v>0</v>
      </c>
      <c r="AE42" s="206"/>
      <c r="AF42" s="207">
        <f>+IF(AE42='[5]Tabla Valoración controles'!$D$9,'[5]Tabla Valoración controles'!$F$9,IF(AA42=[5]FORMULAS!$A$10,0,'[5]Tabla Valoración controles'!$F$10))</f>
        <v>0</v>
      </c>
      <c r="AG42" s="206"/>
      <c r="AH42" s="207">
        <f>+IF(AG42='[5]Tabla Valoración controles'!$D$13,'[5]Tabla Valoración controles'!$F$13,'[5]Tabla Valoración controles'!$F$14)</f>
        <v>0</v>
      </c>
      <c r="AI42" s="171">
        <f t="shared" si="6"/>
        <v>0.25</v>
      </c>
      <c r="AJ42" s="147"/>
      <c r="AK42" s="148">
        <f>+IF(AJ42=[3]CONTROLES!$C$50,[3]CONTROLES!$D$50,[3]CONTROLES!$D$51)</f>
        <v>0</v>
      </c>
      <c r="AL42" s="147"/>
      <c r="AM42" s="148">
        <f>+IF(AL42=[3]CONTROLES!$C$52,[3]CONTROLES!$D$52,[3]CONTROLES!$D$53)</f>
        <v>0</v>
      </c>
      <c r="AN42" s="147"/>
      <c r="AO42" s="148">
        <f>+IF(AN42=[3]CONTROLES!$C$54,[3]CONTROLES!$D$54,[3]CONTROLES!$D$55)</f>
        <v>0</v>
      </c>
      <c r="AP42" s="147"/>
      <c r="AQ42" s="148">
        <f>+IF(AP42=[3]CONTROLES!$C$56,[3]CONTROLES!$D$56,IF(AP42=[3]CONTROLES!$C$57,[3]CONTROLES!$D$57,[3]CONTROLES!$D$58))</f>
        <v>0</v>
      </c>
      <c r="AR42" s="147"/>
      <c r="AS42" s="148">
        <f>+IF(AR42=[3]CONTROLES!$C$59,[3]CONTROLES!$D$59,[3]CONTROLES!$D$60)</f>
        <v>0</v>
      </c>
      <c r="AT42" s="147"/>
      <c r="AU42" s="148">
        <f>+IF(AT42=[3]CONTROLES!$C$61,[3]CONTROLES!$D$61,[3]CONTROLES!$D$62)</f>
        <v>0</v>
      </c>
      <c r="AV42" s="147"/>
      <c r="AW42" s="149">
        <f>+IF(AV42=[3]CONTROLES!$C$63,[3]CONTROLES!$D$63,IF(AV42=[3]CONTROLES!$C$64,[3]CONTROLES!$D$64,[3]CONTROLES!$D$65))</f>
        <v>0</v>
      </c>
      <c r="AX42" s="149">
        <f t="shared" si="5"/>
        <v>0</v>
      </c>
      <c r="AY42" s="150" t="str">
        <f t="shared" si="0"/>
        <v>Débil</v>
      </c>
      <c r="AZ42" s="350"/>
      <c r="BA42" s="348"/>
      <c r="BB42" s="347"/>
      <c r="BC42" s="358"/>
      <c r="BD42" s="349"/>
      <c r="BE42" s="349"/>
      <c r="BF42" s="211" t="s">
        <v>529</v>
      </c>
      <c r="BG42" s="212" t="s">
        <v>144</v>
      </c>
      <c r="BH42" s="212" t="s">
        <v>224</v>
      </c>
      <c r="BI42" s="220">
        <v>45323</v>
      </c>
      <c r="BJ42" s="220">
        <v>45656</v>
      </c>
      <c r="BK42" s="211" t="s">
        <v>530</v>
      </c>
      <c r="BL42" s="211" t="s">
        <v>531</v>
      </c>
      <c r="BM42" s="208" t="s">
        <v>35</v>
      </c>
      <c r="BN42" s="356"/>
      <c r="BO42" s="239" t="s">
        <v>261</v>
      </c>
      <c r="BP42" s="239" t="s">
        <v>431</v>
      </c>
      <c r="BQ42" s="247" t="s">
        <v>431</v>
      </c>
      <c r="BR42" s="247" t="s">
        <v>976</v>
      </c>
      <c r="BS42" s="247">
        <v>1</v>
      </c>
      <c r="BT42" s="266" t="s">
        <v>977</v>
      </c>
      <c r="BU42" s="247" t="s">
        <v>262</v>
      </c>
      <c r="BV42" s="247" t="s">
        <v>431</v>
      </c>
      <c r="BW42" s="247" t="s">
        <v>431</v>
      </c>
      <c r="BX42" s="247" t="s">
        <v>262</v>
      </c>
      <c r="BY42" s="247" t="s">
        <v>431</v>
      </c>
      <c r="BZ42" s="247" t="s">
        <v>431</v>
      </c>
      <c r="CA42" s="247" t="s">
        <v>976</v>
      </c>
      <c r="CB42" s="247">
        <v>1</v>
      </c>
      <c r="CC42" s="266" t="s">
        <v>977</v>
      </c>
      <c r="CD42" s="247" t="s">
        <v>262</v>
      </c>
      <c r="CE42" s="247" t="s">
        <v>431</v>
      </c>
      <c r="CF42" s="247" t="s">
        <v>431</v>
      </c>
      <c r="CG42" s="247" t="s">
        <v>262</v>
      </c>
      <c r="CH42" s="247" t="s">
        <v>431</v>
      </c>
      <c r="CI42" s="247" t="s">
        <v>431</v>
      </c>
      <c r="CJ42" s="247" t="s">
        <v>976</v>
      </c>
      <c r="CK42" s="247">
        <v>1</v>
      </c>
      <c r="CL42" s="266" t="s">
        <v>977</v>
      </c>
      <c r="CM42" s="247" t="s">
        <v>262</v>
      </c>
      <c r="CN42" s="247" t="s">
        <v>431</v>
      </c>
      <c r="CO42" s="247" t="s">
        <v>431</v>
      </c>
      <c r="CP42" s="247" t="s">
        <v>262</v>
      </c>
      <c r="CQ42" s="247" t="s">
        <v>431</v>
      </c>
      <c r="CR42" s="247" t="s">
        <v>431</v>
      </c>
      <c r="CS42" s="247" t="s">
        <v>976</v>
      </c>
      <c r="CT42" s="247">
        <v>1</v>
      </c>
      <c r="CU42" s="266" t="s">
        <v>977</v>
      </c>
      <c r="CV42" s="247" t="s">
        <v>262</v>
      </c>
      <c r="CW42" s="247" t="s">
        <v>431</v>
      </c>
      <c r="CX42" s="247" t="s">
        <v>431</v>
      </c>
      <c r="CY42" s="196"/>
      <c r="CZ42" s="196"/>
      <c r="DA42" s="196"/>
      <c r="DB42" s="196"/>
      <c r="DC42" s="196"/>
      <c r="DD42" s="196"/>
      <c r="DE42" s="196"/>
      <c r="DF42" s="196"/>
      <c r="DG42" s="196"/>
      <c r="DH42" s="196"/>
      <c r="DI42" s="196"/>
      <c r="DJ42" s="196"/>
      <c r="DK42" s="196"/>
      <c r="DL42" s="196"/>
      <c r="DM42" s="196"/>
      <c r="DN42" s="196"/>
      <c r="DO42" s="196"/>
      <c r="DP42" s="196"/>
      <c r="DQ42" s="196"/>
      <c r="DR42" s="196"/>
      <c r="DS42" s="196"/>
      <c r="DT42" s="196"/>
      <c r="DU42" s="196"/>
      <c r="DV42" s="196"/>
      <c r="DW42" s="196"/>
      <c r="DX42" s="196"/>
      <c r="DY42" s="196"/>
      <c r="DZ42" s="196"/>
      <c r="EA42" s="196"/>
      <c r="EB42" s="196"/>
      <c r="EC42" s="196"/>
      <c r="ED42" s="196"/>
      <c r="EE42" s="196"/>
      <c r="EF42" s="196"/>
      <c r="EG42" s="196"/>
      <c r="EH42" s="196"/>
      <c r="EI42" s="196"/>
      <c r="EJ42" s="196"/>
      <c r="EK42" s="196"/>
      <c r="EL42" s="196"/>
      <c r="EM42" s="196"/>
      <c r="EN42" s="196"/>
      <c r="EO42" s="196"/>
      <c r="EP42" s="196"/>
      <c r="EQ42" s="196"/>
      <c r="ER42" s="196"/>
      <c r="ES42" s="196"/>
      <c r="ET42" s="196"/>
      <c r="EU42" s="196"/>
      <c r="EV42" s="196"/>
      <c r="EW42" s="196"/>
      <c r="EX42" s="196"/>
      <c r="EY42" s="196"/>
      <c r="EZ42" s="196"/>
      <c r="FA42" s="196"/>
      <c r="FB42" s="196"/>
      <c r="FC42" s="196"/>
      <c r="FD42" s="196"/>
      <c r="FE42" s="196"/>
      <c r="FF42" s="196"/>
      <c r="FG42" s="196"/>
      <c r="FH42" s="196"/>
      <c r="FI42" s="196"/>
      <c r="FJ42" s="196"/>
      <c r="FK42" s="196"/>
      <c r="FL42" s="196"/>
      <c r="FM42" s="196"/>
      <c r="FN42" s="196"/>
      <c r="FO42" s="196"/>
      <c r="FP42" s="196"/>
      <c r="FQ42" s="196"/>
      <c r="FR42" s="196"/>
      <c r="FS42" s="279">
        <v>45419</v>
      </c>
      <c r="FT42" s="277" t="s">
        <v>468</v>
      </c>
      <c r="FU42" s="239" t="s">
        <v>468</v>
      </c>
      <c r="FV42" s="277" t="s">
        <v>468</v>
      </c>
      <c r="FW42" s="255" t="s">
        <v>1064</v>
      </c>
      <c r="FX42" s="261">
        <v>1</v>
      </c>
      <c r="FY42" s="252" t="s">
        <v>35</v>
      </c>
      <c r="FZ42" s="262" t="s">
        <v>262</v>
      </c>
      <c r="GA42" s="243">
        <v>45421</v>
      </c>
      <c r="GB42" s="269" t="s">
        <v>468</v>
      </c>
      <c r="GC42" s="291" t="s">
        <v>1167</v>
      </c>
      <c r="GD42" s="269" t="s">
        <v>173</v>
      </c>
      <c r="GE42" s="289">
        <v>0.5</v>
      </c>
      <c r="GF42" s="289"/>
      <c r="GG42" s="289"/>
      <c r="GH42" s="289"/>
      <c r="GI42" s="289"/>
      <c r="GJ42" s="289"/>
      <c r="GK42" s="289"/>
      <c r="GL42" s="289"/>
      <c r="GM42" s="289"/>
      <c r="GN42" s="289"/>
      <c r="GO42" s="289"/>
      <c r="GP42" s="289"/>
      <c r="GQ42" s="289"/>
      <c r="GR42" s="289"/>
      <c r="GS42" s="289"/>
      <c r="GT42" s="289"/>
      <c r="GU42" s="289"/>
      <c r="GV42" s="289"/>
      <c r="GW42" s="289"/>
      <c r="GX42" s="289"/>
      <c r="GY42" s="289"/>
      <c r="GZ42" s="289"/>
      <c r="HA42" s="289"/>
      <c r="HB42" s="289"/>
      <c r="HC42" s="289"/>
      <c r="HD42" s="289"/>
      <c r="HE42" s="289"/>
      <c r="HF42" s="289">
        <v>0</v>
      </c>
    </row>
    <row r="43" spans="1:214" ht="39.75" hidden="1" customHeight="1" x14ac:dyDescent="0.2">
      <c r="A43" s="351"/>
      <c r="B43" s="350"/>
      <c r="C43" s="328"/>
      <c r="D43" s="328"/>
      <c r="E43" s="203"/>
      <c r="F43" s="217"/>
      <c r="G43" s="203"/>
      <c r="H43" s="352"/>
      <c r="I43" s="352"/>
      <c r="J43" s="350"/>
      <c r="K43" s="350"/>
      <c r="L43" s="350"/>
      <c r="M43" s="350"/>
      <c r="N43" s="350"/>
      <c r="O43" s="328"/>
      <c r="P43" s="348"/>
      <c r="Q43" s="358"/>
      <c r="R43" s="329"/>
      <c r="S43" s="358"/>
      <c r="T43" s="346"/>
      <c r="U43" s="204"/>
      <c r="V43" s="209"/>
      <c r="W43" s="209"/>
      <c r="X43" s="209"/>
      <c r="Y43" s="206"/>
      <c r="Z43" s="207">
        <f>+IF(Y43='[5]Tabla Valoración controles'!$D$4,'[5]Tabla Valoración controles'!$F$4,IF('[5]Mapa Corrupcion'!Y43='[5]Tabla Valoración controles'!$D$5,'[5]Tabla Valoración controles'!$F$5,IF(Y43=[5]FORMULAS!$A$10,0,'[5]Tabla Valoración controles'!$F$6)))</f>
        <v>0.1</v>
      </c>
      <c r="AA43" s="206"/>
      <c r="AB43" s="171">
        <f>+IF(AA43='[5]Tabla Valoración controles'!$D$7,'[5]Tabla Valoración controles'!$F$7,IF(Y43=[5]FORMULAS!$A$10,0,'[5]Tabla Valoración controles'!$F$8))</f>
        <v>0.15</v>
      </c>
      <c r="AC43" s="206"/>
      <c r="AD43" s="207">
        <f>+IF(AC43='[5]Tabla Valoración controles'!$D$9,'[5]Tabla Valoración controles'!$F$9,IF(Y43=[5]FORMULAS!$A$10,0,'[5]Tabla Valoración controles'!$F$10))</f>
        <v>0</v>
      </c>
      <c r="AE43" s="206"/>
      <c r="AF43" s="207">
        <f>+IF(AE43='[5]Tabla Valoración controles'!$D$9,'[5]Tabla Valoración controles'!$F$9,IF(AA43=[5]FORMULAS!$A$10,0,'[5]Tabla Valoración controles'!$F$10))</f>
        <v>0</v>
      </c>
      <c r="AG43" s="206"/>
      <c r="AH43" s="207">
        <f>+IF(AG43='[5]Tabla Valoración controles'!$D$13,'[5]Tabla Valoración controles'!$F$13,'[5]Tabla Valoración controles'!$F$14)</f>
        <v>0</v>
      </c>
      <c r="AI43" s="171">
        <f t="shared" si="6"/>
        <v>0.25</v>
      </c>
      <c r="AJ43" s="147"/>
      <c r="AK43" s="148">
        <f>+IF(AJ43=[3]CONTROLES!$C$50,[3]CONTROLES!$D$50,[3]CONTROLES!$D$51)</f>
        <v>0</v>
      </c>
      <c r="AL43" s="147"/>
      <c r="AM43" s="148">
        <f>+IF(AL43=[3]CONTROLES!$C$52,[3]CONTROLES!$D$52,[3]CONTROLES!$D$53)</f>
        <v>0</v>
      </c>
      <c r="AN43" s="147"/>
      <c r="AO43" s="148">
        <f>+IF(AN43=[3]CONTROLES!$C$54,[3]CONTROLES!$D$54,[3]CONTROLES!$D$55)</f>
        <v>0</v>
      </c>
      <c r="AP43" s="147"/>
      <c r="AQ43" s="148">
        <f>+IF(AP43=[3]CONTROLES!$C$56,[3]CONTROLES!$D$56,IF(AP43=[3]CONTROLES!$C$57,[3]CONTROLES!$D$57,[3]CONTROLES!$D$58))</f>
        <v>0</v>
      </c>
      <c r="AR43" s="147"/>
      <c r="AS43" s="148">
        <f>+IF(AR43=[3]CONTROLES!$C$59,[3]CONTROLES!$D$59,[3]CONTROLES!$D$60)</f>
        <v>0</v>
      </c>
      <c r="AT43" s="147"/>
      <c r="AU43" s="148">
        <f>+IF(AT43=[3]CONTROLES!$C$61,[3]CONTROLES!$D$61,[3]CONTROLES!$D$62)</f>
        <v>0</v>
      </c>
      <c r="AV43" s="147"/>
      <c r="AW43" s="149">
        <f>+IF(AV43=[3]CONTROLES!$C$63,[3]CONTROLES!$D$63,IF(AV43=[3]CONTROLES!$C$64,[3]CONTROLES!$D$64,[3]CONTROLES!$D$65))</f>
        <v>0</v>
      </c>
      <c r="AX43" s="149">
        <f t="shared" si="5"/>
        <v>0</v>
      </c>
      <c r="AY43" s="150" t="str">
        <f t="shared" si="0"/>
        <v>Débil</v>
      </c>
      <c r="AZ43" s="350"/>
      <c r="BA43" s="348"/>
      <c r="BB43" s="347"/>
      <c r="BC43" s="358"/>
      <c r="BD43" s="349"/>
      <c r="BE43" s="349"/>
      <c r="BF43" s="208"/>
      <c r="BG43" s="208"/>
      <c r="BH43" s="212" t="s">
        <v>216</v>
      </c>
      <c r="BI43" s="221"/>
      <c r="BJ43" s="221"/>
      <c r="BK43" s="208"/>
      <c r="BL43" s="208"/>
      <c r="BM43" s="208" t="s">
        <v>171</v>
      </c>
      <c r="BN43" s="356"/>
      <c r="BO43" s="239"/>
      <c r="BP43" s="239"/>
      <c r="BQ43" s="196"/>
      <c r="BR43" s="196"/>
      <c r="BS43" s="196"/>
      <c r="BT43" s="196"/>
      <c r="BU43" s="196"/>
      <c r="BV43" s="196"/>
      <c r="BW43" s="196"/>
      <c r="BX43" s="196"/>
      <c r="BY43" s="196"/>
      <c r="BZ43" s="196"/>
      <c r="CA43" s="196"/>
      <c r="CB43" s="196"/>
      <c r="CC43" s="196"/>
      <c r="CD43" s="196"/>
      <c r="CE43" s="196"/>
      <c r="CF43" s="196"/>
      <c r="CG43" s="196"/>
      <c r="CH43" s="196"/>
      <c r="CI43" s="196"/>
      <c r="CJ43" s="196"/>
      <c r="CK43" s="196"/>
      <c r="CL43" s="196"/>
      <c r="CM43" s="196"/>
      <c r="CN43" s="196"/>
      <c r="CO43" s="196"/>
      <c r="CP43" s="196"/>
      <c r="CQ43" s="196"/>
      <c r="CR43" s="196"/>
      <c r="CS43" s="196"/>
      <c r="CT43" s="196"/>
      <c r="CU43" s="196"/>
      <c r="CV43" s="196"/>
      <c r="CW43" s="196"/>
      <c r="CX43" s="196"/>
      <c r="CY43" s="196"/>
      <c r="CZ43" s="196"/>
      <c r="DA43" s="196"/>
      <c r="DB43" s="196"/>
      <c r="DC43" s="196"/>
      <c r="DD43" s="196"/>
      <c r="DE43" s="196"/>
      <c r="DF43" s="196"/>
      <c r="DG43" s="196"/>
      <c r="DH43" s="196"/>
      <c r="DI43" s="196"/>
      <c r="DJ43" s="196"/>
      <c r="DK43" s="196"/>
      <c r="DL43" s="196"/>
      <c r="DM43" s="196"/>
      <c r="DN43" s="196"/>
      <c r="DO43" s="196"/>
      <c r="DP43" s="196"/>
      <c r="DQ43" s="196"/>
      <c r="DR43" s="196"/>
      <c r="DS43" s="196"/>
      <c r="DT43" s="196"/>
      <c r="DU43" s="196"/>
      <c r="DV43" s="196"/>
      <c r="DW43" s="196"/>
      <c r="DX43" s="196"/>
      <c r="DY43" s="196"/>
      <c r="DZ43" s="196"/>
      <c r="EA43" s="196"/>
      <c r="EB43" s="196"/>
      <c r="EC43" s="196"/>
      <c r="ED43" s="196"/>
      <c r="EE43" s="196"/>
      <c r="EF43" s="196"/>
      <c r="EG43" s="196"/>
      <c r="EH43" s="196"/>
      <c r="EI43" s="196"/>
      <c r="EJ43" s="196"/>
      <c r="EK43" s="196"/>
      <c r="EL43" s="196"/>
      <c r="EM43" s="196"/>
      <c r="EN43" s="196"/>
      <c r="EO43" s="196"/>
      <c r="EP43" s="196"/>
      <c r="EQ43" s="196"/>
      <c r="ER43" s="196"/>
      <c r="ES43" s="196"/>
      <c r="ET43" s="196"/>
      <c r="EU43" s="196"/>
      <c r="EV43" s="196"/>
      <c r="EW43" s="196"/>
      <c r="EX43" s="196"/>
      <c r="EY43" s="196"/>
      <c r="EZ43" s="196"/>
      <c r="FA43" s="196"/>
      <c r="FB43" s="196"/>
      <c r="FC43" s="196"/>
      <c r="FD43" s="196"/>
      <c r="FE43" s="196"/>
      <c r="FF43" s="196"/>
      <c r="FG43" s="196"/>
      <c r="FH43" s="196"/>
      <c r="FI43" s="196"/>
      <c r="FJ43" s="196"/>
      <c r="FK43" s="196"/>
      <c r="FL43" s="196"/>
      <c r="FM43" s="196"/>
      <c r="FN43" s="196"/>
      <c r="FO43" s="196"/>
      <c r="FP43" s="196"/>
      <c r="FQ43" s="196"/>
      <c r="FR43" s="196"/>
      <c r="FS43" s="280"/>
      <c r="FT43" s="280"/>
      <c r="FU43" s="196"/>
      <c r="FV43" s="277"/>
      <c r="FW43" s="196"/>
      <c r="FX43" s="196"/>
      <c r="FY43" s="280"/>
      <c r="FZ43" s="196"/>
      <c r="GA43" s="243">
        <v>45421</v>
      </c>
      <c r="GB43" s="269"/>
      <c r="GC43" s="269"/>
      <c r="GD43" s="269"/>
      <c r="GE43" s="289"/>
      <c r="GF43" s="289"/>
      <c r="GG43" s="289"/>
      <c r="GH43" s="289"/>
      <c r="GI43" s="289"/>
      <c r="GJ43" s="289"/>
      <c r="GK43" s="289"/>
      <c r="GL43" s="289"/>
      <c r="GM43" s="289"/>
      <c r="GN43" s="289"/>
      <c r="GO43" s="289"/>
      <c r="GP43" s="289"/>
      <c r="GQ43" s="289"/>
      <c r="GR43" s="289"/>
      <c r="GS43" s="289"/>
      <c r="GT43" s="289"/>
      <c r="GU43" s="289"/>
      <c r="GV43" s="289"/>
      <c r="GW43" s="289"/>
      <c r="GX43" s="289"/>
      <c r="GY43" s="289"/>
      <c r="GZ43" s="289"/>
      <c r="HA43" s="289"/>
      <c r="HB43" s="289"/>
      <c r="HC43" s="289"/>
      <c r="HD43" s="289"/>
      <c r="HE43" s="289"/>
      <c r="HF43" s="289"/>
    </row>
    <row r="44" spans="1:214" ht="39.75" hidden="1" customHeight="1" x14ac:dyDescent="0.2">
      <c r="A44" s="351"/>
      <c r="B44" s="350"/>
      <c r="C44" s="328"/>
      <c r="D44" s="328"/>
      <c r="E44" s="203"/>
      <c r="F44" s="217"/>
      <c r="G44" s="203"/>
      <c r="H44" s="352"/>
      <c r="I44" s="352"/>
      <c r="J44" s="350"/>
      <c r="K44" s="350"/>
      <c r="L44" s="350"/>
      <c r="M44" s="350"/>
      <c r="N44" s="350"/>
      <c r="O44" s="328"/>
      <c r="P44" s="348"/>
      <c r="Q44" s="358"/>
      <c r="R44" s="329"/>
      <c r="S44" s="358"/>
      <c r="T44" s="346"/>
      <c r="U44" s="204"/>
      <c r="V44" s="209"/>
      <c r="W44" s="209"/>
      <c r="X44" s="209"/>
      <c r="Y44" s="206"/>
      <c r="Z44" s="207">
        <f>+IF(Y44='[5]Tabla Valoración controles'!$D$4,'[5]Tabla Valoración controles'!$F$4,IF('[5]Mapa Corrupcion'!Y44='[5]Tabla Valoración controles'!$D$5,'[5]Tabla Valoración controles'!$F$5,IF(Y44=[5]FORMULAS!$A$10,0,'[5]Tabla Valoración controles'!$F$6)))</f>
        <v>0.1</v>
      </c>
      <c r="AA44" s="206"/>
      <c r="AB44" s="171">
        <f>+IF(AA44='[5]Tabla Valoración controles'!$D$7,'[5]Tabla Valoración controles'!$F$7,IF(Y44=[5]FORMULAS!$A$10,0,'[5]Tabla Valoración controles'!$F$8))</f>
        <v>0.15</v>
      </c>
      <c r="AC44" s="206"/>
      <c r="AD44" s="207">
        <f>+IF(AC44='[5]Tabla Valoración controles'!$D$9,'[5]Tabla Valoración controles'!$F$9,IF(Y44=[5]FORMULAS!$A$10,0,'[5]Tabla Valoración controles'!$F$10))</f>
        <v>0</v>
      </c>
      <c r="AE44" s="206"/>
      <c r="AF44" s="207">
        <f>+IF(AE44='[5]Tabla Valoración controles'!$D$9,'[5]Tabla Valoración controles'!$F$9,IF(AA44=[5]FORMULAS!$A$10,0,'[5]Tabla Valoración controles'!$F$10))</f>
        <v>0</v>
      </c>
      <c r="AG44" s="206"/>
      <c r="AH44" s="207">
        <f>+IF(AG44='[5]Tabla Valoración controles'!$D$13,'[5]Tabla Valoración controles'!$F$13,'[5]Tabla Valoración controles'!$F$14)</f>
        <v>0</v>
      </c>
      <c r="AI44" s="171">
        <f t="shared" si="6"/>
        <v>0.25</v>
      </c>
      <c r="AJ44" s="147"/>
      <c r="AK44" s="148">
        <f>+IF(AJ44=[3]CONTROLES!$C$50,[3]CONTROLES!$D$50,[3]CONTROLES!$D$51)</f>
        <v>0</v>
      </c>
      <c r="AL44" s="147"/>
      <c r="AM44" s="148">
        <f>+IF(AL44=[3]CONTROLES!$C$52,[3]CONTROLES!$D$52,[3]CONTROLES!$D$53)</f>
        <v>0</v>
      </c>
      <c r="AN44" s="147"/>
      <c r="AO44" s="148">
        <f>+IF(AN44=[3]CONTROLES!$C$54,[3]CONTROLES!$D$54,[3]CONTROLES!$D$55)</f>
        <v>0</v>
      </c>
      <c r="AP44" s="147"/>
      <c r="AQ44" s="148">
        <f>+IF(AP44=[3]CONTROLES!$C$56,[3]CONTROLES!$D$56,IF(AP44=[3]CONTROLES!$C$57,[3]CONTROLES!$D$57,[3]CONTROLES!$D$58))</f>
        <v>0</v>
      </c>
      <c r="AR44" s="147"/>
      <c r="AS44" s="148">
        <f>+IF(AR44=[3]CONTROLES!$C$59,[3]CONTROLES!$D$59,[3]CONTROLES!$D$60)</f>
        <v>0</v>
      </c>
      <c r="AT44" s="147"/>
      <c r="AU44" s="148">
        <f>+IF(AT44=[3]CONTROLES!$C$61,[3]CONTROLES!$D$61,[3]CONTROLES!$D$62)</f>
        <v>0</v>
      </c>
      <c r="AV44" s="147"/>
      <c r="AW44" s="149">
        <f>+IF(AV44=[3]CONTROLES!$C$63,[3]CONTROLES!$D$63,IF(AV44=[3]CONTROLES!$C$64,[3]CONTROLES!$D$64,[3]CONTROLES!$D$65))</f>
        <v>0</v>
      </c>
      <c r="AX44" s="149">
        <f t="shared" si="5"/>
        <v>0</v>
      </c>
      <c r="AY44" s="150" t="str">
        <f t="shared" si="0"/>
        <v>Débil</v>
      </c>
      <c r="AZ44" s="350"/>
      <c r="BA44" s="348"/>
      <c r="BB44" s="347"/>
      <c r="BC44" s="358"/>
      <c r="BD44" s="349"/>
      <c r="BE44" s="349"/>
      <c r="BF44" s="208"/>
      <c r="BG44" s="208"/>
      <c r="BH44" s="212" t="s">
        <v>216</v>
      </c>
      <c r="BI44" s="221"/>
      <c r="BJ44" s="221"/>
      <c r="BK44" s="208"/>
      <c r="BL44" s="208"/>
      <c r="BM44" s="208" t="s">
        <v>171</v>
      </c>
      <c r="BN44" s="356"/>
      <c r="BO44" s="239"/>
      <c r="BP44" s="239"/>
      <c r="BQ44" s="196"/>
      <c r="BR44" s="196"/>
      <c r="BS44" s="196"/>
      <c r="BT44" s="196"/>
      <c r="BU44" s="196"/>
      <c r="BV44" s="196"/>
      <c r="BW44" s="196"/>
      <c r="BX44" s="196"/>
      <c r="BY44" s="196"/>
      <c r="BZ44" s="196"/>
      <c r="CA44" s="196"/>
      <c r="CB44" s="196"/>
      <c r="CC44" s="196"/>
      <c r="CD44" s="196"/>
      <c r="CE44" s="196"/>
      <c r="CF44" s="196"/>
      <c r="CG44" s="196"/>
      <c r="CH44" s="196"/>
      <c r="CI44" s="196"/>
      <c r="CJ44" s="196"/>
      <c r="CK44" s="196"/>
      <c r="CL44" s="196"/>
      <c r="CM44" s="196"/>
      <c r="CN44" s="196"/>
      <c r="CO44" s="196"/>
      <c r="CP44" s="196"/>
      <c r="CQ44" s="196"/>
      <c r="CR44" s="196"/>
      <c r="CS44" s="196"/>
      <c r="CT44" s="196"/>
      <c r="CU44" s="196"/>
      <c r="CV44" s="196"/>
      <c r="CW44" s="196"/>
      <c r="CX44" s="196"/>
      <c r="CY44" s="196"/>
      <c r="CZ44" s="196"/>
      <c r="DA44" s="196"/>
      <c r="DB44" s="196"/>
      <c r="DC44" s="196"/>
      <c r="DD44" s="196"/>
      <c r="DE44" s="196"/>
      <c r="DF44" s="196"/>
      <c r="DG44" s="196"/>
      <c r="DH44" s="196"/>
      <c r="DI44" s="196"/>
      <c r="DJ44" s="196"/>
      <c r="DK44" s="196"/>
      <c r="DL44" s="196"/>
      <c r="DM44" s="196"/>
      <c r="DN44" s="196"/>
      <c r="DO44" s="196"/>
      <c r="DP44" s="196"/>
      <c r="DQ44" s="196"/>
      <c r="DR44" s="196"/>
      <c r="DS44" s="196"/>
      <c r="DT44" s="196"/>
      <c r="DU44" s="196"/>
      <c r="DV44" s="196"/>
      <c r="DW44" s="196"/>
      <c r="DX44" s="196"/>
      <c r="DY44" s="196"/>
      <c r="DZ44" s="196"/>
      <c r="EA44" s="196"/>
      <c r="EB44" s="196"/>
      <c r="EC44" s="196"/>
      <c r="ED44" s="196"/>
      <c r="EE44" s="196"/>
      <c r="EF44" s="196"/>
      <c r="EG44" s="196"/>
      <c r="EH44" s="196"/>
      <c r="EI44" s="196"/>
      <c r="EJ44" s="196"/>
      <c r="EK44" s="196"/>
      <c r="EL44" s="196"/>
      <c r="EM44" s="196"/>
      <c r="EN44" s="196"/>
      <c r="EO44" s="196"/>
      <c r="EP44" s="196"/>
      <c r="EQ44" s="196"/>
      <c r="ER44" s="196"/>
      <c r="ES44" s="196"/>
      <c r="ET44" s="196"/>
      <c r="EU44" s="196"/>
      <c r="EV44" s="196"/>
      <c r="EW44" s="196"/>
      <c r="EX44" s="196"/>
      <c r="EY44" s="196"/>
      <c r="EZ44" s="196"/>
      <c r="FA44" s="196"/>
      <c r="FB44" s="196"/>
      <c r="FC44" s="196"/>
      <c r="FD44" s="196"/>
      <c r="FE44" s="196"/>
      <c r="FF44" s="196"/>
      <c r="FG44" s="196"/>
      <c r="FH44" s="196"/>
      <c r="FI44" s="196"/>
      <c r="FJ44" s="196"/>
      <c r="FK44" s="196"/>
      <c r="FL44" s="196"/>
      <c r="FM44" s="196"/>
      <c r="FN44" s="196"/>
      <c r="FO44" s="196"/>
      <c r="FP44" s="196"/>
      <c r="FQ44" s="196"/>
      <c r="FR44" s="196"/>
      <c r="FS44" s="280"/>
      <c r="FT44" s="280"/>
      <c r="FU44" s="196"/>
      <c r="FV44" s="277"/>
      <c r="FW44" s="196"/>
      <c r="FX44" s="196"/>
      <c r="FY44" s="280"/>
      <c r="FZ44" s="196"/>
      <c r="GA44" s="243">
        <v>45421</v>
      </c>
      <c r="GB44" s="269"/>
      <c r="GC44" s="269"/>
      <c r="GD44" s="269"/>
      <c r="GE44" s="289"/>
      <c r="GF44" s="289"/>
      <c r="GG44" s="289"/>
      <c r="GH44" s="289"/>
      <c r="GI44" s="289"/>
      <c r="GJ44" s="289"/>
      <c r="GK44" s="289"/>
      <c r="GL44" s="289"/>
      <c r="GM44" s="289"/>
      <c r="GN44" s="289"/>
      <c r="GO44" s="289"/>
      <c r="GP44" s="289"/>
      <c r="GQ44" s="289"/>
      <c r="GR44" s="289"/>
      <c r="GS44" s="289"/>
      <c r="GT44" s="289"/>
      <c r="GU44" s="289"/>
      <c r="GV44" s="289"/>
      <c r="GW44" s="289"/>
      <c r="GX44" s="289"/>
      <c r="GY44" s="289"/>
      <c r="GZ44" s="289"/>
      <c r="HA44" s="289"/>
      <c r="HB44" s="289"/>
      <c r="HC44" s="289"/>
      <c r="HD44" s="289"/>
      <c r="HE44" s="289"/>
      <c r="HF44" s="289"/>
    </row>
    <row r="45" spans="1:214" ht="121.9" customHeight="1" x14ac:dyDescent="0.2">
      <c r="A45" s="351">
        <v>7</v>
      </c>
      <c r="B45" s="350" t="s">
        <v>126</v>
      </c>
      <c r="C45" s="328" t="str">
        <f>VLOOKUP(B45,FORMULAS!$A$30:$C$46,2,0)</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D45" s="328" t="str">
        <f>VLOOKUP(B45,FORMULAS!$A$30:$C$46,3,0)</f>
        <v>Director de Mejoramiento de Vivienda</v>
      </c>
      <c r="E45" s="203" t="s">
        <v>494</v>
      </c>
      <c r="F45" s="217" t="s">
        <v>495</v>
      </c>
      <c r="G45" s="203" t="s">
        <v>487</v>
      </c>
      <c r="H45" s="352" t="s">
        <v>496</v>
      </c>
      <c r="I45" s="352" t="s">
        <v>497</v>
      </c>
      <c r="J45" s="350" t="s">
        <v>515</v>
      </c>
      <c r="K45" s="350" t="s">
        <v>469</v>
      </c>
      <c r="L45" s="350" t="s">
        <v>469</v>
      </c>
      <c r="M45" s="350" t="s">
        <v>469</v>
      </c>
      <c r="N45" s="350" t="s">
        <v>469</v>
      </c>
      <c r="O45" s="350" t="s">
        <v>279</v>
      </c>
      <c r="P45" s="348" t="str">
        <f>VLOOKUP(O45,[5]FORMULAS!$A$77:$B$82,2,0)</f>
        <v>Improbable</v>
      </c>
      <c r="Q45" s="358" t="str">
        <f>+P45</f>
        <v>Improbable</v>
      </c>
      <c r="R45" s="329" t="str">
        <f>VLOOKUP(A45,'Impacto Ri Inhe'!$B$5:$AF$42,31,0)</f>
        <v>Mayor</v>
      </c>
      <c r="S45" s="358" t="str">
        <f>CONCATENATE(R45,"-",Q45)</f>
        <v>Mayor-Improbable</v>
      </c>
      <c r="T45" s="346" t="str">
        <f>VLOOKUP(S45,FORMULAS!$I$77:$J$97,2,0)</f>
        <v>Alto</v>
      </c>
      <c r="U45" s="204">
        <v>1</v>
      </c>
      <c r="V45" s="205" t="s">
        <v>532</v>
      </c>
      <c r="W45" s="205" t="s">
        <v>517</v>
      </c>
      <c r="X45" s="205" t="s">
        <v>533</v>
      </c>
      <c r="Y45" s="206" t="s">
        <v>12</v>
      </c>
      <c r="Z45" s="207">
        <f>+IF(Y45='[5]Tabla Valoración controles'!$D$4,'[5]Tabla Valoración controles'!$F$4,IF('[5]Mapa Corrupcion'!Y45='[5]Tabla Valoración controles'!$D$5,'[5]Tabla Valoración controles'!$F$5,IF(Y45=[5]FORMULAS!$A$10,0,'[5]Tabla Valoración controles'!$F$6)))</f>
        <v>0.25</v>
      </c>
      <c r="AA45" s="206" t="s">
        <v>8</v>
      </c>
      <c r="AB45" s="171">
        <f>+IF(AA45='[5]Tabla Valoración controles'!$D$7,'[5]Tabla Valoración controles'!$F$7,IF(Y45=[5]FORMULAS!$A$10,0,'[5]Tabla Valoración controles'!$F$8))</f>
        <v>0.15</v>
      </c>
      <c r="AC45" s="206" t="s">
        <v>17</v>
      </c>
      <c r="AD45" s="207">
        <f>+IF(AC45='[5]Tabla Valoración controles'!$D$9,'[5]Tabla Valoración controles'!$F$9,IF(Y45=[5]FORMULAS!$A$10,0,'[5]Tabla Valoración controles'!$F$10))</f>
        <v>0</v>
      </c>
      <c r="AE45" s="206" t="s">
        <v>20</v>
      </c>
      <c r="AF45" s="207">
        <f>+IF(AE45='[5]Tabla Valoración controles'!$D$9,'[5]Tabla Valoración controles'!$F$9,IF(AA45=[5]FORMULAS!$A$10,0,'[5]Tabla Valoración controles'!$F$10))</f>
        <v>0</v>
      </c>
      <c r="AG45" s="206" t="s">
        <v>77</v>
      </c>
      <c r="AH45" s="207">
        <f>+IF(AG45='[5]Tabla Valoración controles'!$D$13,'[5]Tabla Valoración controles'!$F$13,'[5]Tabla Valoración controles'!$F$14)</f>
        <v>0</v>
      </c>
      <c r="AI45" s="171">
        <f t="shared" si="6"/>
        <v>0.4</v>
      </c>
      <c r="AJ45" s="147" t="s">
        <v>353</v>
      </c>
      <c r="AK45" s="148">
        <f>+IF(AJ45=[3]CONTROLES!$C$50,[3]CONTROLES!$D$50,[3]CONTROLES!$D$51)</f>
        <v>15</v>
      </c>
      <c r="AL45" s="147" t="s">
        <v>359</v>
      </c>
      <c r="AM45" s="148">
        <f>+IF(AL45=[3]CONTROLES!$C$52,[3]CONTROLES!$D$52,[3]CONTROLES!$D$53)</f>
        <v>15</v>
      </c>
      <c r="AN45" s="147" t="s">
        <v>362</v>
      </c>
      <c r="AO45" s="148">
        <f>+IF(AN45=[3]CONTROLES!$C$54,[3]CONTROLES!$D$54,[3]CONTROLES!$D$55)</f>
        <v>15</v>
      </c>
      <c r="AP45" s="147" t="s">
        <v>365</v>
      </c>
      <c r="AQ45" s="148">
        <f>+IF(AP45=[3]CONTROLES!$C$56,[3]CONTROLES!$D$56,IF(AP45=[3]CONTROLES!$C$57,[3]CONTROLES!$D$57,[3]CONTROLES!$D$58))</f>
        <v>15</v>
      </c>
      <c r="AR45" s="147" t="s">
        <v>369</v>
      </c>
      <c r="AS45" s="148">
        <f>+IF(AR45=[3]CONTROLES!$C$59,[3]CONTROLES!$D$59,[3]CONTROLES!$D$60)</f>
        <v>15</v>
      </c>
      <c r="AT45" s="147" t="s">
        <v>372</v>
      </c>
      <c r="AU45" s="148">
        <f>+IF(AT45=[3]CONTROLES!$C$61,[3]CONTROLES!$D$61,[3]CONTROLES!$D$62)</f>
        <v>15</v>
      </c>
      <c r="AV45" s="147" t="s">
        <v>375</v>
      </c>
      <c r="AW45" s="149">
        <f>+IF(AV45=[3]CONTROLES!$C$63,[3]CONTROLES!$D$63,IF(AV45=[3]CONTROLES!$C$64,[3]CONTROLES!$D$64,[3]CONTROLES!$D$65))</f>
        <v>10</v>
      </c>
      <c r="AX45" s="149">
        <f t="shared" si="5"/>
        <v>100</v>
      </c>
      <c r="AY45" s="150" t="str">
        <f t="shared" si="0"/>
        <v>Fuerte</v>
      </c>
      <c r="AZ45" s="350" t="s">
        <v>280</v>
      </c>
      <c r="BA45" s="348" t="str">
        <f>VLOOKUP(AZ45,[5]FORMULAS!$A$77:$B$82,2,0)</f>
        <v>Rara vez</v>
      </c>
      <c r="BB45" s="347" t="str">
        <f>+R45</f>
        <v>Mayor</v>
      </c>
      <c r="BC45" s="358" t="str">
        <f>CONCATENATE(BB45,"-",BA45)</f>
        <v>Mayor-Rara vez</v>
      </c>
      <c r="BD45" s="349" t="str">
        <f>VLOOKUP(BC45,[5]FORMULAS!$I$77:$J$97,2,0)</f>
        <v>Alto</v>
      </c>
      <c r="BE45" s="349" t="s">
        <v>118</v>
      </c>
      <c r="BF45" s="212" t="s">
        <v>534</v>
      </c>
      <c r="BG45" s="212" t="s">
        <v>144</v>
      </c>
      <c r="BH45" s="212" t="s">
        <v>225</v>
      </c>
      <c r="BI45" s="220">
        <v>45323</v>
      </c>
      <c r="BJ45" s="220">
        <v>45656</v>
      </c>
      <c r="BK45" s="212" t="s">
        <v>535</v>
      </c>
      <c r="BL45" s="212" t="s">
        <v>536</v>
      </c>
      <c r="BM45" s="208" t="s">
        <v>35</v>
      </c>
      <c r="BN45" s="356" t="s">
        <v>521</v>
      </c>
      <c r="BO45" s="239" t="s">
        <v>261</v>
      </c>
      <c r="BP45" s="242" t="s">
        <v>978</v>
      </c>
      <c r="BQ45" s="265" t="s">
        <v>979</v>
      </c>
      <c r="BR45" s="265" t="s">
        <v>980</v>
      </c>
      <c r="BS45" s="247">
        <v>0</v>
      </c>
      <c r="BT45" s="247" t="s">
        <v>431</v>
      </c>
      <c r="BU45" s="247" t="s">
        <v>431</v>
      </c>
      <c r="BV45" s="247" t="s">
        <v>431</v>
      </c>
      <c r="BW45" s="247" t="s">
        <v>431</v>
      </c>
      <c r="BX45" s="247" t="s">
        <v>261</v>
      </c>
      <c r="BY45" s="265" t="s">
        <v>981</v>
      </c>
      <c r="BZ45" s="265" t="s">
        <v>982</v>
      </c>
      <c r="CA45" s="265" t="s">
        <v>980</v>
      </c>
      <c r="CB45" s="247">
        <v>0</v>
      </c>
      <c r="CC45" s="247" t="s">
        <v>431</v>
      </c>
      <c r="CD45" s="247" t="s">
        <v>431</v>
      </c>
      <c r="CE45" s="247" t="s">
        <v>431</v>
      </c>
      <c r="CF45" s="247" t="s">
        <v>431</v>
      </c>
      <c r="CG45" s="247" t="s">
        <v>261</v>
      </c>
      <c r="CH45" s="265" t="s">
        <v>983</v>
      </c>
      <c r="CI45" s="265" t="s">
        <v>984</v>
      </c>
      <c r="CJ45" s="265" t="s">
        <v>980</v>
      </c>
      <c r="CK45" s="247">
        <v>0</v>
      </c>
      <c r="CL45" s="247" t="s">
        <v>431</v>
      </c>
      <c r="CM45" s="247" t="s">
        <v>431</v>
      </c>
      <c r="CN45" s="247" t="s">
        <v>431</v>
      </c>
      <c r="CO45" s="247" t="s">
        <v>431</v>
      </c>
      <c r="CP45" s="247" t="s">
        <v>261</v>
      </c>
      <c r="CQ45" s="265" t="s">
        <v>985</v>
      </c>
      <c r="CR45" s="265" t="s">
        <v>986</v>
      </c>
      <c r="CS45" s="265" t="s">
        <v>980</v>
      </c>
      <c r="CT45" s="247">
        <v>0</v>
      </c>
      <c r="CU45" s="247" t="s">
        <v>431</v>
      </c>
      <c r="CV45" s="247" t="s">
        <v>431</v>
      </c>
      <c r="CW45" s="247" t="s">
        <v>431</v>
      </c>
      <c r="CX45" s="247" t="s">
        <v>431</v>
      </c>
      <c r="CY45" s="196"/>
      <c r="CZ45" s="196"/>
      <c r="DA45" s="196"/>
      <c r="DB45" s="196"/>
      <c r="DC45" s="196"/>
      <c r="DD45" s="196"/>
      <c r="DE45" s="196"/>
      <c r="DF45" s="196"/>
      <c r="DG45" s="196"/>
      <c r="DH45" s="196"/>
      <c r="DI45" s="196"/>
      <c r="DJ45" s="196"/>
      <c r="DK45" s="196"/>
      <c r="DL45" s="196"/>
      <c r="DM45" s="196"/>
      <c r="DN45" s="196"/>
      <c r="DO45" s="196"/>
      <c r="DP45" s="196"/>
      <c r="DQ45" s="196"/>
      <c r="DR45" s="196"/>
      <c r="DS45" s="196"/>
      <c r="DT45" s="196"/>
      <c r="DU45" s="196"/>
      <c r="DV45" s="196"/>
      <c r="DW45" s="196"/>
      <c r="DX45" s="196"/>
      <c r="DY45" s="196"/>
      <c r="DZ45" s="196"/>
      <c r="EA45" s="196"/>
      <c r="EB45" s="196"/>
      <c r="EC45" s="196"/>
      <c r="ED45" s="196"/>
      <c r="EE45" s="196"/>
      <c r="EF45" s="196"/>
      <c r="EG45" s="196"/>
      <c r="EH45" s="196"/>
      <c r="EI45" s="196"/>
      <c r="EJ45" s="196"/>
      <c r="EK45" s="196"/>
      <c r="EL45" s="196"/>
      <c r="EM45" s="196"/>
      <c r="EN45" s="196"/>
      <c r="EO45" s="196"/>
      <c r="EP45" s="196"/>
      <c r="EQ45" s="196"/>
      <c r="ER45" s="196"/>
      <c r="ES45" s="196"/>
      <c r="ET45" s="196"/>
      <c r="EU45" s="196"/>
      <c r="EV45" s="196"/>
      <c r="EW45" s="196"/>
      <c r="EX45" s="196"/>
      <c r="EY45" s="196"/>
      <c r="EZ45" s="196"/>
      <c r="FA45" s="196"/>
      <c r="FB45" s="196"/>
      <c r="FC45" s="196"/>
      <c r="FD45" s="196"/>
      <c r="FE45" s="196"/>
      <c r="FF45" s="196"/>
      <c r="FG45" s="196"/>
      <c r="FH45" s="196"/>
      <c r="FI45" s="196"/>
      <c r="FJ45" s="196"/>
      <c r="FK45" s="196"/>
      <c r="FL45" s="196"/>
      <c r="FM45" s="196"/>
      <c r="FN45" s="196"/>
      <c r="FO45" s="196"/>
      <c r="FP45" s="196"/>
      <c r="FQ45" s="196"/>
      <c r="FR45" s="196"/>
      <c r="FS45" s="279">
        <v>45420</v>
      </c>
      <c r="FT45" s="277" t="s">
        <v>261</v>
      </c>
      <c r="FU45" s="244" t="s">
        <v>1049</v>
      </c>
      <c r="FV45" s="277" t="s">
        <v>35</v>
      </c>
      <c r="FW45" s="265" t="s">
        <v>1060</v>
      </c>
      <c r="FX45" s="170">
        <v>0</v>
      </c>
      <c r="FY45" s="277" t="s">
        <v>35</v>
      </c>
      <c r="FZ45" s="239" t="s">
        <v>262</v>
      </c>
      <c r="GA45" s="243">
        <v>45421</v>
      </c>
      <c r="GB45" s="291" t="s">
        <v>1146</v>
      </c>
      <c r="GC45" s="269" t="s">
        <v>1168</v>
      </c>
      <c r="GD45" s="269" t="s">
        <v>173</v>
      </c>
      <c r="GE45" s="289">
        <v>0</v>
      </c>
      <c r="GF45" s="289"/>
      <c r="GG45" s="289"/>
      <c r="GH45" s="289"/>
      <c r="GI45" s="289"/>
      <c r="GJ45" s="289"/>
      <c r="GK45" s="289"/>
      <c r="GL45" s="289"/>
      <c r="GM45" s="289"/>
      <c r="GN45" s="289"/>
      <c r="GO45" s="289"/>
      <c r="GP45" s="289"/>
      <c r="GQ45" s="289"/>
      <c r="GR45" s="289"/>
      <c r="GS45" s="289"/>
      <c r="GT45" s="289"/>
      <c r="GU45" s="289"/>
      <c r="GV45" s="289"/>
      <c r="GW45" s="289"/>
      <c r="GX45" s="289"/>
      <c r="GY45" s="289"/>
      <c r="GZ45" s="289"/>
      <c r="HA45" s="289"/>
      <c r="HB45" s="289"/>
      <c r="HC45" s="289"/>
      <c r="HD45" s="289"/>
      <c r="HE45" s="289"/>
      <c r="HF45" s="289">
        <v>0</v>
      </c>
    </row>
    <row r="46" spans="1:214" ht="99.6" customHeight="1" x14ac:dyDescent="0.2">
      <c r="A46" s="351"/>
      <c r="B46" s="350"/>
      <c r="C46" s="328"/>
      <c r="D46" s="328"/>
      <c r="E46" s="203" t="s">
        <v>498</v>
      </c>
      <c r="F46" s="217"/>
      <c r="G46" s="203" t="s">
        <v>490</v>
      </c>
      <c r="H46" s="352"/>
      <c r="I46" s="352"/>
      <c r="J46" s="350"/>
      <c r="K46" s="350"/>
      <c r="L46" s="350"/>
      <c r="M46" s="350"/>
      <c r="N46" s="350"/>
      <c r="O46" s="350"/>
      <c r="P46" s="348"/>
      <c r="Q46" s="358"/>
      <c r="R46" s="329"/>
      <c r="S46" s="358"/>
      <c r="T46" s="346"/>
      <c r="U46" s="204">
        <v>2</v>
      </c>
      <c r="V46" s="209" t="s">
        <v>537</v>
      </c>
      <c r="W46" s="209" t="s">
        <v>517</v>
      </c>
      <c r="X46" s="209" t="s">
        <v>538</v>
      </c>
      <c r="Y46" s="206" t="s">
        <v>115</v>
      </c>
      <c r="Z46" s="207">
        <f>+IF(Y46='[5]Tabla Valoración controles'!$D$4,'[5]Tabla Valoración controles'!$F$4,IF('[5]Mapa Corrupcion'!Y46='[5]Tabla Valoración controles'!$D$5,'[5]Tabla Valoración controles'!$F$5,IF(Y46=[5]FORMULAS!$A$10,0,'[5]Tabla Valoración controles'!$F$6)))</f>
        <v>0</v>
      </c>
      <c r="AA46" s="206" t="s">
        <v>8</v>
      </c>
      <c r="AB46" s="171">
        <f>+IF(AA46='[5]Tabla Valoración controles'!$D$7,'[5]Tabla Valoración controles'!$F$7,IF(Y46=[5]FORMULAS!$A$10,0,'[5]Tabla Valoración controles'!$F$8))</f>
        <v>0</v>
      </c>
      <c r="AC46" s="206" t="s">
        <v>17</v>
      </c>
      <c r="AD46" s="207">
        <f>+IF(AC46='[5]Tabla Valoración controles'!$D$9,'[5]Tabla Valoración controles'!$F$9,IF(Y46=[5]FORMULAS!$A$10,0,'[5]Tabla Valoración controles'!$F$10))</f>
        <v>0</v>
      </c>
      <c r="AE46" s="206" t="s">
        <v>20</v>
      </c>
      <c r="AF46" s="207">
        <f>+IF(AE46='[5]Tabla Valoración controles'!$D$9,'[5]Tabla Valoración controles'!$F$9,IF(AA46=[5]FORMULAS!$A$10,0,'[5]Tabla Valoración controles'!$F$10))</f>
        <v>0</v>
      </c>
      <c r="AG46" s="206" t="s">
        <v>77</v>
      </c>
      <c r="AH46" s="207">
        <f>+IF(AG46='[5]Tabla Valoración controles'!$D$13,'[5]Tabla Valoración controles'!$F$13,'[5]Tabla Valoración controles'!$F$14)</f>
        <v>0</v>
      </c>
      <c r="AI46" s="171">
        <f t="shared" si="6"/>
        <v>0</v>
      </c>
      <c r="AJ46" s="147" t="s">
        <v>353</v>
      </c>
      <c r="AK46" s="148">
        <f>+IF(AJ46=[3]CONTROLES!$C$50,[3]CONTROLES!$D$50,[3]CONTROLES!$D$51)</f>
        <v>15</v>
      </c>
      <c r="AL46" s="147" t="s">
        <v>359</v>
      </c>
      <c r="AM46" s="148">
        <f>+IF(AL46=[3]CONTROLES!$C$52,[3]CONTROLES!$D$52,[3]CONTROLES!$D$53)</f>
        <v>15</v>
      </c>
      <c r="AN46" s="147" t="s">
        <v>362</v>
      </c>
      <c r="AO46" s="148">
        <f>+IF(AN46=[3]CONTROLES!$C$54,[3]CONTROLES!$D$54,[3]CONTROLES!$D$55)</f>
        <v>15</v>
      </c>
      <c r="AP46" s="147" t="s">
        <v>365</v>
      </c>
      <c r="AQ46" s="148">
        <f>+IF(AP46=[3]CONTROLES!$C$56,[3]CONTROLES!$D$56,IF(AP46=[3]CONTROLES!$C$57,[3]CONTROLES!$D$57,[3]CONTROLES!$D$58))</f>
        <v>15</v>
      </c>
      <c r="AR46" s="147" t="s">
        <v>369</v>
      </c>
      <c r="AS46" s="148">
        <f>+IF(AR46=[3]CONTROLES!$C$59,[3]CONTROLES!$D$59,[3]CONTROLES!$D$60)</f>
        <v>15</v>
      </c>
      <c r="AT46" s="147" t="s">
        <v>372</v>
      </c>
      <c r="AU46" s="148">
        <f>+IF(AT46=[3]CONTROLES!$C$61,[3]CONTROLES!$D$61,[3]CONTROLES!$D$62)</f>
        <v>15</v>
      </c>
      <c r="AV46" s="147" t="s">
        <v>375</v>
      </c>
      <c r="AW46" s="149">
        <f>+IF(AV46=[3]CONTROLES!$C$63,[3]CONTROLES!$D$63,IF(AV46=[3]CONTROLES!$C$64,[3]CONTROLES!$D$64,[3]CONTROLES!$D$65))</f>
        <v>10</v>
      </c>
      <c r="AX46" s="149">
        <f t="shared" si="5"/>
        <v>100</v>
      </c>
      <c r="AY46" s="150" t="str">
        <f t="shared" si="0"/>
        <v>Fuerte</v>
      </c>
      <c r="AZ46" s="350"/>
      <c r="BA46" s="348"/>
      <c r="BB46" s="347"/>
      <c r="BC46" s="358"/>
      <c r="BD46" s="349"/>
      <c r="BE46" s="349"/>
      <c r="BF46" s="212"/>
      <c r="BG46" s="212"/>
      <c r="BH46" s="212" t="s">
        <v>216</v>
      </c>
      <c r="BI46" s="220"/>
      <c r="BJ46" s="220"/>
      <c r="BK46" s="212"/>
      <c r="BL46" s="212"/>
      <c r="BM46" s="208" t="s">
        <v>171</v>
      </c>
      <c r="BN46" s="356"/>
      <c r="BO46" s="239" t="s">
        <v>261</v>
      </c>
      <c r="BP46" s="242" t="s">
        <v>1065</v>
      </c>
      <c r="BQ46" s="247" t="s">
        <v>431</v>
      </c>
      <c r="BR46" s="247" t="s">
        <v>431</v>
      </c>
      <c r="BS46" s="247">
        <v>0</v>
      </c>
      <c r="BT46" s="247" t="s">
        <v>431</v>
      </c>
      <c r="BU46" s="247" t="s">
        <v>431</v>
      </c>
      <c r="BV46" s="247" t="s">
        <v>431</v>
      </c>
      <c r="BW46" s="247" t="s">
        <v>431</v>
      </c>
      <c r="BX46" s="247" t="s">
        <v>261</v>
      </c>
      <c r="BY46" s="265" t="s">
        <v>1066</v>
      </c>
      <c r="BZ46" s="247" t="s">
        <v>431</v>
      </c>
      <c r="CA46" s="247" t="s">
        <v>431</v>
      </c>
      <c r="CB46" s="247">
        <v>0</v>
      </c>
      <c r="CC46" s="247" t="s">
        <v>431</v>
      </c>
      <c r="CD46" s="247" t="s">
        <v>431</v>
      </c>
      <c r="CE46" s="247" t="s">
        <v>431</v>
      </c>
      <c r="CF46" s="247" t="s">
        <v>431</v>
      </c>
      <c r="CG46" s="247" t="s">
        <v>261</v>
      </c>
      <c r="CH46" s="265" t="s">
        <v>1067</v>
      </c>
      <c r="CI46" s="247" t="s">
        <v>431</v>
      </c>
      <c r="CJ46" s="247" t="s">
        <v>431</v>
      </c>
      <c r="CK46" s="247">
        <v>0</v>
      </c>
      <c r="CL46" s="247" t="s">
        <v>431</v>
      </c>
      <c r="CM46" s="247" t="s">
        <v>431</v>
      </c>
      <c r="CN46" s="247" t="s">
        <v>431</v>
      </c>
      <c r="CO46" s="247" t="s">
        <v>431</v>
      </c>
      <c r="CP46" s="247" t="s">
        <v>261</v>
      </c>
      <c r="CQ46" s="265" t="s">
        <v>1068</v>
      </c>
      <c r="CR46" s="247" t="s">
        <v>431</v>
      </c>
      <c r="CS46" s="247" t="s">
        <v>431</v>
      </c>
      <c r="CT46" s="247">
        <v>0</v>
      </c>
      <c r="CU46" s="247" t="s">
        <v>431</v>
      </c>
      <c r="CV46" s="247" t="s">
        <v>431</v>
      </c>
      <c r="CW46" s="247" t="s">
        <v>431</v>
      </c>
      <c r="CX46" s="247" t="s">
        <v>431</v>
      </c>
      <c r="CY46" s="196"/>
      <c r="CZ46" s="196"/>
      <c r="DA46" s="196"/>
      <c r="DB46" s="196"/>
      <c r="DC46" s="196"/>
      <c r="DD46" s="196"/>
      <c r="DE46" s="196"/>
      <c r="DF46" s="196"/>
      <c r="DG46" s="196"/>
      <c r="DH46" s="196"/>
      <c r="DI46" s="196"/>
      <c r="DJ46" s="196"/>
      <c r="DK46" s="196"/>
      <c r="DL46" s="196"/>
      <c r="DM46" s="196"/>
      <c r="DN46" s="196"/>
      <c r="DO46" s="196"/>
      <c r="DP46" s="196"/>
      <c r="DQ46" s="196"/>
      <c r="DR46" s="196"/>
      <c r="DS46" s="196"/>
      <c r="DT46" s="196"/>
      <c r="DU46" s="196"/>
      <c r="DV46" s="196"/>
      <c r="DW46" s="196"/>
      <c r="DX46" s="196"/>
      <c r="DY46" s="196"/>
      <c r="DZ46" s="196"/>
      <c r="EA46" s="196"/>
      <c r="EB46" s="196"/>
      <c r="EC46" s="196"/>
      <c r="ED46" s="196"/>
      <c r="EE46" s="196"/>
      <c r="EF46" s="196"/>
      <c r="EG46" s="196"/>
      <c r="EH46" s="196"/>
      <c r="EI46" s="196"/>
      <c r="EJ46" s="196"/>
      <c r="EK46" s="196"/>
      <c r="EL46" s="196"/>
      <c r="EM46" s="196"/>
      <c r="EN46" s="196"/>
      <c r="EO46" s="196"/>
      <c r="EP46" s="196"/>
      <c r="EQ46" s="196"/>
      <c r="ER46" s="196"/>
      <c r="ES46" s="196"/>
      <c r="ET46" s="196"/>
      <c r="EU46" s="196"/>
      <c r="EV46" s="196"/>
      <c r="EW46" s="196"/>
      <c r="EX46" s="196"/>
      <c r="EY46" s="196"/>
      <c r="EZ46" s="196"/>
      <c r="FA46" s="196"/>
      <c r="FB46" s="196"/>
      <c r="FC46" s="196"/>
      <c r="FD46" s="196"/>
      <c r="FE46" s="196"/>
      <c r="FF46" s="196"/>
      <c r="FG46" s="196"/>
      <c r="FH46" s="196"/>
      <c r="FI46" s="196"/>
      <c r="FJ46" s="196"/>
      <c r="FK46" s="196"/>
      <c r="FL46" s="196"/>
      <c r="FM46" s="196"/>
      <c r="FN46" s="196"/>
      <c r="FO46" s="196"/>
      <c r="FP46" s="196"/>
      <c r="FQ46" s="196"/>
      <c r="FR46" s="196"/>
      <c r="FS46" s="279">
        <v>45420</v>
      </c>
      <c r="FT46" s="277" t="s">
        <v>261</v>
      </c>
      <c r="FU46" s="244" t="s">
        <v>1049</v>
      </c>
      <c r="FV46" s="277" t="s">
        <v>35</v>
      </c>
      <c r="FW46" s="239" t="s">
        <v>468</v>
      </c>
      <c r="FX46" s="239" t="s">
        <v>468</v>
      </c>
      <c r="FY46" s="277" t="s">
        <v>468</v>
      </c>
      <c r="FZ46" s="239" t="s">
        <v>262</v>
      </c>
      <c r="GA46" s="243">
        <v>45421</v>
      </c>
      <c r="GB46" s="291" t="s">
        <v>1147</v>
      </c>
      <c r="GC46" s="269" t="s">
        <v>468</v>
      </c>
      <c r="GD46" s="269" t="s">
        <v>468</v>
      </c>
      <c r="GE46" s="289" t="s">
        <v>468</v>
      </c>
      <c r="GF46" s="289"/>
      <c r="GG46" s="289"/>
      <c r="GH46" s="289"/>
      <c r="GI46" s="289"/>
      <c r="GJ46" s="289"/>
      <c r="GK46" s="289"/>
      <c r="GL46" s="289"/>
      <c r="GM46" s="289"/>
      <c r="GN46" s="289"/>
      <c r="GO46" s="289"/>
      <c r="GP46" s="289"/>
      <c r="GQ46" s="289"/>
      <c r="GR46" s="289"/>
      <c r="GS46" s="289"/>
      <c r="GT46" s="289"/>
      <c r="GU46" s="289"/>
      <c r="GV46" s="289"/>
      <c r="GW46" s="289"/>
      <c r="GX46" s="289"/>
      <c r="GY46" s="289"/>
      <c r="GZ46" s="289"/>
      <c r="HA46" s="289"/>
      <c r="HB46" s="289"/>
      <c r="HC46" s="289"/>
      <c r="HD46" s="289"/>
      <c r="HE46" s="289"/>
      <c r="HF46" s="289" t="s">
        <v>468</v>
      </c>
    </row>
    <row r="47" spans="1:214" ht="102" hidden="1" customHeight="1" x14ac:dyDescent="0.2">
      <c r="A47" s="351"/>
      <c r="B47" s="350"/>
      <c r="C47" s="328"/>
      <c r="D47" s="328"/>
      <c r="E47" s="203" t="s">
        <v>499</v>
      </c>
      <c r="F47" s="217"/>
      <c r="G47" s="203" t="s">
        <v>492</v>
      </c>
      <c r="H47" s="352"/>
      <c r="I47" s="352"/>
      <c r="J47" s="350"/>
      <c r="K47" s="350"/>
      <c r="L47" s="350"/>
      <c r="M47" s="350"/>
      <c r="N47" s="350"/>
      <c r="O47" s="350"/>
      <c r="P47" s="348"/>
      <c r="Q47" s="358"/>
      <c r="R47" s="329"/>
      <c r="S47" s="358"/>
      <c r="T47" s="346"/>
      <c r="U47" s="212"/>
      <c r="V47" s="205"/>
      <c r="W47" s="205"/>
      <c r="X47" s="205"/>
      <c r="Y47" s="206"/>
      <c r="Z47" s="207">
        <f>+IF(Y47='[5]Tabla Valoración controles'!$D$4,'[5]Tabla Valoración controles'!$F$4,IF('[5]Mapa Corrupcion'!Y47='[5]Tabla Valoración controles'!$D$5,'[5]Tabla Valoración controles'!$F$5,IF(Y47=[5]FORMULAS!$A$10,0,'[5]Tabla Valoración controles'!$F$6)))</f>
        <v>0.1</v>
      </c>
      <c r="AA47" s="206" t="s">
        <v>8</v>
      </c>
      <c r="AB47" s="171">
        <f>+IF(AA47='[5]Tabla Valoración controles'!$D$7,'[5]Tabla Valoración controles'!$F$7,IF(Y47=[5]FORMULAS!$A$10,0,'[5]Tabla Valoración controles'!$F$8))</f>
        <v>0.15</v>
      </c>
      <c r="AC47" s="206" t="s">
        <v>18</v>
      </c>
      <c r="AD47" s="207">
        <f>+IF(AC47='[5]Tabla Valoración controles'!$D$9,'[5]Tabla Valoración controles'!$F$9,IF(Y47=[5]FORMULAS!$A$10,0,'[5]Tabla Valoración controles'!$F$10))</f>
        <v>0</v>
      </c>
      <c r="AE47" s="206" t="s">
        <v>20</v>
      </c>
      <c r="AF47" s="207">
        <f>+IF(AE47='[5]Tabla Valoración controles'!$D$9,'[5]Tabla Valoración controles'!$F$9,IF(AA47=[5]FORMULAS!$A$10,0,'[5]Tabla Valoración controles'!$F$10))</f>
        <v>0</v>
      </c>
      <c r="AG47" s="206" t="s">
        <v>77</v>
      </c>
      <c r="AH47" s="207">
        <f>+IF(AG47='[5]Tabla Valoración controles'!$D$13,'[5]Tabla Valoración controles'!$F$13,'[5]Tabla Valoración controles'!$F$14)</f>
        <v>0</v>
      </c>
      <c r="AI47" s="171">
        <f t="shared" si="6"/>
        <v>0.25</v>
      </c>
      <c r="AJ47" s="147" t="s">
        <v>353</v>
      </c>
      <c r="AK47" s="148">
        <f>+IF(AJ47=[3]CONTROLES!$C$50,[3]CONTROLES!$D$50,[3]CONTROLES!$D$51)</f>
        <v>15</v>
      </c>
      <c r="AL47" s="147" t="s">
        <v>359</v>
      </c>
      <c r="AM47" s="148">
        <f>+IF(AL47=[3]CONTROLES!$C$52,[3]CONTROLES!$D$52,[3]CONTROLES!$D$53)</f>
        <v>15</v>
      </c>
      <c r="AN47" s="147" t="s">
        <v>362</v>
      </c>
      <c r="AO47" s="148">
        <f>+IF(AN47=[3]CONTROLES!$C$54,[3]CONTROLES!$D$54,[3]CONTROLES!$D$55)</f>
        <v>15</v>
      </c>
      <c r="AP47" s="147" t="s">
        <v>365</v>
      </c>
      <c r="AQ47" s="148">
        <f>+IF(AP47=[3]CONTROLES!$C$56,[3]CONTROLES!$D$56,IF(AP47=[3]CONTROLES!$C$57,[3]CONTROLES!$D$57,[3]CONTROLES!$D$58))</f>
        <v>15</v>
      </c>
      <c r="AR47" s="147" t="s">
        <v>369</v>
      </c>
      <c r="AS47" s="148">
        <f>+IF(AR47=[3]CONTROLES!$C$59,[3]CONTROLES!$D$59,[3]CONTROLES!$D$60)</f>
        <v>15</v>
      </c>
      <c r="AT47" s="147" t="s">
        <v>372</v>
      </c>
      <c r="AU47" s="148">
        <f>+IF(AT47=[3]CONTROLES!$C$61,[3]CONTROLES!$D$61,[3]CONTROLES!$D$62)</f>
        <v>15</v>
      </c>
      <c r="AV47" s="147" t="s">
        <v>375</v>
      </c>
      <c r="AW47" s="149">
        <f>+IF(AV47=[3]CONTROLES!$C$63,[3]CONTROLES!$D$63,IF(AV47=[3]CONTROLES!$C$64,[3]CONTROLES!$D$64,[3]CONTROLES!$D$65))</f>
        <v>10</v>
      </c>
      <c r="AX47" s="149">
        <f t="shared" si="5"/>
        <v>100</v>
      </c>
      <c r="AY47" s="150" t="str">
        <f t="shared" si="0"/>
        <v>Fuerte</v>
      </c>
      <c r="AZ47" s="350"/>
      <c r="BA47" s="348"/>
      <c r="BB47" s="347"/>
      <c r="BC47" s="358"/>
      <c r="BD47" s="349"/>
      <c r="BE47" s="349"/>
      <c r="BF47" s="212"/>
      <c r="BG47" s="212"/>
      <c r="BH47" s="212" t="s">
        <v>216</v>
      </c>
      <c r="BI47" s="220"/>
      <c r="BJ47" s="220"/>
      <c r="BK47" s="212"/>
      <c r="BL47" s="212"/>
      <c r="BM47" s="208" t="s">
        <v>171</v>
      </c>
      <c r="BN47" s="356"/>
      <c r="BO47" s="239"/>
      <c r="BP47" s="239"/>
      <c r="BQ47" s="196"/>
      <c r="BR47" s="196"/>
      <c r="BS47" s="196"/>
      <c r="BT47" s="196"/>
      <c r="BU47" s="196"/>
      <c r="BV47" s="196"/>
      <c r="BW47" s="196"/>
      <c r="BX47" s="196"/>
      <c r="BY47" s="196"/>
      <c r="BZ47" s="196"/>
      <c r="CA47" s="196"/>
      <c r="CB47" s="196"/>
      <c r="CC47" s="196"/>
      <c r="CD47" s="196"/>
      <c r="CE47" s="196"/>
      <c r="CF47" s="196"/>
      <c r="CG47" s="196"/>
      <c r="CH47" s="196"/>
      <c r="CI47" s="196"/>
      <c r="CJ47" s="196"/>
      <c r="CK47" s="196"/>
      <c r="CL47" s="196"/>
      <c r="CM47" s="196"/>
      <c r="CN47" s="196"/>
      <c r="CO47" s="196"/>
      <c r="CP47" s="196"/>
      <c r="CQ47" s="196"/>
      <c r="CR47" s="196"/>
      <c r="CS47" s="196"/>
      <c r="CT47" s="196"/>
      <c r="CU47" s="196"/>
      <c r="CV47" s="196"/>
      <c r="CW47" s="196"/>
      <c r="CX47" s="196"/>
      <c r="CY47" s="196"/>
      <c r="CZ47" s="196"/>
      <c r="DA47" s="196"/>
      <c r="DB47" s="196"/>
      <c r="DC47" s="196"/>
      <c r="DD47" s="196"/>
      <c r="DE47" s="196"/>
      <c r="DF47" s="196"/>
      <c r="DG47" s="196"/>
      <c r="DH47" s="196"/>
      <c r="DI47" s="196"/>
      <c r="DJ47" s="196"/>
      <c r="DK47" s="196"/>
      <c r="DL47" s="196"/>
      <c r="DM47" s="196"/>
      <c r="DN47" s="196"/>
      <c r="DO47" s="196"/>
      <c r="DP47" s="196"/>
      <c r="DQ47" s="196"/>
      <c r="DR47" s="196"/>
      <c r="DS47" s="196"/>
      <c r="DT47" s="196"/>
      <c r="DU47" s="196"/>
      <c r="DV47" s="196"/>
      <c r="DW47" s="196"/>
      <c r="DX47" s="196"/>
      <c r="DY47" s="196"/>
      <c r="DZ47" s="196"/>
      <c r="EA47" s="196"/>
      <c r="EB47" s="196"/>
      <c r="EC47" s="196"/>
      <c r="ED47" s="196"/>
      <c r="EE47" s="196"/>
      <c r="EF47" s="196"/>
      <c r="EG47" s="196"/>
      <c r="EH47" s="196"/>
      <c r="EI47" s="196"/>
      <c r="EJ47" s="196"/>
      <c r="EK47" s="196"/>
      <c r="EL47" s="196"/>
      <c r="EM47" s="196"/>
      <c r="EN47" s="196"/>
      <c r="EO47" s="196"/>
      <c r="EP47" s="196"/>
      <c r="EQ47" s="196"/>
      <c r="ER47" s="196"/>
      <c r="ES47" s="196"/>
      <c r="ET47" s="196"/>
      <c r="EU47" s="196"/>
      <c r="EV47" s="196"/>
      <c r="EW47" s="196"/>
      <c r="EX47" s="196"/>
      <c r="EY47" s="196"/>
      <c r="EZ47" s="196"/>
      <c r="FA47" s="196"/>
      <c r="FB47" s="196"/>
      <c r="FC47" s="196"/>
      <c r="FD47" s="196"/>
      <c r="FE47" s="196"/>
      <c r="FF47" s="196"/>
      <c r="FG47" s="196"/>
      <c r="FH47" s="196"/>
      <c r="FI47" s="196"/>
      <c r="FJ47" s="196"/>
      <c r="FK47" s="196"/>
      <c r="FL47" s="196"/>
      <c r="FM47" s="196"/>
      <c r="FN47" s="196"/>
      <c r="FO47" s="196"/>
      <c r="FP47" s="196"/>
      <c r="FQ47" s="196"/>
      <c r="FR47" s="196"/>
      <c r="FS47" s="280"/>
      <c r="FT47" s="280"/>
      <c r="FU47" s="196"/>
      <c r="FV47" s="277"/>
      <c r="FW47" s="196"/>
      <c r="FX47" s="196"/>
      <c r="FY47" s="280"/>
      <c r="FZ47" s="196"/>
      <c r="GA47" s="243">
        <v>45421</v>
      </c>
      <c r="GB47" s="269"/>
      <c r="GC47" s="269"/>
      <c r="GD47" s="269"/>
      <c r="GE47" s="289"/>
      <c r="GF47" s="289"/>
      <c r="GG47" s="289"/>
      <c r="GH47" s="289"/>
      <c r="GI47" s="289"/>
      <c r="GJ47" s="289"/>
      <c r="GK47" s="289"/>
      <c r="GL47" s="289"/>
      <c r="GM47" s="289"/>
      <c r="GN47" s="289"/>
      <c r="GO47" s="289"/>
      <c r="GP47" s="289"/>
      <c r="GQ47" s="289"/>
      <c r="GR47" s="289"/>
      <c r="GS47" s="289"/>
      <c r="GT47" s="289"/>
      <c r="GU47" s="289"/>
      <c r="GV47" s="289"/>
      <c r="GW47" s="289"/>
      <c r="GX47" s="289"/>
      <c r="GY47" s="289"/>
      <c r="GZ47" s="289"/>
      <c r="HA47" s="289"/>
      <c r="HB47" s="289"/>
      <c r="HC47" s="289"/>
      <c r="HD47" s="289"/>
      <c r="HE47" s="289"/>
      <c r="HF47" s="289"/>
    </row>
    <row r="48" spans="1:214" ht="102" hidden="1" customHeight="1" x14ac:dyDescent="0.2">
      <c r="A48" s="351"/>
      <c r="B48" s="350"/>
      <c r="C48" s="328"/>
      <c r="D48" s="328"/>
      <c r="E48" s="203"/>
      <c r="F48" s="217"/>
      <c r="G48" s="203"/>
      <c r="H48" s="352"/>
      <c r="I48" s="352"/>
      <c r="J48" s="350"/>
      <c r="K48" s="350"/>
      <c r="L48" s="350"/>
      <c r="M48" s="350"/>
      <c r="N48" s="350"/>
      <c r="O48" s="350"/>
      <c r="P48" s="348"/>
      <c r="Q48" s="358"/>
      <c r="R48" s="329"/>
      <c r="S48" s="358"/>
      <c r="T48" s="346"/>
      <c r="U48" s="204"/>
      <c r="V48" s="209"/>
      <c r="W48" s="209"/>
      <c r="X48" s="209"/>
      <c r="Y48" s="206"/>
      <c r="Z48" s="207">
        <f>+IF(Y48='[5]Tabla Valoración controles'!$D$4,'[5]Tabla Valoración controles'!$F$4,IF('[5]Mapa Corrupcion'!Y48='[5]Tabla Valoración controles'!$D$5,'[5]Tabla Valoración controles'!$F$5,IF(Y48=[5]FORMULAS!$A$10,0,'[5]Tabla Valoración controles'!$F$6)))</f>
        <v>0.1</v>
      </c>
      <c r="AA48" s="206"/>
      <c r="AB48" s="171">
        <f>+IF(AA48='[5]Tabla Valoración controles'!$D$7,'[5]Tabla Valoración controles'!$F$7,IF(Y48=[5]FORMULAS!$A$10,0,'[5]Tabla Valoración controles'!$F$8))</f>
        <v>0.15</v>
      </c>
      <c r="AC48" s="206"/>
      <c r="AD48" s="207">
        <f>+IF(AC48='[5]Tabla Valoración controles'!$D$9,'[5]Tabla Valoración controles'!$F$9,IF(Y48=[5]FORMULAS!$A$10,0,'[5]Tabla Valoración controles'!$F$10))</f>
        <v>0</v>
      </c>
      <c r="AE48" s="206"/>
      <c r="AF48" s="207">
        <f>+IF(AE48='[5]Tabla Valoración controles'!$D$9,'[5]Tabla Valoración controles'!$F$9,IF(AA48=[5]FORMULAS!$A$10,0,'[5]Tabla Valoración controles'!$F$10))</f>
        <v>0</v>
      </c>
      <c r="AG48" s="206"/>
      <c r="AH48" s="207">
        <f>+IF(AG48='[5]Tabla Valoración controles'!$D$13,'[5]Tabla Valoración controles'!$F$13,'[5]Tabla Valoración controles'!$F$14)</f>
        <v>0</v>
      </c>
      <c r="AI48" s="171">
        <f t="shared" si="6"/>
        <v>0.25</v>
      </c>
      <c r="AJ48" s="147"/>
      <c r="AK48" s="148">
        <f>+IF(AJ48=[3]CONTROLES!$C$50,[3]CONTROLES!$D$50,[3]CONTROLES!$D$51)</f>
        <v>0</v>
      </c>
      <c r="AL48" s="147"/>
      <c r="AM48" s="148">
        <f>+IF(AL48=[3]CONTROLES!$C$52,[3]CONTROLES!$D$52,[3]CONTROLES!$D$53)</f>
        <v>0</v>
      </c>
      <c r="AN48" s="147"/>
      <c r="AO48" s="148">
        <f>+IF(AN48=[3]CONTROLES!$C$54,[3]CONTROLES!$D$54,[3]CONTROLES!$D$55)</f>
        <v>0</v>
      </c>
      <c r="AP48" s="147"/>
      <c r="AQ48" s="148">
        <f>+IF(AP48=[3]CONTROLES!$C$56,[3]CONTROLES!$D$56,IF(AP48=[3]CONTROLES!$C$57,[3]CONTROLES!$D$57,[3]CONTROLES!$D$58))</f>
        <v>0</v>
      </c>
      <c r="AR48" s="147"/>
      <c r="AS48" s="148">
        <f>+IF(AR48=[3]CONTROLES!$C$59,[3]CONTROLES!$D$59,[3]CONTROLES!$D$60)</f>
        <v>0</v>
      </c>
      <c r="AT48" s="147"/>
      <c r="AU48" s="148">
        <f>+IF(AT48=[3]CONTROLES!$C$61,[3]CONTROLES!$D$61,[3]CONTROLES!$D$62)</f>
        <v>0</v>
      </c>
      <c r="AV48" s="147"/>
      <c r="AW48" s="149">
        <f>+IF(AV48=[3]CONTROLES!$C$63,[3]CONTROLES!$D$63,IF(AV48=[3]CONTROLES!$C$64,[3]CONTROLES!$D$64,[3]CONTROLES!$D$65))</f>
        <v>0</v>
      </c>
      <c r="AX48" s="149">
        <f t="shared" si="5"/>
        <v>0</v>
      </c>
      <c r="AY48" s="150" t="str">
        <f t="shared" si="0"/>
        <v>Débil</v>
      </c>
      <c r="AZ48" s="350"/>
      <c r="BA48" s="348"/>
      <c r="BB48" s="347"/>
      <c r="BC48" s="358"/>
      <c r="BD48" s="349"/>
      <c r="BE48" s="349"/>
      <c r="BF48" s="208"/>
      <c r="BG48" s="208"/>
      <c r="BH48" s="212" t="s">
        <v>216</v>
      </c>
      <c r="BI48" s="221"/>
      <c r="BJ48" s="221"/>
      <c r="BK48" s="208"/>
      <c r="BL48" s="208"/>
      <c r="BM48" s="208" t="s">
        <v>171</v>
      </c>
      <c r="BN48" s="356"/>
      <c r="BO48" s="239"/>
      <c r="BP48" s="239"/>
      <c r="BQ48" s="196"/>
      <c r="BR48" s="196"/>
      <c r="BS48" s="196"/>
      <c r="BT48" s="196"/>
      <c r="BU48" s="196"/>
      <c r="BV48" s="196"/>
      <c r="BW48" s="196"/>
      <c r="BX48" s="196"/>
      <c r="BY48" s="196"/>
      <c r="BZ48" s="196"/>
      <c r="CA48" s="196"/>
      <c r="CB48" s="196"/>
      <c r="CC48" s="196"/>
      <c r="CD48" s="196"/>
      <c r="CE48" s="196"/>
      <c r="CF48" s="196"/>
      <c r="CG48" s="196"/>
      <c r="CH48" s="196"/>
      <c r="CI48" s="196"/>
      <c r="CJ48" s="196"/>
      <c r="CK48" s="196"/>
      <c r="CL48" s="196"/>
      <c r="CM48" s="196"/>
      <c r="CN48" s="196"/>
      <c r="CO48" s="196"/>
      <c r="CP48" s="196"/>
      <c r="CQ48" s="196"/>
      <c r="CR48" s="196"/>
      <c r="CS48" s="196"/>
      <c r="CT48" s="196"/>
      <c r="CU48" s="196"/>
      <c r="CV48" s="196"/>
      <c r="CW48" s="196"/>
      <c r="CX48" s="196"/>
      <c r="CY48" s="196"/>
      <c r="CZ48" s="196"/>
      <c r="DA48" s="196"/>
      <c r="DB48" s="196"/>
      <c r="DC48" s="196"/>
      <c r="DD48" s="196"/>
      <c r="DE48" s="196"/>
      <c r="DF48" s="196"/>
      <c r="DG48" s="196"/>
      <c r="DH48" s="196"/>
      <c r="DI48" s="196"/>
      <c r="DJ48" s="196"/>
      <c r="DK48" s="196"/>
      <c r="DL48" s="196"/>
      <c r="DM48" s="196"/>
      <c r="DN48" s="196"/>
      <c r="DO48" s="196"/>
      <c r="DP48" s="196"/>
      <c r="DQ48" s="196"/>
      <c r="DR48" s="196"/>
      <c r="DS48" s="196"/>
      <c r="DT48" s="196"/>
      <c r="DU48" s="196"/>
      <c r="DV48" s="196"/>
      <c r="DW48" s="196"/>
      <c r="DX48" s="196"/>
      <c r="DY48" s="196"/>
      <c r="DZ48" s="196"/>
      <c r="EA48" s="196"/>
      <c r="EB48" s="196"/>
      <c r="EC48" s="196"/>
      <c r="ED48" s="196"/>
      <c r="EE48" s="196"/>
      <c r="EF48" s="196"/>
      <c r="EG48" s="196"/>
      <c r="EH48" s="196"/>
      <c r="EI48" s="196"/>
      <c r="EJ48" s="196"/>
      <c r="EK48" s="196"/>
      <c r="EL48" s="196"/>
      <c r="EM48" s="196"/>
      <c r="EN48" s="196"/>
      <c r="EO48" s="196"/>
      <c r="EP48" s="196"/>
      <c r="EQ48" s="196"/>
      <c r="ER48" s="196"/>
      <c r="ES48" s="196"/>
      <c r="ET48" s="196"/>
      <c r="EU48" s="196"/>
      <c r="EV48" s="196"/>
      <c r="EW48" s="196"/>
      <c r="EX48" s="196"/>
      <c r="EY48" s="196"/>
      <c r="EZ48" s="196"/>
      <c r="FA48" s="196"/>
      <c r="FB48" s="196"/>
      <c r="FC48" s="196"/>
      <c r="FD48" s="196"/>
      <c r="FE48" s="196"/>
      <c r="FF48" s="196"/>
      <c r="FG48" s="196"/>
      <c r="FH48" s="196"/>
      <c r="FI48" s="196"/>
      <c r="FJ48" s="196"/>
      <c r="FK48" s="196"/>
      <c r="FL48" s="196"/>
      <c r="FM48" s="196"/>
      <c r="FN48" s="196"/>
      <c r="FO48" s="196"/>
      <c r="FP48" s="196"/>
      <c r="FQ48" s="196"/>
      <c r="FR48" s="196"/>
      <c r="FS48" s="280"/>
      <c r="FT48" s="280"/>
      <c r="FU48" s="196"/>
      <c r="FV48" s="277"/>
      <c r="FW48" s="196"/>
      <c r="FX48" s="196"/>
      <c r="FY48" s="280"/>
      <c r="FZ48" s="196"/>
      <c r="GA48" s="243">
        <v>45421</v>
      </c>
      <c r="GB48" s="269"/>
      <c r="GC48" s="269"/>
      <c r="GD48" s="269"/>
      <c r="GE48" s="289"/>
      <c r="GF48" s="289"/>
      <c r="GG48" s="289"/>
      <c r="GH48" s="289"/>
      <c r="GI48" s="289"/>
      <c r="GJ48" s="289"/>
      <c r="GK48" s="289"/>
      <c r="GL48" s="289"/>
      <c r="GM48" s="289"/>
      <c r="GN48" s="289"/>
      <c r="GO48" s="289"/>
      <c r="GP48" s="289"/>
      <c r="GQ48" s="289"/>
      <c r="GR48" s="289"/>
      <c r="GS48" s="289"/>
      <c r="GT48" s="289"/>
      <c r="GU48" s="289"/>
      <c r="GV48" s="289"/>
      <c r="GW48" s="289"/>
      <c r="GX48" s="289"/>
      <c r="GY48" s="289"/>
      <c r="GZ48" s="289"/>
      <c r="HA48" s="289"/>
      <c r="HB48" s="289"/>
      <c r="HC48" s="289"/>
      <c r="HD48" s="289"/>
      <c r="HE48" s="289"/>
      <c r="HF48" s="289"/>
    </row>
    <row r="49" spans="1:214" ht="102" hidden="1" customHeight="1" x14ac:dyDescent="0.2">
      <c r="A49" s="351"/>
      <c r="B49" s="350"/>
      <c r="C49" s="328"/>
      <c r="D49" s="328"/>
      <c r="E49" s="203"/>
      <c r="F49" s="217"/>
      <c r="G49" s="203"/>
      <c r="H49" s="352"/>
      <c r="I49" s="352"/>
      <c r="J49" s="350"/>
      <c r="K49" s="350"/>
      <c r="L49" s="350"/>
      <c r="M49" s="350"/>
      <c r="N49" s="350"/>
      <c r="O49" s="350"/>
      <c r="P49" s="348"/>
      <c r="Q49" s="358"/>
      <c r="R49" s="329"/>
      <c r="S49" s="358"/>
      <c r="T49" s="346"/>
      <c r="U49" s="204"/>
      <c r="V49" s="209"/>
      <c r="W49" s="209"/>
      <c r="X49" s="209"/>
      <c r="Y49" s="206"/>
      <c r="Z49" s="207">
        <f>+IF(Y49='[5]Tabla Valoración controles'!$D$4,'[5]Tabla Valoración controles'!$F$4,IF('[5]Mapa Corrupcion'!Y49='[5]Tabla Valoración controles'!$D$5,'[5]Tabla Valoración controles'!$F$5,IF(Y49=[5]FORMULAS!$A$10,0,'[5]Tabla Valoración controles'!$F$6)))</f>
        <v>0.1</v>
      </c>
      <c r="AA49" s="206"/>
      <c r="AB49" s="171">
        <f>+IF(AA49='[5]Tabla Valoración controles'!$D$7,'[5]Tabla Valoración controles'!$F$7,IF(Y49=[5]FORMULAS!$A$10,0,'[5]Tabla Valoración controles'!$F$8))</f>
        <v>0.15</v>
      </c>
      <c r="AC49" s="206"/>
      <c r="AD49" s="207">
        <f>+IF(AC49='[5]Tabla Valoración controles'!$D$9,'[5]Tabla Valoración controles'!$F$9,IF(Y49=[5]FORMULAS!$A$10,0,'[5]Tabla Valoración controles'!$F$10))</f>
        <v>0</v>
      </c>
      <c r="AE49" s="206"/>
      <c r="AF49" s="207">
        <f>+IF(AE49='[5]Tabla Valoración controles'!$D$9,'[5]Tabla Valoración controles'!$F$9,IF(AA49=[5]FORMULAS!$A$10,0,'[5]Tabla Valoración controles'!$F$10))</f>
        <v>0</v>
      </c>
      <c r="AG49" s="206"/>
      <c r="AH49" s="207">
        <f>+IF(AG49='[5]Tabla Valoración controles'!$D$13,'[5]Tabla Valoración controles'!$F$13,'[5]Tabla Valoración controles'!$F$14)</f>
        <v>0</v>
      </c>
      <c r="AI49" s="171">
        <f t="shared" si="6"/>
        <v>0.25</v>
      </c>
      <c r="AJ49" s="147"/>
      <c r="AK49" s="148">
        <f>+IF(AJ49=[3]CONTROLES!$C$50,[3]CONTROLES!$D$50,[3]CONTROLES!$D$51)</f>
        <v>0</v>
      </c>
      <c r="AL49" s="147"/>
      <c r="AM49" s="148">
        <f>+IF(AL49=[3]CONTROLES!$C$52,[3]CONTROLES!$D$52,[3]CONTROLES!$D$53)</f>
        <v>0</v>
      </c>
      <c r="AN49" s="147"/>
      <c r="AO49" s="148">
        <f>+IF(AN49=[3]CONTROLES!$C$54,[3]CONTROLES!$D$54,[3]CONTROLES!$D$55)</f>
        <v>0</v>
      </c>
      <c r="AP49" s="147"/>
      <c r="AQ49" s="148">
        <f>+IF(AP49=[3]CONTROLES!$C$56,[3]CONTROLES!$D$56,IF(AP49=[3]CONTROLES!$C$57,[3]CONTROLES!$D$57,[3]CONTROLES!$D$58))</f>
        <v>0</v>
      </c>
      <c r="AR49" s="147"/>
      <c r="AS49" s="148">
        <f>+IF(AR49=[3]CONTROLES!$C$59,[3]CONTROLES!$D$59,[3]CONTROLES!$D$60)</f>
        <v>0</v>
      </c>
      <c r="AT49" s="147"/>
      <c r="AU49" s="148">
        <f>+IF(AT49=[3]CONTROLES!$C$61,[3]CONTROLES!$D$61,[3]CONTROLES!$D$62)</f>
        <v>0</v>
      </c>
      <c r="AV49" s="147"/>
      <c r="AW49" s="149">
        <f>+IF(AV49=[3]CONTROLES!$C$63,[3]CONTROLES!$D$63,IF(AV49=[3]CONTROLES!$C$64,[3]CONTROLES!$D$64,[3]CONTROLES!$D$65))</f>
        <v>0</v>
      </c>
      <c r="AX49" s="149">
        <f t="shared" si="5"/>
        <v>0</v>
      </c>
      <c r="AY49" s="150" t="str">
        <f t="shared" si="0"/>
        <v>Débil</v>
      </c>
      <c r="AZ49" s="350"/>
      <c r="BA49" s="348"/>
      <c r="BB49" s="347"/>
      <c r="BC49" s="358"/>
      <c r="BD49" s="349"/>
      <c r="BE49" s="349"/>
      <c r="BF49" s="208"/>
      <c r="BG49" s="208"/>
      <c r="BH49" s="212" t="s">
        <v>216</v>
      </c>
      <c r="BI49" s="221"/>
      <c r="BJ49" s="221"/>
      <c r="BK49" s="208"/>
      <c r="BL49" s="208"/>
      <c r="BM49" s="208" t="s">
        <v>171</v>
      </c>
      <c r="BN49" s="356"/>
      <c r="BO49" s="239"/>
      <c r="BP49" s="239"/>
      <c r="BQ49" s="196"/>
      <c r="BR49" s="196"/>
      <c r="BS49" s="196"/>
      <c r="BT49" s="196"/>
      <c r="BU49" s="196"/>
      <c r="BV49" s="196"/>
      <c r="BW49" s="196"/>
      <c r="BX49" s="196"/>
      <c r="BY49" s="196"/>
      <c r="BZ49" s="196"/>
      <c r="CA49" s="196"/>
      <c r="CB49" s="196"/>
      <c r="CC49" s="196"/>
      <c r="CD49" s="196"/>
      <c r="CE49" s="196"/>
      <c r="CF49" s="196"/>
      <c r="CG49" s="196"/>
      <c r="CH49" s="196"/>
      <c r="CI49" s="196"/>
      <c r="CJ49" s="196"/>
      <c r="CK49" s="196"/>
      <c r="CL49" s="196"/>
      <c r="CM49" s="196"/>
      <c r="CN49" s="196"/>
      <c r="CO49" s="196"/>
      <c r="CP49" s="196"/>
      <c r="CQ49" s="196"/>
      <c r="CR49" s="196"/>
      <c r="CS49" s="196"/>
      <c r="CT49" s="196"/>
      <c r="CU49" s="196"/>
      <c r="CV49" s="196"/>
      <c r="CW49" s="196"/>
      <c r="CX49" s="196"/>
      <c r="CY49" s="196"/>
      <c r="CZ49" s="196"/>
      <c r="DA49" s="196"/>
      <c r="DB49" s="196"/>
      <c r="DC49" s="196"/>
      <c r="DD49" s="196"/>
      <c r="DE49" s="196"/>
      <c r="DF49" s="196"/>
      <c r="DG49" s="196"/>
      <c r="DH49" s="196"/>
      <c r="DI49" s="196"/>
      <c r="DJ49" s="196"/>
      <c r="DK49" s="196"/>
      <c r="DL49" s="196"/>
      <c r="DM49" s="196"/>
      <c r="DN49" s="196"/>
      <c r="DO49" s="196"/>
      <c r="DP49" s="196"/>
      <c r="DQ49" s="196"/>
      <c r="DR49" s="196"/>
      <c r="DS49" s="196"/>
      <c r="DT49" s="196"/>
      <c r="DU49" s="196"/>
      <c r="DV49" s="196"/>
      <c r="DW49" s="196"/>
      <c r="DX49" s="196"/>
      <c r="DY49" s="196"/>
      <c r="DZ49" s="196"/>
      <c r="EA49" s="196"/>
      <c r="EB49" s="196"/>
      <c r="EC49" s="196"/>
      <c r="ED49" s="196"/>
      <c r="EE49" s="196"/>
      <c r="EF49" s="196"/>
      <c r="EG49" s="196"/>
      <c r="EH49" s="196"/>
      <c r="EI49" s="196"/>
      <c r="EJ49" s="196"/>
      <c r="EK49" s="196"/>
      <c r="EL49" s="196"/>
      <c r="EM49" s="196"/>
      <c r="EN49" s="196"/>
      <c r="EO49" s="196"/>
      <c r="EP49" s="196"/>
      <c r="EQ49" s="196"/>
      <c r="ER49" s="196"/>
      <c r="ES49" s="196"/>
      <c r="ET49" s="196"/>
      <c r="EU49" s="196"/>
      <c r="EV49" s="196"/>
      <c r="EW49" s="196"/>
      <c r="EX49" s="196"/>
      <c r="EY49" s="196"/>
      <c r="EZ49" s="196"/>
      <c r="FA49" s="196"/>
      <c r="FB49" s="196"/>
      <c r="FC49" s="196"/>
      <c r="FD49" s="196"/>
      <c r="FE49" s="196"/>
      <c r="FF49" s="196"/>
      <c r="FG49" s="196"/>
      <c r="FH49" s="196"/>
      <c r="FI49" s="196"/>
      <c r="FJ49" s="196"/>
      <c r="FK49" s="196"/>
      <c r="FL49" s="196"/>
      <c r="FM49" s="196"/>
      <c r="FN49" s="196"/>
      <c r="FO49" s="196"/>
      <c r="FP49" s="196"/>
      <c r="FQ49" s="196"/>
      <c r="FR49" s="196"/>
      <c r="FS49" s="280"/>
      <c r="FT49" s="280"/>
      <c r="FU49" s="196"/>
      <c r="FV49" s="277"/>
      <c r="FW49" s="196"/>
      <c r="FX49" s="196"/>
      <c r="FY49" s="280"/>
      <c r="FZ49" s="196"/>
      <c r="GA49" s="243">
        <v>45421</v>
      </c>
      <c r="GB49" s="269"/>
      <c r="GC49" s="269"/>
      <c r="GD49" s="269"/>
      <c r="GE49" s="289"/>
      <c r="GF49" s="289"/>
      <c r="GG49" s="289"/>
      <c r="GH49" s="289"/>
      <c r="GI49" s="289"/>
      <c r="GJ49" s="289"/>
      <c r="GK49" s="289"/>
      <c r="GL49" s="289"/>
      <c r="GM49" s="289"/>
      <c r="GN49" s="289"/>
      <c r="GO49" s="289"/>
      <c r="GP49" s="289"/>
      <c r="GQ49" s="289"/>
      <c r="GR49" s="289"/>
      <c r="GS49" s="289"/>
      <c r="GT49" s="289"/>
      <c r="GU49" s="289"/>
      <c r="GV49" s="289"/>
      <c r="GW49" s="289"/>
      <c r="GX49" s="289"/>
      <c r="GY49" s="289"/>
      <c r="GZ49" s="289"/>
      <c r="HA49" s="289"/>
      <c r="HB49" s="289"/>
      <c r="HC49" s="289"/>
      <c r="HD49" s="289"/>
      <c r="HE49" s="289"/>
      <c r="HF49" s="289"/>
    </row>
    <row r="50" spans="1:214" ht="102" hidden="1" customHeight="1" x14ac:dyDescent="0.2">
      <c r="A50" s="351"/>
      <c r="B50" s="350"/>
      <c r="C50" s="328"/>
      <c r="D50" s="328"/>
      <c r="E50" s="203"/>
      <c r="F50" s="217"/>
      <c r="G50" s="203"/>
      <c r="H50" s="352"/>
      <c r="I50" s="352"/>
      <c r="J50" s="350"/>
      <c r="K50" s="350"/>
      <c r="L50" s="350"/>
      <c r="M50" s="350"/>
      <c r="N50" s="350"/>
      <c r="O50" s="350"/>
      <c r="P50" s="348"/>
      <c r="Q50" s="358"/>
      <c r="R50" s="329"/>
      <c r="S50" s="358"/>
      <c r="T50" s="346"/>
      <c r="U50" s="204"/>
      <c r="V50" s="209"/>
      <c r="W50" s="209"/>
      <c r="X50" s="209"/>
      <c r="Y50" s="206"/>
      <c r="Z50" s="207">
        <f>+IF(Y50='[5]Tabla Valoración controles'!$D$4,'[5]Tabla Valoración controles'!$F$4,IF('[5]Mapa Corrupcion'!Y50='[5]Tabla Valoración controles'!$D$5,'[5]Tabla Valoración controles'!$F$5,IF(Y50=[5]FORMULAS!$A$10,0,'[5]Tabla Valoración controles'!$F$6)))</f>
        <v>0.1</v>
      </c>
      <c r="AA50" s="206"/>
      <c r="AB50" s="171">
        <f>+IF(AA50='[5]Tabla Valoración controles'!$D$7,'[5]Tabla Valoración controles'!$F$7,IF(Y50=[5]FORMULAS!$A$10,0,'[5]Tabla Valoración controles'!$F$8))</f>
        <v>0.15</v>
      </c>
      <c r="AC50" s="206"/>
      <c r="AD50" s="207">
        <f>+IF(AC50='[5]Tabla Valoración controles'!$D$9,'[5]Tabla Valoración controles'!$F$9,IF(Y50=[5]FORMULAS!$A$10,0,'[5]Tabla Valoración controles'!$F$10))</f>
        <v>0</v>
      </c>
      <c r="AE50" s="206"/>
      <c r="AF50" s="207">
        <f>+IF(AE50='[5]Tabla Valoración controles'!$D$9,'[5]Tabla Valoración controles'!$F$9,IF(AA50=[5]FORMULAS!$A$10,0,'[5]Tabla Valoración controles'!$F$10))</f>
        <v>0</v>
      </c>
      <c r="AG50" s="206"/>
      <c r="AH50" s="207">
        <f>+IF(AG50='[5]Tabla Valoración controles'!$D$13,'[5]Tabla Valoración controles'!$F$13,'[5]Tabla Valoración controles'!$F$14)</f>
        <v>0</v>
      </c>
      <c r="AI50" s="171">
        <f t="shared" si="6"/>
        <v>0.25</v>
      </c>
      <c r="AJ50" s="147"/>
      <c r="AK50" s="148">
        <f>+IF(AJ50=[3]CONTROLES!$C$50,[3]CONTROLES!$D$50,[3]CONTROLES!$D$51)</f>
        <v>0</v>
      </c>
      <c r="AL50" s="147"/>
      <c r="AM50" s="148">
        <f>+IF(AL50=[3]CONTROLES!$C$52,[3]CONTROLES!$D$52,[3]CONTROLES!$D$53)</f>
        <v>0</v>
      </c>
      <c r="AN50" s="147"/>
      <c r="AO50" s="148">
        <f>+IF(AN50=[3]CONTROLES!$C$54,[3]CONTROLES!$D$54,[3]CONTROLES!$D$55)</f>
        <v>0</v>
      </c>
      <c r="AP50" s="147"/>
      <c r="AQ50" s="148">
        <f>+IF(AP50=[3]CONTROLES!$C$56,[3]CONTROLES!$D$56,IF(AP50=[3]CONTROLES!$C$57,[3]CONTROLES!$D$57,[3]CONTROLES!$D$58))</f>
        <v>0</v>
      </c>
      <c r="AR50" s="147"/>
      <c r="AS50" s="148">
        <f>+IF(AR50=[3]CONTROLES!$C$59,[3]CONTROLES!$D$59,[3]CONTROLES!$D$60)</f>
        <v>0</v>
      </c>
      <c r="AT50" s="147"/>
      <c r="AU50" s="148">
        <f>+IF(AT50=[3]CONTROLES!$C$61,[3]CONTROLES!$D$61,[3]CONTROLES!$D$62)</f>
        <v>0</v>
      </c>
      <c r="AV50" s="147"/>
      <c r="AW50" s="149">
        <f>+IF(AV50=[3]CONTROLES!$C$63,[3]CONTROLES!$D$63,IF(AV50=[3]CONTROLES!$C$64,[3]CONTROLES!$D$64,[3]CONTROLES!$D$65))</f>
        <v>0</v>
      </c>
      <c r="AX50" s="149">
        <f t="shared" si="5"/>
        <v>0</v>
      </c>
      <c r="AY50" s="150" t="str">
        <f t="shared" si="0"/>
        <v>Débil</v>
      </c>
      <c r="AZ50" s="350"/>
      <c r="BA50" s="348"/>
      <c r="BB50" s="347"/>
      <c r="BC50" s="358"/>
      <c r="BD50" s="349"/>
      <c r="BE50" s="349"/>
      <c r="BF50" s="208"/>
      <c r="BG50" s="208"/>
      <c r="BH50" s="212" t="s">
        <v>216</v>
      </c>
      <c r="BI50" s="221"/>
      <c r="BJ50" s="221"/>
      <c r="BK50" s="208"/>
      <c r="BL50" s="208"/>
      <c r="BM50" s="208" t="s">
        <v>171</v>
      </c>
      <c r="BN50" s="356"/>
      <c r="BO50" s="239"/>
      <c r="BP50" s="239"/>
      <c r="BQ50" s="196"/>
      <c r="BR50" s="196"/>
      <c r="BS50" s="196"/>
      <c r="BT50" s="196"/>
      <c r="BU50" s="196"/>
      <c r="BV50" s="196"/>
      <c r="BW50" s="196"/>
      <c r="BX50" s="196"/>
      <c r="BY50" s="196"/>
      <c r="BZ50" s="196"/>
      <c r="CA50" s="196"/>
      <c r="CB50" s="196"/>
      <c r="CC50" s="196"/>
      <c r="CD50" s="196"/>
      <c r="CE50" s="196"/>
      <c r="CF50" s="196"/>
      <c r="CG50" s="196"/>
      <c r="CH50" s="196"/>
      <c r="CI50" s="196"/>
      <c r="CJ50" s="196"/>
      <c r="CK50" s="196"/>
      <c r="CL50" s="196"/>
      <c r="CM50" s="196"/>
      <c r="CN50" s="196"/>
      <c r="CO50" s="196"/>
      <c r="CP50" s="196"/>
      <c r="CQ50" s="196"/>
      <c r="CR50" s="196"/>
      <c r="CS50" s="196"/>
      <c r="CT50" s="196"/>
      <c r="CU50" s="196"/>
      <c r="CV50" s="196"/>
      <c r="CW50" s="196"/>
      <c r="CX50" s="196"/>
      <c r="CY50" s="196"/>
      <c r="CZ50" s="196"/>
      <c r="DA50" s="196"/>
      <c r="DB50" s="196"/>
      <c r="DC50" s="196"/>
      <c r="DD50" s="196"/>
      <c r="DE50" s="196"/>
      <c r="DF50" s="196"/>
      <c r="DG50" s="196"/>
      <c r="DH50" s="196"/>
      <c r="DI50" s="196"/>
      <c r="DJ50" s="196"/>
      <c r="DK50" s="196"/>
      <c r="DL50" s="196"/>
      <c r="DM50" s="196"/>
      <c r="DN50" s="196"/>
      <c r="DO50" s="196"/>
      <c r="DP50" s="196"/>
      <c r="DQ50" s="196"/>
      <c r="DR50" s="196"/>
      <c r="DS50" s="196"/>
      <c r="DT50" s="196"/>
      <c r="DU50" s="196"/>
      <c r="DV50" s="196"/>
      <c r="DW50" s="196"/>
      <c r="DX50" s="196"/>
      <c r="DY50" s="196"/>
      <c r="DZ50" s="196"/>
      <c r="EA50" s="196"/>
      <c r="EB50" s="196"/>
      <c r="EC50" s="196"/>
      <c r="ED50" s="196"/>
      <c r="EE50" s="196"/>
      <c r="EF50" s="196"/>
      <c r="EG50" s="196"/>
      <c r="EH50" s="196"/>
      <c r="EI50" s="196"/>
      <c r="EJ50" s="196"/>
      <c r="EK50" s="196"/>
      <c r="EL50" s="196"/>
      <c r="EM50" s="196"/>
      <c r="EN50" s="196"/>
      <c r="EO50" s="196"/>
      <c r="EP50" s="196"/>
      <c r="EQ50" s="196"/>
      <c r="ER50" s="196"/>
      <c r="ES50" s="196"/>
      <c r="ET50" s="196"/>
      <c r="EU50" s="196"/>
      <c r="EV50" s="196"/>
      <c r="EW50" s="196"/>
      <c r="EX50" s="196"/>
      <c r="EY50" s="196"/>
      <c r="EZ50" s="196"/>
      <c r="FA50" s="196"/>
      <c r="FB50" s="196"/>
      <c r="FC50" s="196"/>
      <c r="FD50" s="196"/>
      <c r="FE50" s="196"/>
      <c r="FF50" s="196"/>
      <c r="FG50" s="196"/>
      <c r="FH50" s="196"/>
      <c r="FI50" s="196"/>
      <c r="FJ50" s="196"/>
      <c r="FK50" s="196"/>
      <c r="FL50" s="196"/>
      <c r="FM50" s="196"/>
      <c r="FN50" s="196"/>
      <c r="FO50" s="196"/>
      <c r="FP50" s="196"/>
      <c r="FQ50" s="196"/>
      <c r="FR50" s="196"/>
      <c r="FS50" s="280"/>
      <c r="FT50" s="280"/>
      <c r="FU50" s="196"/>
      <c r="FV50" s="277"/>
      <c r="FW50" s="196"/>
      <c r="FX50" s="196"/>
      <c r="FY50" s="280"/>
      <c r="FZ50" s="196"/>
      <c r="GA50" s="243">
        <v>45421</v>
      </c>
      <c r="GB50" s="269"/>
      <c r="GC50" s="269"/>
      <c r="GD50" s="269"/>
      <c r="GE50" s="289"/>
      <c r="GF50" s="289"/>
      <c r="GG50" s="289"/>
      <c r="GH50" s="289"/>
      <c r="GI50" s="289"/>
      <c r="GJ50" s="289"/>
      <c r="GK50" s="289"/>
      <c r="GL50" s="289"/>
      <c r="GM50" s="289"/>
      <c r="GN50" s="289"/>
      <c r="GO50" s="289"/>
      <c r="GP50" s="289"/>
      <c r="GQ50" s="289"/>
      <c r="GR50" s="289"/>
      <c r="GS50" s="289"/>
      <c r="GT50" s="289"/>
      <c r="GU50" s="289"/>
      <c r="GV50" s="289"/>
      <c r="GW50" s="289"/>
      <c r="GX50" s="289"/>
      <c r="GY50" s="289"/>
      <c r="GZ50" s="289"/>
      <c r="HA50" s="289"/>
      <c r="HB50" s="289"/>
      <c r="HC50" s="289"/>
      <c r="HD50" s="289"/>
      <c r="HE50" s="289"/>
      <c r="HF50" s="289"/>
    </row>
    <row r="51" spans="1:214" ht="61.5" customHeight="1" x14ac:dyDescent="0.2">
      <c r="A51" s="351">
        <v>8</v>
      </c>
      <c r="B51" s="350" t="s">
        <v>126</v>
      </c>
      <c r="C51" s="328" t="str">
        <f>VLOOKUP(B51,FORMULAS!$A$30:$C$46,2,0)</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D51" s="328" t="str">
        <f>VLOOKUP(B51,FORMULAS!$A$30:$C$46,3,0)</f>
        <v>Director de Mejoramiento de Vivienda</v>
      </c>
      <c r="E51" s="203" t="s">
        <v>500</v>
      </c>
      <c r="F51" s="217" t="s">
        <v>501</v>
      </c>
      <c r="G51" s="203" t="s">
        <v>487</v>
      </c>
      <c r="H51" s="352" t="s">
        <v>516</v>
      </c>
      <c r="I51" s="352" t="s">
        <v>502</v>
      </c>
      <c r="J51" s="350" t="s">
        <v>468</v>
      </c>
      <c r="K51" s="350" t="s">
        <v>469</v>
      </c>
      <c r="L51" s="350" t="s">
        <v>469</v>
      </c>
      <c r="M51" s="350" t="s">
        <v>469</v>
      </c>
      <c r="N51" s="350" t="s">
        <v>469</v>
      </c>
      <c r="O51" s="350" t="s">
        <v>279</v>
      </c>
      <c r="P51" s="348" t="str">
        <f>VLOOKUP(O51,[5]FORMULAS!$A$77:$B$82,2,0)</f>
        <v>Improbable</v>
      </c>
      <c r="Q51" s="358" t="str">
        <f>+P51</f>
        <v>Improbable</v>
      </c>
      <c r="R51" s="329" t="str">
        <f>VLOOKUP(A51,'Impacto Ri Inhe'!$B$5:$AF$42,31,0)</f>
        <v>Mayor</v>
      </c>
      <c r="S51" s="358" t="str">
        <f>CONCATENATE(R51,"-",Q51)</f>
        <v>Mayor-Improbable</v>
      </c>
      <c r="T51" s="346" t="str">
        <f>VLOOKUP(S51,FORMULAS!$I$77:$J$97,2,0)</f>
        <v>Alto</v>
      </c>
      <c r="U51" s="204">
        <v>1</v>
      </c>
      <c r="V51" s="205" t="s">
        <v>539</v>
      </c>
      <c r="W51" s="205" t="s">
        <v>517</v>
      </c>
      <c r="X51" s="205" t="s">
        <v>540</v>
      </c>
      <c r="Y51" s="206" t="s">
        <v>12</v>
      </c>
      <c r="Z51" s="207">
        <f>+IF(Y51='[5]Tabla Valoración controles'!$D$4,'[5]Tabla Valoración controles'!$F$4,IF('[5]Mapa Corrupcion'!Y51='[5]Tabla Valoración controles'!$D$5,'[5]Tabla Valoración controles'!$F$5,IF(Y51=[5]FORMULAS!$A$10,0,'[5]Tabla Valoración controles'!$F$6)))</f>
        <v>0.25</v>
      </c>
      <c r="AA51" s="206" t="s">
        <v>8</v>
      </c>
      <c r="AB51" s="171">
        <f>+IF(AA51='[5]Tabla Valoración controles'!$D$7,'[5]Tabla Valoración controles'!$F$7,IF(Y51=[5]FORMULAS!$A$10,0,'[5]Tabla Valoración controles'!$F$8))</f>
        <v>0.15</v>
      </c>
      <c r="AC51" s="206" t="s">
        <v>17</v>
      </c>
      <c r="AD51" s="207">
        <f>+IF(AC51='[5]Tabla Valoración controles'!$D$9,'[5]Tabla Valoración controles'!$F$9,IF(Y51=[5]FORMULAS!$A$10,0,'[5]Tabla Valoración controles'!$F$10))</f>
        <v>0</v>
      </c>
      <c r="AE51" s="206" t="s">
        <v>21</v>
      </c>
      <c r="AF51" s="207">
        <f>+IF(AE51='[5]Tabla Valoración controles'!$D$9,'[5]Tabla Valoración controles'!$F$9,IF(AA51=[5]FORMULAS!$A$10,0,'[5]Tabla Valoración controles'!$F$10))</f>
        <v>0</v>
      </c>
      <c r="AG51" s="206" t="s">
        <v>77</v>
      </c>
      <c r="AH51" s="207">
        <f>+IF(AG51='[5]Tabla Valoración controles'!$D$13,'[5]Tabla Valoración controles'!$F$13,'[5]Tabla Valoración controles'!$F$14)</f>
        <v>0</v>
      </c>
      <c r="AI51" s="171">
        <f t="shared" si="6"/>
        <v>0.4</v>
      </c>
      <c r="AJ51" s="147" t="s">
        <v>353</v>
      </c>
      <c r="AK51" s="148">
        <f>+IF(AJ51=[3]CONTROLES!$C$50,[3]CONTROLES!$D$50,[3]CONTROLES!$D$51)</f>
        <v>15</v>
      </c>
      <c r="AL51" s="147" t="s">
        <v>359</v>
      </c>
      <c r="AM51" s="148">
        <f>+IF(AL51=[3]CONTROLES!$C$52,[3]CONTROLES!$D$52,[3]CONTROLES!$D$53)</f>
        <v>15</v>
      </c>
      <c r="AN51" s="147" t="s">
        <v>362</v>
      </c>
      <c r="AO51" s="148">
        <f>+IF(AN51=[3]CONTROLES!$C$54,[3]CONTROLES!$D$54,[3]CONTROLES!$D$55)</f>
        <v>15</v>
      </c>
      <c r="AP51" s="147" t="s">
        <v>365</v>
      </c>
      <c r="AQ51" s="148">
        <f>+IF(AP51=[3]CONTROLES!$C$56,[3]CONTROLES!$D$56,IF(AP51=[3]CONTROLES!$C$57,[3]CONTROLES!$D$57,[3]CONTROLES!$D$58))</f>
        <v>15</v>
      </c>
      <c r="AR51" s="147" t="s">
        <v>369</v>
      </c>
      <c r="AS51" s="148">
        <f>+IF(AR51=[3]CONTROLES!$C$59,[3]CONTROLES!$D$59,[3]CONTROLES!$D$60)</f>
        <v>15</v>
      </c>
      <c r="AT51" s="147" t="s">
        <v>372</v>
      </c>
      <c r="AU51" s="148">
        <f>+IF(AT51=[3]CONTROLES!$C$61,[3]CONTROLES!$D$61,[3]CONTROLES!$D$62)</f>
        <v>15</v>
      </c>
      <c r="AV51" s="147" t="s">
        <v>375</v>
      </c>
      <c r="AW51" s="149">
        <f>+IF(AV51=[3]CONTROLES!$C$63,[3]CONTROLES!$D$63,IF(AV51=[3]CONTROLES!$C$64,[3]CONTROLES!$D$64,[3]CONTROLES!$D$65))</f>
        <v>10</v>
      </c>
      <c r="AX51" s="149">
        <f t="shared" si="5"/>
        <v>100</v>
      </c>
      <c r="AY51" s="150" t="str">
        <f t="shared" si="0"/>
        <v>Fuerte</v>
      </c>
      <c r="AZ51" s="350" t="s">
        <v>280</v>
      </c>
      <c r="BA51" s="348" t="str">
        <f>VLOOKUP(AZ51,[5]FORMULAS!$A$77:$B$82,2,0)</f>
        <v>Rara vez</v>
      </c>
      <c r="BB51" s="347" t="str">
        <f>+R51</f>
        <v>Mayor</v>
      </c>
      <c r="BC51" s="358" t="str">
        <f>CONCATENATE(BB51,"-",BA51)</f>
        <v>Mayor-Rara vez</v>
      </c>
      <c r="BD51" s="349" t="str">
        <f>VLOOKUP(BC51,[5]FORMULAS!$I$77:$J$97,2,0)</f>
        <v>Alto</v>
      </c>
      <c r="BE51" s="349" t="s">
        <v>118</v>
      </c>
      <c r="BF51" s="212" t="s">
        <v>541</v>
      </c>
      <c r="BG51" s="212" t="s">
        <v>144</v>
      </c>
      <c r="BH51" s="212" t="s">
        <v>223</v>
      </c>
      <c r="BI51" s="220">
        <v>45323</v>
      </c>
      <c r="BJ51" s="220">
        <v>45656</v>
      </c>
      <c r="BK51" s="212" t="s">
        <v>519</v>
      </c>
      <c r="BL51" s="212" t="s">
        <v>542</v>
      </c>
      <c r="BM51" s="208" t="s">
        <v>35</v>
      </c>
      <c r="BN51" s="357" t="s">
        <v>521</v>
      </c>
      <c r="BO51" s="239" t="s">
        <v>261</v>
      </c>
      <c r="BP51" s="242" t="s">
        <v>987</v>
      </c>
      <c r="BQ51" s="247" t="s">
        <v>988</v>
      </c>
      <c r="BR51" s="247" t="s">
        <v>989</v>
      </c>
      <c r="BS51" s="247">
        <v>0</v>
      </c>
      <c r="BT51" s="247" t="s">
        <v>431</v>
      </c>
      <c r="BU51" s="247" t="s">
        <v>431</v>
      </c>
      <c r="BV51" s="247" t="s">
        <v>431</v>
      </c>
      <c r="BW51" s="247" t="s">
        <v>431</v>
      </c>
      <c r="BX51" s="247" t="s">
        <v>261</v>
      </c>
      <c r="BY51" s="265" t="s">
        <v>990</v>
      </c>
      <c r="BZ51" s="247" t="s">
        <v>988</v>
      </c>
      <c r="CA51" s="247" t="s">
        <v>989</v>
      </c>
      <c r="CB51" s="247">
        <v>0</v>
      </c>
      <c r="CC51" s="247" t="s">
        <v>431</v>
      </c>
      <c r="CD51" s="247" t="s">
        <v>431</v>
      </c>
      <c r="CE51" s="247" t="s">
        <v>431</v>
      </c>
      <c r="CF51" s="247" t="s">
        <v>431</v>
      </c>
      <c r="CG51" s="247" t="s">
        <v>261</v>
      </c>
      <c r="CH51" s="265" t="s">
        <v>991</v>
      </c>
      <c r="CI51" s="247" t="s">
        <v>988</v>
      </c>
      <c r="CJ51" s="247" t="s">
        <v>989</v>
      </c>
      <c r="CK51" s="247">
        <v>0</v>
      </c>
      <c r="CL51" s="247" t="s">
        <v>431</v>
      </c>
      <c r="CM51" s="247" t="s">
        <v>431</v>
      </c>
      <c r="CN51" s="247" t="s">
        <v>431</v>
      </c>
      <c r="CO51" s="247" t="s">
        <v>431</v>
      </c>
      <c r="CP51" s="247" t="s">
        <v>261</v>
      </c>
      <c r="CQ51" s="265" t="s">
        <v>992</v>
      </c>
      <c r="CR51" s="247" t="s">
        <v>988</v>
      </c>
      <c r="CS51" s="247" t="s">
        <v>989</v>
      </c>
      <c r="CT51" s="247">
        <v>0</v>
      </c>
      <c r="CU51" s="247" t="s">
        <v>431</v>
      </c>
      <c r="CV51" s="247" t="s">
        <v>431</v>
      </c>
      <c r="CW51" s="247" t="s">
        <v>431</v>
      </c>
      <c r="CX51" s="247" t="s">
        <v>431</v>
      </c>
      <c r="CY51" s="196"/>
      <c r="CZ51" s="196"/>
      <c r="DA51" s="196"/>
      <c r="DB51" s="196"/>
      <c r="DC51" s="196"/>
      <c r="DD51" s="196"/>
      <c r="DE51" s="196"/>
      <c r="DF51" s="196"/>
      <c r="DG51" s="196"/>
      <c r="DH51" s="196"/>
      <c r="DI51" s="196"/>
      <c r="DJ51" s="196"/>
      <c r="DK51" s="196"/>
      <c r="DL51" s="196"/>
      <c r="DM51" s="196"/>
      <c r="DN51" s="196"/>
      <c r="DO51" s="196"/>
      <c r="DP51" s="196"/>
      <c r="DQ51" s="196"/>
      <c r="DR51" s="196"/>
      <c r="DS51" s="196"/>
      <c r="DT51" s="196"/>
      <c r="DU51" s="196"/>
      <c r="DV51" s="196"/>
      <c r="DW51" s="196"/>
      <c r="DX51" s="196"/>
      <c r="DY51" s="196"/>
      <c r="DZ51" s="196"/>
      <c r="EA51" s="196"/>
      <c r="EB51" s="196"/>
      <c r="EC51" s="196"/>
      <c r="ED51" s="196"/>
      <c r="EE51" s="196"/>
      <c r="EF51" s="196"/>
      <c r="EG51" s="196"/>
      <c r="EH51" s="196"/>
      <c r="EI51" s="196"/>
      <c r="EJ51" s="196"/>
      <c r="EK51" s="196"/>
      <c r="EL51" s="196"/>
      <c r="EM51" s="196"/>
      <c r="EN51" s="196"/>
      <c r="EO51" s="196"/>
      <c r="EP51" s="196"/>
      <c r="EQ51" s="196"/>
      <c r="ER51" s="196"/>
      <c r="ES51" s="196"/>
      <c r="ET51" s="196"/>
      <c r="EU51" s="196"/>
      <c r="EV51" s="196"/>
      <c r="EW51" s="196"/>
      <c r="EX51" s="196"/>
      <c r="EY51" s="196"/>
      <c r="EZ51" s="196"/>
      <c r="FA51" s="196"/>
      <c r="FB51" s="196"/>
      <c r="FC51" s="196"/>
      <c r="FD51" s="196"/>
      <c r="FE51" s="196"/>
      <c r="FF51" s="196"/>
      <c r="FG51" s="196"/>
      <c r="FH51" s="196"/>
      <c r="FI51" s="196"/>
      <c r="FJ51" s="196"/>
      <c r="FK51" s="196"/>
      <c r="FL51" s="196"/>
      <c r="FM51" s="196"/>
      <c r="FN51" s="196"/>
      <c r="FO51" s="196"/>
      <c r="FP51" s="196"/>
      <c r="FQ51" s="196"/>
      <c r="FR51" s="196"/>
      <c r="FS51" s="279">
        <v>45420</v>
      </c>
      <c r="FT51" s="277" t="s">
        <v>261</v>
      </c>
      <c r="FU51" s="244" t="s">
        <v>1069</v>
      </c>
      <c r="FV51" s="277" t="s">
        <v>35</v>
      </c>
      <c r="FW51" s="265" t="s">
        <v>1060</v>
      </c>
      <c r="FX51" s="170">
        <v>0</v>
      </c>
      <c r="FY51" s="277" t="s">
        <v>35</v>
      </c>
      <c r="FZ51" s="239" t="s">
        <v>262</v>
      </c>
      <c r="GA51" s="243">
        <v>45421</v>
      </c>
      <c r="GB51" s="269" t="s">
        <v>1156</v>
      </c>
      <c r="GC51" s="269" t="s">
        <v>1144</v>
      </c>
      <c r="GD51" s="269" t="s">
        <v>173</v>
      </c>
      <c r="GE51" s="289">
        <v>0</v>
      </c>
      <c r="GF51" s="289"/>
      <c r="GG51" s="289"/>
      <c r="GH51" s="289"/>
      <c r="GI51" s="289"/>
      <c r="GJ51" s="289"/>
      <c r="GK51" s="289"/>
      <c r="GL51" s="289"/>
      <c r="GM51" s="289"/>
      <c r="GN51" s="289"/>
      <c r="GO51" s="289"/>
      <c r="GP51" s="289"/>
      <c r="GQ51" s="289"/>
      <c r="GR51" s="289"/>
      <c r="GS51" s="289"/>
      <c r="GT51" s="289"/>
      <c r="GU51" s="289"/>
      <c r="GV51" s="289"/>
      <c r="GW51" s="289"/>
      <c r="GX51" s="289"/>
      <c r="GY51" s="289"/>
      <c r="GZ51" s="289"/>
      <c r="HA51" s="289"/>
      <c r="HB51" s="289"/>
      <c r="HC51" s="289"/>
      <c r="HD51" s="289"/>
      <c r="HE51" s="289"/>
      <c r="HF51" s="289">
        <v>0</v>
      </c>
    </row>
    <row r="52" spans="1:214" ht="61.5" customHeight="1" x14ac:dyDescent="0.2">
      <c r="A52" s="351"/>
      <c r="B52" s="350"/>
      <c r="C52" s="328"/>
      <c r="D52" s="328"/>
      <c r="E52" s="203" t="s">
        <v>503</v>
      </c>
      <c r="F52" s="217"/>
      <c r="G52" s="203" t="s">
        <v>504</v>
      </c>
      <c r="H52" s="352"/>
      <c r="I52" s="352"/>
      <c r="J52" s="350"/>
      <c r="K52" s="350"/>
      <c r="L52" s="350"/>
      <c r="M52" s="350"/>
      <c r="N52" s="350"/>
      <c r="O52" s="350"/>
      <c r="P52" s="348"/>
      <c r="Q52" s="358"/>
      <c r="R52" s="329"/>
      <c r="S52" s="358"/>
      <c r="T52" s="346"/>
      <c r="U52" s="204">
        <v>2</v>
      </c>
      <c r="V52" s="205" t="s">
        <v>1070</v>
      </c>
      <c r="W52" s="205" t="s">
        <v>517</v>
      </c>
      <c r="X52" s="205" t="s">
        <v>543</v>
      </c>
      <c r="Y52" s="206" t="s">
        <v>12</v>
      </c>
      <c r="Z52" s="207">
        <f>+IF(Y52='[5]Tabla Valoración controles'!$D$4,'[5]Tabla Valoración controles'!$F$4,IF('[5]Mapa Corrupcion'!Y52='[5]Tabla Valoración controles'!$D$5,'[5]Tabla Valoración controles'!$F$5,IF(Y52=[5]FORMULAS!$A$10,0,'[5]Tabla Valoración controles'!$F$6)))</f>
        <v>0.25</v>
      </c>
      <c r="AA52" s="206" t="s">
        <v>8</v>
      </c>
      <c r="AB52" s="171">
        <f>+IF(AA52='[5]Tabla Valoración controles'!$D$7,'[5]Tabla Valoración controles'!$F$7,IF(Y52=[5]FORMULAS!$A$10,0,'[5]Tabla Valoración controles'!$F$8))</f>
        <v>0.15</v>
      </c>
      <c r="AC52" s="206" t="s">
        <v>17</v>
      </c>
      <c r="AD52" s="207">
        <f>+IF(AC52='[5]Tabla Valoración controles'!$D$9,'[5]Tabla Valoración controles'!$F$9,IF(Y52=[5]FORMULAS!$A$10,0,'[5]Tabla Valoración controles'!$F$10))</f>
        <v>0</v>
      </c>
      <c r="AE52" s="206" t="s">
        <v>21</v>
      </c>
      <c r="AF52" s="207">
        <f>+IF(AE52='[5]Tabla Valoración controles'!$D$9,'[5]Tabla Valoración controles'!$F$9,IF(AA52=[5]FORMULAS!$A$10,0,'[5]Tabla Valoración controles'!$F$10))</f>
        <v>0</v>
      </c>
      <c r="AG52" s="206" t="s">
        <v>77</v>
      </c>
      <c r="AH52" s="207">
        <f>+IF(AG52='[5]Tabla Valoración controles'!$D$13,'[5]Tabla Valoración controles'!$F$13,'[5]Tabla Valoración controles'!$F$14)</f>
        <v>0</v>
      </c>
      <c r="AI52" s="171">
        <f t="shared" si="6"/>
        <v>0.4</v>
      </c>
      <c r="AJ52" s="147" t="s">
        <v>353</v>
      </c>
      <c r="AK52" s="148">
        <f>+IF(AJ52=[3]CONTROLES!$C$50,[3]CONTROLES!$D$50,[3]CONTROLES!$D$51)</f>
        <v>15</v>
      </c>
      <c r="AL52" s="147" t="s">
        <v>359</v>
      </c>
      <c r="AM52" s="148">
        <f>+IF(AL52=[3]CONTROLES!$C$52,[3]CONTROLES!$D$52,[3]CONTROLES!$D$53)</f>
        <v>15</v>
      </c>
      <c r="AN52" s="147" t="s">
        <v>362</v>
      </c>
      <c r="AO52" s="148">
        <f>+IF(AN52=[3]CONTROLES!$C$54,[3]CONTROLES!$D$54,[3]CONTROLES!$D$55)</f>
        <v>15</v>
      </c>
      <c r="AP52" s="147" t="s">
        <v>365</v>
      </c>
      <c r="AQ52" s="148">
        <f>+IF(AP52=[3]CONTROLES!$C$56,[3]CONTROLES!$D$56,IF(AP52=[3]CONTROLES!$C$57,[3]CONTROLES!$D$57,[3]CONTROLES!$D$58))</f>
        <v>15</v>
      </c>
      <c r="AR52" s="147" t="s">
        <v>369</v>
      </c>
      <c r="AS52" s="148">
        <f>+IF(AR52=[3]CONTROLES!$C$59,[3]CONTROLES!$D$59,[3]CONTROLES!$D$60)</f>
        <v>15</v>
      </c>
      <c r="AT52" s="147" t="s">
        <v>372</v>
      </c>
      <c r="AU52" s="148">
        <f>+IF(AT52=[3]CONTROLES!$C$61,[3]CONTROLES!$D$61,[3]CONTROLES!$D$62)</f>
        <v>15</v>
      </c>
      <c r="AV52" s="147" t="s">
        <v>375</v>
      </c>
      <c r="AW52" s="149">
        <f>+IF(AV52=[3]CONTROLES!$C$63,[3]CONTROLES!$D$63,IF(AV52=[3]CONTROLES!$C$64,[3]CONTROLES!$D$64,[3]CONTROLES!$D$65))</f>
        <v>10</v>
      </c>
      <c r="AX52" s="149">
        <f t="shared" si="5"/>
        <v>100</v>
      </c>
      <c r="AY52" s="150" t="str">
        <f t="shared" si="0"/>
        <v>Fuerte</v>
      </c>
      <c r="AZ52" s="350"/>
      <c r="BA52" s="348"/>
      <c r="BB52" s="347"/>
      <c r="BC52" s="358"/>
      <c r="BD52" s="349"/>
      <c r="BE52" s="349"/>
      <c r="BF52" s="212" t="s">
        <v>544</v>
      </c>
      <c r="BG52" s="212" t="s">
        <v>144</v>
      </c>
      <c r="BH52" s="212" t="s">
        <v>223</v>
      </c>
      <c r="BI52" s="220">
        <v>45323</v>
      </c>
      <c r="BJ52" s="220">
        <v>45656</v>
      </c>
      <c r="BK52" s="212" t="s">
        <v>545</v>
      </c>
      <c r="BL52" s="212" t="s">
        <v>546</v>
      </c>
      <c r="BM52" s="208" t="s">
        <v>35</v>
      </c>
      <c r="BN52" s="357"/>
      <c r="BO52" s="239" t="s">
        <v>261</v>
      </c>
      <c r="BP52" s="242" t="s">
        <v>993</v>
      </c>
      <c r="BQ52" s="267" t="s">
        <v>431</v>
      </c>
      <c r="BR52" s="247" t="s">
        <v>989</v>
      </c>
      <c r="BS52" s="247">
        <v>0</v>
      </c>
      <c r="BT52" s="247" t="s">
        <v>431</v>
      </c>
      <c r="BU52" s="247" t="s">
        <v>431</v>
      </c>
      <c r="BV52" s="247" t="s">
        <v>431</v>
      </c>
      <c r="BW52" s="247" t="s">
        <v>431</v>
      </c>
      <c r="BX52" s="247" t="s">
        <v>261</v>
      </c>
      <c r="BY52" s="265" t="s">
        <v>994</v>
      </c>
      <c r="BZ52" s="267" t="s">
        <v>431</v>
      </c>
      <c r="CA52" s="247" t="s">
        <v>989</v>
      </c>
      <c r="CB52" s="247">
        <v>0</v>
      </c>
      <c r="CC52" s="247" t="s">
        <v>431</v>
      </c>
      <c r="CD52" s="247" t="s">
        <v>431</v>
      </c>
      <c r="CE52" s="247" t="s">
        <v>431</v>
      </c>
      <c r="CF52" s="247" t="s">
        <v>431</v>
      </c>
      <c r="CG52" s="247" t="s">
        <v>261</v>
      </c>
      <c r="CH52" s="265" t="s">
        <v>993</v>
      </c>
      <c r="CI52" s="267" t="s">
        <v>431</v>
      </c>
      <c r="CJ52" s="247" t="s">
        <v>989</v>
      </c>
      <c r="CK52" s="247">
        <v>0</v>
      </c>
      <c r="CL52" s="247" t="s">
        <v>431</v>
      </c>
      <c r="CM52" s="247" t="s">
        <v>431</v>
      </c>
      <c r="CN52" s="247" t="s">
        <v>431</v>
      </c>
      <c r="CO52" s="247" t="s">
        <v>431</v>
      </c>
      <c r="CP52" s="247" t="s">
        <v>261</v>
      </c>
      <c r="CQ52" s="265" t="s">
        <v>995</v>
      </c>
      <c r="CR52" s="267" t="s">
        <v>996</v>
      </c>
      <c r="CS52" s="247" t="s">
        <v>989</v>
      </c>
      <c r="CT52" s="247">
        <v>0</v>
      </c>
      <c r="CU52" s="247" t="s">
        <v>431</v>
      </c>
      <c r="CV52" s="247" t="s">
        <v>431</v>
      </c>
      <c r="CW52" s="247" t="s">
        <v>431</v>
      </c>
      <c r="CX52" s="247" t="s">
        <v>431</v>
      </c>
      <c r="CY52" s="196"/>
      <c r="CZ52" s="196"/>
      <c r="DA52" s="196"/>
      <c r="DB52" s="196"/>
      <c r="DC52" s="196"/>
      <c r="DD52" s="196"/>
      <c r="DE52" s="196"/>
      <c r="DF52" s="196"/>
      <c r="DG52" s="196"/>
      <c r="DH52" s="196"/>
      <c r="DI52" s="196"/>
      <c r="DJ52" s="196"/>
      <c r="DK52" s="196"/>
      <c r="DL52" s="196"/>
      <c r="DM52" s="196"/>
      <c r="DN52" s="196"/>
      <c r="DO52" s="196"/>
      <c r="DP52" s="196"/>
      <c r="DQ52" s="196"/>
      <c r="DR52" s="196"/>
      <c r="DS52" s="196"/>
      <c r="DT52" s="196"/>
      <c r="DU52" s="196"/>
      <c r="DV52" s="196"/>
      <c r="DW52" s="196"/>
      <c r="DX52" s="196"/>
      <c r="DY52" s="196"/>
      <c r="DZ52" s="196"/>
      <c r="EA52" s="196"/>
      <c r="EB52" s="196"/>
      <c r="EC52" s="196"/>
      <c r="ED52" s="196"/>
      <c r="EE52" s="196"/>
      <c r="EF52" s="196"/>
      <c r="EG52" s="196"/>
      <c r="EH52" s="196"/>
      <c r="EI52" s="196"/>
      <c r="EJ52" s="196"/>
      <c r="EK52" s="196"/>
      <c r="EL52" s="196"/>
      <c r="EM52" s="196"/>
      <c r="EN52" s="196"/>
      <c r="EO52" s="196"/>
      <c r="EP52" s="196"/>
      <c r="EQ52" s="196"/>
      <c r="ER52" s="196"/>
      <c r="ES52" s="196"/>
      <c r="ET52" s="196"/>
      <c r="EU52" s="196"/>
      <c r="EV52" s="196"/>
      <c r="EW52" s="196"/>
      <c r="EX52" s="196"/>
      <c r="EY52" s="196"/>
      <c r="EZ52" s="196"/>
      <c r="FA52" s="196"/>
      <c r="FB52" s="196"/>
      <c r="FC52" s="196"/>
      <c r="FD52" s="196"/>
      <c r="FE52" s="196"/>
      <c r="FF52" s="196"/>
      <c r="FG52" s="196"/>
      <c r="FH52" s="196"/>
      <c r="FI52" s="196"/>
      <c r="FJ52" s="196"/>
      <c r="FK52" s="196"/>
      <c r="FL52" s="196"/>
      <c r="FM52" s="196"/>
      <c r="FN52" s="196"/>
      <c r="FO52" s="196"/>
      <c r="FP52" s="196"/>
      <c r="FQ52" s="196"/>
      <c r="FR52" s="196"/>
      <c r="FS52" s="279">
        <v>45420</v>
      </c>
      <c r="FT52" s="277" t="s">
        <v>261</v>
      </c>
      <c r="FU52" s="244" t="s">
        <v>1071</v>
      </c>
      <c r="FV52" s="277" t="s">
        <v>35</v>
      </c>
      <c r="FW52" s="265" t="s">
        <v>1060</v>
      </c>
      <c r="FX52" s="170">
        <v>0</v>
      </c>
      <c r="FY52" s="277" t="s">
        <v>35</v>
      </c>
      <c r="FZ52" s="239" t="s">
        <v>262</v>
      </c>
      <c r="GA52" s="243">
        <v>45421</v>
      </c>
      <c r="GB52" s="269" t="s">
        <v>1154</v>
      </c>
      <c r="GC52" s="269" t="s">
        <v>1144</v>
      </c>
      <c r="GD52" s="269" t="s">
        <v>173</v>
      </c>
      <c r="GE52" s="289">
        <v>0</v>
      </c>
      <c r="GF52" s="289"/>
      <c r="GG52" s="289"/>
      <c r="GH52" s="289"/>
      <c r="GI52" s="289"/>
      <c r="GJ52" s="289"/>
      <c r="GK52" s="289"/>
      <c r="GL52" s="289"/>
      <c r="GM52" s="289"/>
      <c r="GN52" s="289"/>
      <c r="GO52" s="289"/>
      <c r="GP52" s="289"/>
      <c r="GQ52" s="289"/>
      <c r="GR52" s="289"/>
      <c r="GS52" s="289"/>
      <c r="GT52" s="289"/>
      <c r="GU52" s="289"/>
      <c r="GV52" s="289"/>
      <c r="GW52" s="289"/>
      <c r="GX52" s="289"/>
      <c r="GY52" s="289"/>
      <c r="GZ52" s="289"/>
      <c r="HA52" s="289"/>
      <c r="HB52" s="289"/>
      <c r="HC52" s="289"/>
      <c r="HD52" s="289"/>
      <c r="HE52" s="289"/>
      <c r="HF52" s="289">
        <v>0</v>
      </c>
    </row>
    <row r="53" spans="1:214" ht="55.15" customHeight="1" x14ac:dyDescent="0.2">
      <c r="A53" s="351"/>
      <c r="B53" s="350"/>
      <c r="C53" s="328"/>
      <c r="D53" s="328"/>
      <c r="E53" s="203" t="s">
        <v>505</v>
      </c>
      <c r="F53" s="217"/>
      <c r="G53" s="203" t="s">
        <v>506</v>
      </c>
      <c r="H53" s="352"/>
      <c r="I53" s="352"/>
      <c r="J53" s="350"/>
      <c r="K53" s="350"/>
      <c r="L53" s="350"/>
      <c r="M53" s="350"/>
      <c r="N53" s="350"/>
      <c r="O53" s="350"/>
      <c r="P53" s="348"/>
      <c r="Q53" s="358"/>
      <c r="R53" s="329"/>
      <c r="S53" s="358"/>
      <c r="T53" s="346"/>
      <c r="U53" s="204"/>
      <c r="V53" s="213"/>
      <c r="W53" s="213"/>
      <c r="X53" s="213"/>
      <c r="Y53" s="206"/>
      <c r="Z53" s="207">
        <f>+IF(Y53='[5]Tabla Valoración controles'!$D$4,'[5]Tabla Valoración controles'!$F$4,IF('[5]Mapa Corrupcion'!Y53='[5]Tabla Valoración controles'!$D$5,'[5]Tabla Valoración controles'!$F$5,IF(Y53=[5]FORMULAS!$A$10,0,'[5]Tabla Valoración controles'!$F$6)))</f>
        <v>0.1</v>
      </c>
      <c r="AA53" s="206"/>
      <c r="AB53" s="171">
        <f>+IF(AA53='[5]Tabla Valoración controles'!$D$7,'[5]Tabla Valoración controles'!$F$7,IF(Y53=[5]FORMULAS!$A$10,0,'[5]Tabla Valoración controles'!$F$8))</f>
        <v>0.15</v>
      </c>
      <c r="AC53" s="206"/>
      <c r="AD53" s="207">
        <f>+IF(AC53='[5]Tabla Valoración controles'!$D$9,'[5]Tabla Valoración controles'!$F$9,IF(Y53=[5]FORMULAS!$A$10,0,'[5]Tabla Valoración controles'!$F$10))</f>
        <v>0</v>
      </c>
      <c r="AE53" s="206"/>
      <c r="AF53" s="207">
        <f>+IF(AE53='[5]Tabla Valoración controles'!$D$9,'[5]Tabla Valoración controles'!$F$9,IF(AA53=[5]FORMULAS!$A$10,0,'[5]Tabla Valoración controles'!$F$10))</f>
        <v>0</v>
      </c>
      <c r="AG53" s="206"/>
      <c r="AH53" s="207">
        <f>+IF(AG53='[5]Tabla Valoración controles'!$D$13,'[5]Tabla Valoración controles'!$F$13,'[5]Tabla Valoración controles'!$F$14)</f>
        <v>0</v>
      </c>
      <c r="AI53" s="171">
        <f t="shared" si="6"/>
        <v>0.25</v>
      </c>
      <c r="AJ53" s="147"/>
      <c r="AK53" s="148">
        <f>+IF(AJ53=[3]CONTROLES!$C$50,[3]CONTROLES!$D$50,[3]CONTROLES!$D$51)</f>
        <v>0</v>
      </c>
      <c r="AL53" s="147"/>
      <c r="AM53" s="148">
        <f>+IF(AL53=[3]CONTROLES!$C$52,[3]CONTROLES!$D$52,[3]CONTROLES!$D$53)</f>
        <v>0</v>
      </c>
      <c r="AN53" s="147"/>
      <c r="AO53" s="148">
        <f>+IF(AN53=[3]CONTROLES!$C$54,[3]CONTROLES!$D$54,[3]CONTROLES!$D$55)</f>
        <v>0</v>
      </c>
      <c r="AP53" s="147"/>
      <c r="AQ53" s="148">
        <f>+IF(AP53=[3]CONTROLES!$C$56,[3]CONTROLES!$D$56,IF(AP53=[3]CONTROLES!$C$57,[3]CONTROLES!$D$57,[3]CONTROLES!$D$58))</f>
        <v>0</v>
      </c>
      <c r="AR53" s="147"/>
      <c r="AS53" s="148">
        <f>+IF(AR53=[3]CONTROLES!$C$59,[3]CONTROLES!$D$59,[3]CONTROLES!$D$60)</f>
        <v>0</v>
      </c>
      <c r="AT53" s="147"/>
      <c r="AU53" s="148">
        <f>+IF(AT53=[3]CONTROLES!$C$61,[3]CONTROLES!$D$61,[3]CONTROLES!$D$62)</f>
        <v>0</v>
      </c>
      <c r="AV53" s="147"/>
      <c r="AW53" s="149">
        <f>+IF(AV53=[3]CONTROLES!$C$63,[3]CONTROLES!$D$63,IF(AV53=[3]CONTROLES!$C$64,[3]CONTROLES!$D$64,[3]CONTROLES!$D$65))</f>
        <v>0</v>
      </c>
      <c r="AX53" s="149">
        <f t="shared" si="5"/>
        <v>0</v>
      </c>
      <c r="AY53" s="150" t="str">
        <f t="shared" si="0"/>
        <v>Débil</v>
      </c>
      <c r="AZ53" s="350"/>
      <c r="BA53" s="348"/>
      <c r="BB53" s="347"/>
      <c r="BC53" s="358"/>
      <c r="BD53" s="349"/>
      <c r="BE53" s="349"/>
      <c r="BF53" s="210" t="s">
        <v>547</v>
      </c>
      <c r="BG53" s="212" t="s">
        <v>144</v>
      </c>
      <c r="BH53" s="212" t="s">
        <v>224</v>
      </c>
      <c r="BI53" s="220">
        <v>45323</v>
      </c>
      <c r="BJ53" s="220">
        <v>45656</v>
      </c>
      <c r="BK53" s="212" t="s">
        <v>548</v>
      </c>
      <c r="BL53" s="210" t="s">
        <v>549</v>
      </c>
      <c r="BM53" s="208" t="s">
        <v>35</v>
      </c>
      <c r="BN53" s="357"/>
      <c r="BO53" s="239" t="s">
        <v>261</v>
      </c>
      <c r="BP53" s="239" t="s">
        <v>431</v>
      </c>
      <c r="BQ53" s="247" t="s">
        <v>431</v>
      </c>
      <c r="BR53" s="247" t="s">
        <v>989</v>
      </c>
      <c r="BS53" s="247">
        <v>0</v>
      </c>
      <c r="BT53" s="247" t="s">
        <v>431</v>
      </c>
      <c r="BU53" s="247" t="s">
        <v>431</v>
      </c>
      <c r="BV53" s="247" t="s">
        <v>431</v>
      </c>
      <c r="BW53" s="247" t="s">
        <v>431</v>
      </c>
      <c r="BX53" s="247" t="s">
        <v>997</v>
      </c>
      <c r="BY53" s="247" t="s">
        <v>431</v>
      </c>
      <c r="BZ53" s="247" t="s">
        <v>431</v>
      </c>
      <c r="CA53" s="247" t="s">
        <v>989</v>
      </c>
      <c r="CB53" s="247">
        <v>0</v>
      </c>
      <c r="CC53" s="247" t="s">
        <v>431</v>
      </c>
      <c r="CD53" s="247" t="s">
        <v>431</v>
      </c>
      <c r="CE53" s="247" t="s">
        <v>431</v>
      </c>
      <c r="CF53" s="247" t="s">
        <v>431</v>
      </c>
      <c r="CG53" s="247" t="s">
        <v>997</v>
      </c>
      <c r="CH53" s="247" t="s">
        <v>431</v>
      </c>
      <c r="CI53" s="247" t="s">
        <v>431</v>
      </c>
      <c r="CJ53" s="247" t="s">
        <v>989</v>
      </c>
      <c r="CK53" s="247">
        <v>0</v>
      </c>
      <c r="CL53" s="247" t="s">
        <v>431</v>
      </c>
      <c r="CM53" s="247" t="s">
        <v>431</v>
      </c>
      <c r="CN53" s="247" t="s">
        <v>431</v>
      </c>
      <c r="CO53" s="247" t="s">
        <v>431</v>
      </c>
      <c r="CP53" s="247" t="s">
        <v>997</v>
      </c>
      <c r="CQ53" s="247" t="s">
        <v>431</v>
      </c>
      <c r="CR53" s="247" t="s">
        <v>431</v>
      </c>
      <c r="CS53" s="247" t="s">
        <v>989</v>
      </c>
      <c r="CT53" s="247">
        <v>0</v>
      </c>
      <c r="CU53" s="247" t="s">
        <v>431</v>
      </c>
      <c r="CV53" s="247" t="s">
        <v>431</v>
      </c>
      <c r="CW53" s="247" t="s">
        <v>431</v>
      </c>
      <c r="CX53" s="247" t="s">
        <v>431</v>
      </c>
      <c r="CY53" s="196"/>
      <c r="CZ53" s="196"/>
      <c r="DA53" s="196"/>
      <c r="DB53" s="196"/>
      <c r="DC53" s="196"/>
      <c r="DD53" s="196"/>
      <c r="DE53" s="196"/>
      <c r="DF53" s="196"/>
      <c r="DG53" s="196"/>
      <c r="DH53" s="196"/>
      <c r="DI53" s="196"/>
      <c r="DJ53" s="196"/>
      <c r="DK53" s="196"/>
      <c r="DL53" s="196"/>
      <c r="DM53" s="196"/>
      <c r="DN53" s="196"/>
      <c r="DO53" s="196"/>
      <c r="DP53" s="196"/>
      <c r="DQ53" s="196"/>
      <c r="DR53" s="196"/>
      <c r="DS53" s="196"/>
      <c r="DT53" s="196"/>
      <c r="DU53" s="196"/>
      <c r="DV53" s="196"/>
      <c r="DW53" s="196"/>
      <c r="DX53" s="196"/>
      <c r="DY53" s="196"/>
      <c r="DZ53" s="196"/>
      <c r="EA53" s="196"/>
      <c r="EB53" s="196"/>
      <c r="EC53" s="196"/>
      <c r="ED53" s="196"/>
      <c r="EE53" s="196"/>
      <c r="EF53" s="196"/>
      <c r="EG53" s="196"/>
      <c r="EH53" s="196"/>
      <c r="EI53" s="196"/>
      <c r="EJ53" s="196"/>
      <c r="EK53" s="196"/>
      <c r="EL53" s="196"/>
      <c r="EM53" s="196"/>
      <c r="EN53" s="196"/>
      <c r="EO53" s="196"/>
      <c r="EP53" s="196"/>
      <c r="EQ53" s="196"/>
      <c r="ER53" s="196"/>
      <c r="ES53" s="196"/>
      <c r="ET53" s="196"/>
      <c r="EU53" s="196"/>
      <c r="EV53" s="196"/>
      <c r="EW53" s="196"/>
      <c r="EX53" s="196"/>
      <c r="EY53" s="196"/>
      <c r="EZ53" s="196"/>
      <c r="FA53" s="196"/>
      <c r="FB53" s="196"/>
      <c r="FC53" s="196"/>
      <c r="FD53" s="196"/>
      <c r="FE53" s="196"/>
      <c r="FF53" s="196"/>
      <c r="FG53" s="196"/>
      <c r="FH53" s="196"/>
      <c r="FI53" s="196"/>
      <c r="FJ53" s="196"/>
      <c r="FK53" s="196"/>
      <c r="FL53" s="196"/>
      <c r="FM53" s="196"/>
      <c r="FN53" s="196"/>
      <c r="FO53" s="196"/>
      <c r="FP53" s="196"/>
      <c r="FQ53" s="196"/>
      <c r="FR53" s="196"/>
      <c r="FS53" s="280"/>
      <c r="FT53" s="280"/>
      <c r="FU53" s="196"/>
      <c r="FV53" s="277"/>
      <c r="FW53" s="196"/>
      <c r="FX53" s="196"/>
      <c r="FY53" s="280"/>
      <c r="FZ53" s="196"/>
      <c r="GA53" s="243">
        <v>45421</v>
      </c>
      <c r="GB53" s="269" t="s">
        <v>468</v>
      </c>
      <c r="GC53" s="269" t="s">
        <v>1148</v>
      </c>
      <c r="GD53" s="269" t="s">
        <v>173</v>
      </c>
      <c r="GE53" s="289">
        <v>0</v>
      </c>
      <c r="GF53" s="289"/>
      <c r="GG53" s="289"/>
      <c r="GH53" s="289"/>
      <c r="GI53" s="289"/>
      <c r="GJ53" s="289"/>
      <c r="GK53" s="289"/>
      <c r="GL53" s="289"/>
      <c r="GM53" s="289"/>
      <c r="GN53" s="289"/>
      <c r="GO53" s="289"/>
      <c r="GP53" s="289"/>
      <c r="GQ53" s="289"/>
      <c r="GR53" s="289"/>
      <c r="GS53" s="289"/>
      <c r="GT53" s="289"/>
      <c r="GU53" s="289"/>
      <c r="GV53" s="289"/>
      <c r="GW53" s="289"/>
      <c r="GX53" s="289"/>
      <c r="GY53" s="289"/>
      <c r="GZ53" s="289"/>
      <c r="HA53" s="289"/>
      <c r="HB53" s="289"/>
      <c r="HC53" s="289"/>
      <c r="HD53" s="289"/>
      <c r="HE53" s="289"/>
      <c r="HF53" s="289">
        <v>0</v>
      </c>
    </row>
    <row r="54" spans="1:214" ht="39.75" hidden="1" customHeight="1" x14ac:dyDescent="0.2">
      <c r="A54" s="351"/>
      <c r="B54" s="350"/>
      <c r="C54" s="328"/>
      <c r="D54" s="328"/>
      <c r="E54" s="203"/>
      <c r="F54" s="217"/>
      <c r="G54" s="203" t="s">
        <v>507</v>
      </c>
      <c r="H54" s="352"/>
      <c r="I54" s="352"/>
      <c r="J54" s="350"/>
      <c r="K54" s="350"/>
      <c r="L54" s="350"/>
      <c r="M54" s="350"/>
      <c r="N54" s="350"/>
      <c r="O54" s="350"/>
      <c r="P54" s="348"/>
      <c r="Q54" s="358"/>
      <c r="R54" s="329"/>
      <c r="S54" s="358"/>
      <c r="T54" s="346"/>
      <c r="U54" s="204"/>
      <c r="V54" s="209"/>
      <c r="W54" s="209"/>
      <c r="X54" s="209"/>
      <c r="Y54" s="206"/>
      <c r="Z54" s="207">
        <f>+IF(Y54='[5]Tabla Valoración controles'!$D$4,'[5]Tabla Valoración controles'!$F$4,IF('[5]Mapa Corrupcion'!Y54='[5]Tabla Valoración controles'!$D$5,'[5]Tabla Valoración controles'!$F$5,IF(Y54=[5]FORMULAS!$A$10,0,'[5]Tabla Valoración controles'!$F$6)))</f>
        <v>0.1</v>
      </c>
      <c r="AA54" s="206"/>
      <c r="AB54" s="171">
        <f>+IF(AA54='[5]Tabla Valoración controles'!$D$7,'[5]Tabla Valoración controles'!$F$7,IF(Y54=[5]FORMULAS!$A$10,0,'[5]Tabla Valoración controles'!$F$8))</f>
        <v>0.15</v>
      </c>
      <c r="AC54" s="206"/>
      <c r="AD54" s="207">
        <f>+IF(AC54='[5]Tabla Valoración controles'!$D$9,'[5]Tabla Valoración controles'!$F$9,IF(Y54=[5]FORMULAS!$A$10,0,'[5]Tabla Valoración controles'!$F$10))</f>
        <v>0</v>
      </c>
      <c r="AE54" s="206"/>
      <c r="AF54" s="207">
        <f>+IF(AE54='[5]Tabla Valoración controles'!$D$9,'[5]Tabla Valoración controles'!$F$9,IF(AA54=[5]FORMULAS!$A$10,0,'[5]Tabla Valoración controles'!$F$10))</f>
        <v>0</v>
      </c>
      <c r="AG54" s="206"/>
      <c r="AH54" s="207">
        <f>+IF(AG54='[5]Tabla Valoración controles'!$D$13,'[5]Tabla Valoración controles'!$F$13,'[5]Tabla Valoración controles'!$F$14)</f>
        <v>0</v>
      </c>
      <c r="AI54" s="171">
        <f t="shared" si="6"/>
        <v>0.25</v>
      </c>
      <c r="AJ54" s="147"/>
      <c r="AK54" s="148">
        <f>+IF(AJ54=[3]CONTROLES!$C$50,[3]CONTROLES!$D$50,[3]CONTROLES!$D$51)</f>
        <v>0</v>
      </c>
      <c r="AL54" s="147"/>
      <c r="AM54" s="148">
        <f>+IF(AL54=[3]CONTROLES!$C$52,[3]CONTROLES!$D$52,[3]CONTROLES!$D$53)</f>
        <v>0</v>
      </c>
      <c r="AN54" s="147"/>
      <c r="AO54" s="148">
        <f>+IF(AN54=[3]CONTROLES!$C$54,[3]CONTROLES!$D$54,[3]CONTROLES!$D$55)</f>
        <v>0</v>
      </c>
      <c r="AP54" s="147"/>
      <c r="AQ54" s="148">
        <f>+IF(AP54=[3]CONTROLES!$C$56,[3]CONTROLES!$D$56,IF(AP54=[3]CONTROLES!$C$57,[3]CONTROLES!$D$57,[3]CONTROLES!$D$58))</f>
        <v>0</v>
      </c>
      <c r="AR54" s="147"/>
      <c r="AS54" s="148">
        <f>+IF(AR54=[3]CONTROLES!$C$59,[3]CONTROLES!$D$59,[3]CONTROLES!$D$60)</f>
        <v>0</v>
      </c>
      <c r="AT54" s="147"/>
      <c r="AU54" s="148">
        <f>+IF(AT54=[3]CONTROLES!$C$61,[3]CONTROLES!$D$61,[3]CONTROLES!$D$62)</f>
        <v>0</v>
      </c>
      <c r="AV54" s="147"/>
      <c r="AW54" s="149">
        <f>+IF(AV54=[3]CONTROLES!$C$63,[3]CONTROLES!$D$63,IF(AV54=[3]CONTROLES!$C$64,[3]CONTROLES!$D$64,[3]CONTROLES!$D$65))</f>
        <v>0</v>
      </c>
      <c r="AX54" s="149">
        <f t="shared" si="5"/>
        <v>0</v>
      </c>
      <c r="AY54" s="150" t="str">
        <f t="shared" si="0"/>
        <v>Débil</v>
      </c>
      <c r="AZ54" s="350"/>
      <c r="BA54" s="348"/>
      <c r="BB54" s="347"/>
      <c r="BC54" s="358"/>
      <c r="BD54" s="349"/>
      <c r="BE54" s="349"/>
      <c r="BF54" s="208"/>
      <c r="BG54" s="208"/>
      <c r="BH54" s="212" t="s">
        <v>216</v>
      </c>
      <c r="BI54" s="221"/>
      <c r="BJ54" s="221"/>
      <c r="BK54" s="208"/>
      <c r="BL54" s="208"/>
      <c r="BM54" s="208" t="s">
        <v>171</v>
      </c>
      <c r="BN54" s="357"/>
      <c r="BO54" s="239"/>
      <c r="BP54" s="239"/>
      <c r="BQ54" s="196"/>
      <c r="BR54" s="196"/>
      <c r="BS54" s="196"/>
      <c r="BT54" s="196"/>
      <c r="BU54" s="196"/>
      <c r="BV54" s="196"/>
      <c r="BW54" s="196"/>
      <c r="BX54" s="196"/>
      <c r="BY54" s="196"/>
      <c r="BZ54" s="196"/>
      <c r="CA54" s="196"/>
      <c r="CB54" s="196"/>
      <c r="CC54" s="196"/>
      <c r="CD54" s="196"/>
      <c r="CE54" s="196"/>
      <c r="CF54" s="196"/>
      <c r="CG54" s="196"/>
      <c r="CH54" s="196"/>
      <c r="CI54" s="196"/>
      <c r="CJ54" s="196"/>
      <c r="CK54" s="196"/>
      <c r="CL54" s="196"/>
      <c r="CM54" s="196"/>
      <c r="CN54" s="196"/>
      <c r="CO54" s="196"/>
      <c r="CP54" s="196"/>
      <c r="CQ54" s="196"/>
      <c r="CR54" s="196"/>
      <c r="CS54" s="196"/>
      <c r="CT54" s="196"/>
      <c r="CU54" s="196"/>
      <c r="CV54" s="196"/>
      <c r="CW54" s="196"/>
      <c r="CX54" s="196"/>
      <c r="CY54" s="196"/>
      <c r="CZ54" s="196"/>
      <c r="DA54" s="196"/>
      <c r="DB54" s="196"/>
      <c r="DC54" s="196"/>
      <c r="DD54" s="196"/>
      <c r="DE54" s="196"/>
      <c r="DF54" s="196"/>
      <c r="DG54" s="196"/>
      <c r="DH54" s="196"/>
      <c r="DI54" s="196"/>
      <c r="DJ54" s="196"/>
      <c r="DK54" s="196"/>
      <c r="DL54" s="196"/>
      <c r="DM54" s="196"/>
      <c r="DN54" s="196"/>
      <c r="DO54" s="196"/>
      <c r="DP54" s="196"/>
      <c r="DQ54" s="196"/>
      <c r="DR54" s="196"/>
      <c r="DS54" s="196"/>
      <c r="DT54" s="196"/>
      <c r="DU54" s="196"/>
      <c r="DV54" s="196"/>
      <c r="DW54" s="196"/>
      <c r="DX54" s="196"/>
      <c r="DY54" s="196"/>
      <c r="DZ54" s="196"/>
      <c r="EA54" s="196"/>
      <c r="EB54" s="196"/>
      <c r="EC54" s="196"/>
      <c r="ED54" s="196"/>
      <c r="EE54" s="196"/>
      <c r="EF54" s="196"/>
      <c r="EG54" s="196"/>
      <c r="EH54" s="196"/>
      <c r="EI54" s="196"/>
      <c r="EJ54" s="196"/>
      <c r="EK54" s="196"/>
      <c r="EL54" s="196"/>
      <c r="EM54" s="196"/>
      <c r="EN54" s="196"/>
      <c r="EO54" s="196"/>
      <c r="EP54" s="196"/>
      <c r="EQ54" s="196"/>
      <c r="ER54" s="196"/>
      <c r="ES54" s="196"/>
      <c r="ET54" s="196"/>
      <c r="EU54" s="196"/>
      <c r="EV54" s="196"/>
      <c r="EW54" s="196"/>
      <c r="EX54" s="196"/>
      <c r="EY54" s="196"/>
      <c r="EZ54" s="196"/>
      <c r="FA54" s="196"/>
      <c r="FB54" s="196"/>
      <c r="FC54" s="196"/>
      <c r="FD54" s="196"/>
      <c r="FE54" s="196"/>
      <c r="FF54" s="196"/>
      <c r="FG54" s="196"/>
      <c r="FH54" s="196"/>
      <c r="FI54" s="196"/>
      <c r="FJ54" s="196"/>
      <c r="FK54" s="196"/>
      <c r="FL54" s="196"/>
      <c r="FM54" s="196"/>
      <c r="FN54" s="196"/>
      <c r="FO54" s="196"/>
      <c r="FP54" s="196"/>
      <c r="FQ54" s="196"/>
      <c r="FR54" s="196"/>
      <c r="FS54" s="280"/>
      <c r="FT54" s="280"/>
      <c r="FU54" s="196"/>
      <c r="FV54" s="277"/>
      <c r="FW54" s="196"/>
      <c r="FX54" s="196"/>
      <c r="FY54" s="280"/>
      <c r="FZ54" s="196"/>
      <c r="GA54" s="243">
        <v>45421</v>
      </c>
      <c r="GB54" s="269"/>
      <c r="GC54" s="269"/>
      <c r="GD54" s="269"/>
      <c r="GE54" s="289"/>
      <c r="GF54" s="289"/>
      <c r="GG54" s="289"/>
      <c r="GH54" s="289"/>
      <c r="GI54" s="289"/>
      <c r="GJ54" s="289"/>
      <c r="GK54" s="289"/>
      <c r="GL54" s="289"/>
      <c r="GM54" s="289"/>
      <c r="GN54" s="289"/>
      <c r="GO54" s="289"/>
      <c r="GP54" s="289"/>
      <c r="GQ54" s="289"/>
      <c r="GR54" s="289"/>
      <c r="GS54" s="289"/>
      <c r="GT54" s="289"/>
      <c r="GU54" s="289"/>
      <c r="GV54" s="289"/>
      <c r="GW54" s="289"/>
      <c r="GX54" s="289"/>
      <c r="GY54" s="289"/>
      <c r="GZ54" s="289"/>
      <c r="HA54" s="289"/>
      <c r="HB54" s="289"/>
      <c r="HC54" s="289"/>
      <c r="HD54" s="289"/>
      <c r="HE54" s="289"/>
      <c r="HF54" s="289"/>
    </row>
    <row r="55" spans="1:214" ht="39.75" hidden="1" customHeight="1" x14ac:dyDescent="0.2">
      <c r="A55" s="351"/>
      <c r="B55" s="350"/>
      <c r="C55" s="328"/>
      <c r="D55" s="328"/>
      <c r="E55" s="203"/>
      <c r="F55" s="217"/>
      <c r="G55" s="203"/>
      <c r="H55" s="352"/>
      <c r="I55" s="352"/>
      <c r="J55" s="350"/>
      <c r="K55" s="350"/>
      <c r="L55" s="350"/>
      <c r="M55" s="350"/>
      <c r="N55" s="350"/>
      <c r="O55" s="350"/>
      <c r="P55" s="348"/>
      <c r="Q55" s="358"/>
      <c r="R55" s="329"/>
      <c r="S55" s="358"/>
      <c r="T55" s="346"/>
      <c r="U55" s="204"/>
      <c r="V55" s="209"/>
      <c r="W55" s="209"/>
      <c r="X55" s="209"/>
      <c r="Y55" s="206"/>
      <c r="Z55" s="207">
        <f>+IF(Y55='[5]Tabla Valoración controles'!$D$4,'[5]Tabla Valoración controles'!$F$4,IF('[5]Mapa Corrupcion'!Y55='[5]Tabla Valoración controles'!$D$5,'[5]Tabla Valoración controles'!$F$5,IF(Y55=[5]FORMULAS!$A$10,0,'[5]Tabla Valoración controles'!$F$6)))</f>
        <v>0.1</v>
      </c>
      <c r="AA55" s="206"/>
      <c r="AB55" s="171">
        <f>+IF(AA55='[5]Tabla Valoración controles'!$D$7,'[5]Tabla Valoración controles'!$F$7,IF(Y55=[5]FORMULAS!$A$10,0,'[5]Tabla Valoración controles'!$F$8))</f>
        <v>0.15</v>
      </c>
      <c r="AC55" s="206"/>
      <c r="AD55" s="207">
        <f>+IF(AC55='[5]Tabla Valoración controles'!$D$9,'[5]Tabla Valoración controles'!$F$9,IF(Y55=[5]FORMULAS!$A$10,0,'[5]Tabla Valoración controles'!$F$10))</f>
        <v>0</v>
      </c>
      <c r="AE55" s="206"/>
      <c r="AF55" s="207">
        <f>+IF(AE55='[5]Tabla Valoración controles'!$D$9,'[5]Tabla Valoración controles'!$F$9,IF(AA55=[5]FORMULAS!$A$10,0,'[5]Tabla Valoración controles'!$F$10))</f>
        <v>0</v>
      </c>
      <c r="AG55" s="206"/>
      <c r="AH55" s="207">
        <f>+IF(AG55='[5]Tabla Valoración controles'!$D$13,'[5]Tabla Valoración controles'!$F$13,'[5]Tabla Valoración controles'!$F$14)</f>
        <v>0</v>
      </c>
      <c r="AI55" s="171">
        <f t="shared" si="6"/>
        <v>0.25</v>
      </c>
      <c r="AJ55" s="147"/>
      <c r="AK55" s="148">
        <f>+IF(AJ55=[3]CONTROLES!$C$50,[3]CONTROLES!$D$50,[3]CONTROLES!$D$51)</f>
        <v>0</v>
      </c>
      <c r="AL55" s="147"/>
      <c r="AM55" s="148">
        <f>+IF(AL55=[3]CONTROLES!$C$52,[3]CONTROLES!$D$52,[3]CONTROLES!$D$53)</f>
        <v>0</v>
      </c>
      <c r="AN55" s="147"/>
      <c r="AO55" s="148">
        <f>+IF(AN55=[3]CONTROLES!$C$54,[3]CONTROLES!$D$54,[3]CONTROLES!$D$55)</f>
        <v>0</v>
      </c>
      <c r="AP55" s="147"/>
      <c r="AQ55" s="148">
        <f>+IF(AP55=[3]CONTROLES!$C$56,[3]CONTROLES!$D$56,IF(AP55=[3]CONTROLES!$C$57,[3]CONTROLES!$D$57,[3]CONTROLES!$D$58))</f>
        <v>0</v>
      </c>
      <c r="AR55" s="147"/>
      <c r="AS55" s="148">
        <f>+IF(AR55=[3]CONTROLES!$C$59,[3]CONTROLES!$D$59,[3]CONTROLES!$D$60)</f>
        <v>0</v>
      </c>
      <c r="AT55" s="147"/>
      <c r="AU55" s="148">
        <f>+IF(AT55=[3]CONTROLES!$C$61,[3]CONTROLES!$D$61,[3]CONTROLES!$D$62)</f>
        <v>0</v>
      </c>
      <c r="AV55" s="147"/>
      <c r="AW55" s="149">
        <f>+IF(AV55=[3]CONTROLES!$C$63,[3]CONTROLES!$D$63,IF(AV55=[3]CONTROLES!$C$64,[3]CONTROLES!$D$64,[3]CONTROLES!$D$65))</f>
        <v>0</v>
      </c>
      <c r="AX55" s="149">
        <f t="shared" si="5"/>
        <v>0</v>
      </c>
      <c r="AY55" s="150" t="str">
        <f t="shared" si="0"/>
        <v>Débil</v>
      </c>
      <c r="AZ55" s="350"/>
      <c r="BA55" s="348"/>
      <c r="BB55" s="347"/>
      <c r="BC55" s="358"/>
      <c r="BD55" s="349"/>
      <c r="BE55" s="349"/>
      <c r="BF55" s="208"/>
      <c r="BG55" s="208"/>
      <c r="BH55" s="212" t="s">
        <v>216</v>
      </c>
      <c r="BI55" s="221"/>
      <c r="BJ55" s="221"/>
      <c r="BK55" s="208"/>
      <c r="BL55" s="208"/>
      <c r="BM55" s="208" t="s">
        <v>171</v>
      </c>
      <c r="BN55" s="357"/>
      <c r="BO55" s="239"/>
      <c r="BP55" s="239"/>
      <c r="BQ55" s="196"/>
      <c r="BR55" s="196"/>
      <c r="BS55" s="196"/>
      <c r="BT55" s="196"/>
      <c r="BU55" s="196"/>
      <c r="BV55" s="196"/>
      <c r="BW55" s="196"/>
      <c r="BX55" s="196"/>
      <c r="BY55" s="196"/>
      <c r="BZ55" s="196"/>
      <c r="CA55" s="196"/>
      <c r="CB55" s="196"/>
      <c r="CC55" s="196"/>
      <c r="CD55" s="196"/>
      <c r="CE55" s="196"/>
      <c r="CF55" s="196"/>
      <c r="CG55" s="196"/>
      <c r="CH55" s="196"/>
      <c r="CI55" s="196"/>
      <c r="CJ55" s="196"/>
      <c r="CK55" s="196"/>
      <c r="CL55" s="196"/>
      <c r="CM55" s="196"/>
      <c r="CN55" s="196"/>
      <c r="CO55" s="196"/>
      <c r="CP55" s="196"/>
      <c r="CQ55" s="196"/>
      <c r="CR55" s="196"/>
      <c r="CS55" s="196"/>
      <c r="CT55" s="196"/>
      <c r="CU55" s="196"/>
      <c r="CV55" s="196"/>
      <c r="CW55" s="196"/>
      <c r="CX55" s="196"/>
      <c r="CY55" s="196"/>
      <c r="CZ55" s="196"/>
      <c r="DA55" s="196"/>
      <c r="DB55" s="196"/>
      <c r="DC55" s="196"/>
      <c r="DD55" s="196"/>
      <c r="DE55" s="196"/>
      <c r="DF55" s="196"/>
      <c r="DG55" s="196"/>
      <c r="DH55" s="196"/>
      <c r="DI55" s="196"/>
      <c r="DJ55" s="196"/>
      <c r="DK55" s="196"/>
      <c r="DL55" s="196"/>
      <c r="DM55" s="196"/>
      <c r="DN55" s="196"/>
      <c r="DO55" s="196"/>
      <c r="DP55" s="196"/>
      <c r="DQ55" s="196"/>
      <c r="DR55" s="196"/>
      <c r="DS55" s="196"/>
      <c r="DT55" s="196"/>
      <c r="DU55" s="196"/>
      <c r="DV55" s="196"/>
      <c r="DW55" s="196"/>
      <c r="DX55" s="196"/>
      <c r="DY55" s="196"/>
      <c r="DZ55" s="196"/>
      <c r="EA55" s="196"/>
      <c r="EB55" s="196"/>
      <c r="EC55" s="196"/>
      <c r="ED55" s="196"/>
      <c r="EE55" s="196"/>
      <c r="EF55" s="196"/>
      <c r="EG55" s="196"/>
      <c r="EH55" s="196"/>
      <c r="EI55" s="196"/>
      <c r="EJ55" s="196"/>
      <c r="EK55" s="196"/>
      <c r="EL55" s="196"/>
      <c r="EM55" s="196"/>
      <c r="EN55" s="196"/>
      <c r="EO55" s="196"/>
      <c r="EP55" s="196"/>
      <c r="EQ55" s="196"/>
      <c r="ER55" s="196"/>
      <c r="ES55" s="196"/>
      <c r="ET55" s="196"/>
      <c r="EU55" s="196"/>
      <c r="EV55" s="196"/>
      <c r="EW55" s="196"/>
      <c r="EX55" s="196"/>
      <c r="EY55" s="196"/>
      <c r="EZ55" s="196"/>
      <c r="FA55" s="196"/>
      <c r="FB55" s="196"/>
      <c r="FC55" s="196"/>
      <c r="FD55" s="196"/>
      <c r="FE55" s="196"/>
      <c r="FF55" s="196"/>
      <c r="FG55" s="196"/>
      <c r="FH55" s="196"/>
      <c r="FI55" s="196"/>
      <c r="FJ55" s="196"/>
      <c r="FK55" s="196"/>
      <c r="FL55" s="196"/>
      <c r="FM55" s="196"/>
      <c r="FN55" s="196"/>
      <c r="FO55" s="196"/>
      <c r="FP55" s="196"/>
      <c r="FQ55" s="196"/>
      <c r="FR55" s="196"/>
      <c r="FS55" s="280"/>
      <c r="FT55" s="280"/>
      <c r="FU55" s="196"/>
      <c r="FV55" s="277"/>
      <c r="FW55" s="196"/>
      <c r="FX55" s="196"/>
      <c r="FY55" s="280"/>
      <c r="FZ55" s="196"/>
      <c r="GA55" s="243">
        <v>45421</v>
      </c>
      <c r="GB55" s="269"/>
      <c r="GC55" s="269"/>
      <c r="GD55" s="269"/>
      <c r="GE55" s="289"/>
      <c r="GF55" s="289"/>
      <c r="GG55" s="289"/>
      <c r="GH55" s="289"/>
      <c r="GI55" s="289"/>
      <c r="GJ55" s="289"/>
      <c r="GK55" s="289"/>
      <c r="GL55" s="289"/>
      <c r="GM55" s="289"/>
      <c r="GN55" s="289"/>
      <c r="GO55" s="289"/>
      <c r="GP55" s="289"/>
      <c r="GQ55" s="289"/>
      <c r="GR55" s="289"/>
      <c r="GS55" s="289"/>
      <c r="GT55" s="289"/>
      <c r="GU55" s="289"/>
      <c r="GV55" s="289"/>
      <c r="GW55" s="289"/>
      <c r="GX55" s="289"/>
      <c r="GY55" s="289"/>
      <c r="GZ55" s="289"/>
      <c r="HA55" s="289"/>
      <c r="HB55" s="289"/>
      <c r="HC55" s="289"/>
      <c r="HD55" s="289"/>
      <c r="HE55" s="289"/>
      <c r="HF55" s="289"/>
    </row>
    <row r="56" spans="1:214" ht="39.75" hidden="1" customHeight="1" x14ac:dyDescent="0.2">
      <c r="A56" s="351"/>
      <c r="B56" s="350"/>
      <c r="C56" s="328"/>
      <c r="D56" s="328"/>
      <c r="E56" s="203"/>
      <c r="F56" s="217"/>
      <c r="G56" s="203"/>
      <c r="H56" s="352"/>
      <c r="I56" s="352"/>
      <c r="J56" s="350"/>
      <c r="K56" s="350"/>
      <c r="L56" s="350"/>
      <c r="M56" s="350"/>
      <c r="N56" s="350"/>
      <c r="O56" s="350"/>
      <c r="P56" s="348"/>
      <c r="Q56" s="358"/>
      <c r="R56" s="329"/>
      <c r="S56" s="358"/>
      <c r="T56" s="346"/>
      <c r="U56" s="204"/>
      <c r="V56" s="209"/>
      <c r="W56" s="209"/>
      <c r="X56" s="209"/>
      <c r="Y56" s="206"/>
      <c r="Z56" s="207">
        <f>+IF(Y56='[5]Tabla Valoración controles'!$D$4,'[5]Tabla Valoración controles'!$F$4,IF('[5]Mapa Corrupcion'!Y56='[5]Tabla Valoración controles'!$D$5,'[5]Tabla Valoración controles'!$F$5,IF(Y56=[5]FORMULAS!$A$10,0,'[5]Tabla Valoración controles'!$F$6)))</f>
        <v>0.1</v>
      </c>
      <c r="AA56" s="206"/>
      <c r="AB56" s="171">
        <f>+IF(AA56='[5]Tabla Valoración controles'!$D$7,'[5]Tabla Valoración controles'!$F$7,IF(Y56=[5]FORMULAS!$A$10,0,'[5]Tabla Valoración controles'!$F$8))</f>
        <v>0.15</v>
      </c>
      <c r="AC56" s="206"/>
      <c r="AD56" s="207">
        <f>+IF(AC56='[5]Tabla Valoración controles'!$D$9,'[5]Tabla Valoración controles'!$F$9,IF(Y56=[5]FORMULAS!$A$10,0,'[5]Tabla Valoración controles'!$F$10))</f>
        <v>0</v>
      </c>
      <c r="AE56" s="206"/>
      <c r="AF56" s="207">
        <f>+IF(AE56='[5]Tabla Valoración controles'!$D$9,'[5]Tabla Valoración controles'!$F$9,IF(AA56=[5]FORMULAS!$A$10,0,'[5]Tabla Valoración controles'!$F$10))</f>
        <v>0</v>
      </c>
      <c r="AG56" s="206"/>
      <c r="AH56" s="207">
        <f>+IF(AG56='[5]Tabla Valoración controles'!$D$13,'[5]Tabla Valoración controles'!$F$13,'[5]Tabla Valoración controles'!$F$14)</f>
        <v>0</v>
      </c>
      <c r="AI56" s="171">
        <f t="shared" si="6"/>
        <v>0.25</v>
      </c>
      <c r="AJ56" s="147"/>
      <c r="AK56" s="148">
        <f>+IF(AJ56=[3]CONTROLES!$C$50,[3]CONTROLES!$D$50,[3]CONTROLES!$D$51)</f>
        <v>0</v>
      </c>
      <c r="AL56" s="147"/>
      <c r="AM56" s="148">
        <f>+IF(AL56=[3]CONTROLES!$C$52,[3]CONTROLES!$D$52,[3]CONTROLES!$D$53)</f>
        <v>0</v>
      </c>
      <c r="AN56" s="147"/>
      <c r="AO56" s="148">
        <f>+IF(AN56=[3]CONTROLES!$C$54,[3]CONTROLES!$D$54,[3]CONTROLES!$D$55)</f>
        <v>0</v>
      </c>
      <c r="AP56" s="147"/>
      <c r="AQ56" s="148">
        <f>+IF(AP56=[3]CONTROLES!$C$56,[3]CONTROLES!$D$56,IF(AP56=[3]CONTROLES!$C$57,[3]CONTROLES!$D$57,[3]CONTROLES!$D$58))</f>
        <v>0</v>
      </c>
      <c r="AR56" s="147"/>
      <c r="AS56" s="148">
        <f>+IF(AR56=[3]CONTROLES!$C$59,[3]CONTROLES!$D$59,[3]CONTROLES!$D$60)</f>
        <v>0</v>
      </c>
      <c r="AT56" s="147"/>
      <c r="AU56" s="148">
        <f>+IF(AT56=[3]CONTROLES!$C$61,[3]CONTROLES!$D$61,[3]CONTROLES!$D$62)</f>
        <v>0</v>
      </c>
      <c r="AV56" s="147"/>
      <c r="AW56" s="149">
        <f>+IF(AV56=[3]CONTROLES!$C$63,[3]CONTROLES!$D$63,IF(AV56=[3]CONTROLES!$C$64,[3]CONTROLES!$D$64,[3]CONTROLES!$D$65))</f>
        <v>0</v>
      </c>
      <c r="AX56" s="149">
        <f t="shared" si="5"/>
        <v>0</v>
      </c>
      <c r="AY56" s="150" t="str">
        <f t="shared" si="0"/>
        <v>Débil</v>
      </c>
      <c r="AZ56" s="350"/>
      <c r="BA56" s="348"/>
      <c r="BB56" s="347"/>
      <c r="BC56" s="358"/>
      <c r="BD56" s="349"/>
      <c r="BE56" s="349"/>
      <c r="BF56" s="208"/>
      <c r="BG56" s="208"/>
      <c r="BH56" s="212" t="s">
        <v>216</v>
      </c>
      <c r="BI56" s="221"/>
      <c r="BJ56" s="221"/>
      <c r="BK56" s="208"/>
      <c r="BL56" s="208"/>
      <c r="BM56" s="208" t="s">
        <v>171</v>
      </c>
      <c r="BN56" s="357"/>
      <c r="BO56" s="239"/>
      <c r="BP56" s="239"/>
      <c r="BQ56" s="196"/>
      <c r="BR56" s="196"/>
      <c r="BS56" s="196"/>
      <c r="BT56" s="196"/>
      <c r="BU56" s="196"/>
      <c r="BV56" s="196"/>
      <c r="BW56" s="196"/>
      <c r="BX56" s="196"/>
      <c r="BY56" s="196"/>
      <c r="BZ56" s="196"/>
      <c r="CA56" s="196"/>
      <c r="CB56" s="196"/>
      <c r="CC56" s="196"/>
      <c r="CD56" s="196"/>
      <c r="CE56" s="196"/>
      <c r="CF56" s="196"/>
      <c r="CG56" s="196"/>
      <c r="CH56" s="196"/>
      <c r="CI56" s="196"/>
      <c r="CJ56" s="196"/>
      <c r="CK56" s="196"/>
      <c r="CL56" s="196"/>
      <c r="CM56" s="196"/>
      <c r="CN56" s="196"/>
      <c r="CO56" s="196"/>
      <c r="CP56" s="196"/>
      <c r="CQ56" s="196"/>
      <c r="CR56" s="196"/>
      <c r="CS56" s="196"/>
      <c r="CT56" s="196"/>
      <c r="CU56" s="196"/>
      <c r="CV56" s="196"/>
      <c r="CW56" s="196"/>
      <c r="CX56" s="196"/>
      <c r="CY56" s="196"/>
      <c r="CZ56" s="196"/>
      <c r="DA56" s="196"/>
      <c r="DB56" s="196"/>
      <c r="DC56" s="196"/>
      <c r="DD56" s="196"/>
      <c r="DE56" s="196"/>
      <c r="DF56" s="196"/>
      <c r="DG56" s="196"/>
      <c r="DH56" s="196"/>
      <c r="DI56" s="196"/>
      <c r="DJ56" s="196"/>
      <c r="DK56" s="196"/>
      <c r="DL56" s="196"/>
      <c r="DM56" s="196"/>
      <c r="DN56" s="196"/>
      <c r="DO56" s="196"/>
      <c r="DP56" s="196"/>
      <c r="DQ56" s="196"/>
      <c r="DR56" s="196"/>
      <c r="DS56" s="196"/>
      <c r="DT56" s="196"/>
      <c r="DU56" s="196"/>
      <c r="DV56" s="196"/>
      <c r="DW56" s="196"/>
      <c r="DX56" s="196"/>
      <c r="DY56" s="196"/>
      <c r="DZ56" s="196"/>
      <c r="EA56" s="196"/>
      <c r="EB56" s="196"/>
      <c r="EC56" s="196"/>
      <c r="ED56" s="196"/>
      <c r="EE56" s="196"/>
      <c r="EF56" s="196"/>
      <c r="EG56" s="196"/>
      <c r="EH56" s="196"/>
      <c r="EI56" s="196"/>
      <c r="EJ56" s="196"/>
      <c r="EK56" s="196"/>
      <c r="EL56" s="196"/>
      <c r="EM56" s="196"/>
      <c r="EN56" s="196"/>
      <c r="EO56" s="196"/>
      <c r="EP56" s="196"/>
      <c r="EQ56" s="196"/>
      <c r="ER56" s="196"/>
      <c r="ES56" s="196"/>
      <c r="ET56" s="196"/>
      <c r="EU56" s="196"/>
      <c r="EV56" s="196"/>
      <c r="EW56" s="196"/>
      <c r="EX56" s="196"/>
      <c r="EY56" s="196"/>
      <c r="EZ56" s="196"/>
      <c r="FA56" s="196"/>
      <c r="FB56" s="196"/>
      <c r="FC56" s="196"/>
      <c r="FD56" s="196"/>
      <c r="FE56" s="196"/>
      <c r="FF56" s="196"/>
      <c r="FG56" s="196"/>
      <c r="FH56" s="196"/>
      <c r="FI56" s="196"/>
      <c r="FJ56" s="196"/>
      <c r="FK56" s="196"/>
      <c r="FL56" s="196"/>
      <c r="FM56" s="196"/>
      <c r="FN56" s="196"/>
      <c r="FO56" s="196"/>
      <c r="FP56" s="196"/>
      <c r="FQ56" s="196"/>
      <c r="FR56" s="196"/>
      <c r="FS56" s="280"/>
      <c r="FT56" s="280"/>
      <c r="FU56" s="196"/>
      <c r="FV56" s="277"/>
      <c r="FW56" s="196"/>
      <c r="FX56" s="196"/>
      <c r="FY56" s="280"/>
      <c r="FZ56" s="196"/>
      <c r="GA56" s="243">
        <v>45421</v>
      </c>
      <c r="GB56" s="269"/>
      <c r="GC56" s="269"/>
      <c r="GD56" s="269"/>
      <c r="GE56" s="289"/>
      <c r="GF56" s="289"/>
      <c r="GG56" s="289"/>
      <c r="GH56" s="289"/>
      <c r="GI56" s="289"/>
      <c r="GJ56" s="289"/>
      <c r="GK56" s="289"/>
      <c r="GL56" s="289"/>
      <c r="GM56" s="289"/>
      <c r="GN56" s="289"/>
      <c r="GO56" s="289"/>
      <c r="GP56" s="289"/>
      <c r="GQ56" s="289"/>
      <c r="GR56" s="289"/>
      <c r="GS56" s="289"/>
      <c r="GT56" s="289"/>
      <c r="GU56" s="289"/>
      <c r="GV56" s="289"/>
      <c r="GW56" s="289"/>
      <c r="GX56" s="289"/>
      <c r="GY56" s="289"/>
      <c r="GZ56" s="289"/>
      <c r="HA56" s="289"/>
      <c r="HB56" s="289"/>
      <c r="HC56" s="289"/>
      <c r="HD56" s="289"/>
      <c r="HE56" s="289"/>
      <c r="HF56" s="289"/>
    </row>
    <row r="57" spans="1:214" ht="51.6" customHeight="1" x14ac:dyDescent="0.2">
      <c r="A57" s="351">
        <v>9</v>
      </c>
      <c r="B57" s="350" t="s">
        <v>126</v>
      </c>
      <c r="C57" s="328" t="str">
        <f>VLOOKUP(B57,FORMULAS!$A$30:$C$46,2,0)</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D57" s="328" t="str">
        <f>VLOOKUP(B57,FORMULAS!$A$30:$C$46,3,0)</f>
        <v>Director de Mejoramiento de Vivienda</v>
      </c>
      <c r="E57" s="203" t="s">
        <v>508</v>
      </c>
      <c r="F57" s="217" t="s">
        <v>509</v>
      </c>
      <c r="G57" s="203" t="s">
        <v>487</v>
      </c>
      <c r="H57" s="352" t="s">
        <v>510</v>
      </c>
      <c r="I57" s="352" t="s">
        <v>511</v>
      </c>
      <c r="J57" s="350" t="s">
        <v>468</v>
      </c>
      <c r="K57" s="350" t="s">
        <v>469</v>
      </c>
      <c r="L57" s="350" t="s">
        <v>469</v>
      </c>
      <c r="M57" s="350" t="s">
        <v>469</v>
      </c>
      <c r="N57" s="350" t="s">
        <v>469</v>
      </c>
      <c r="O57" s="350" t="s">
        <v>279</v>
      </c>
      <c r="P57" s="348" t="str">
        <f>VLOOKUP(O57,[5]FORMULAS!$A$77:$B$82,2,0)</f>
        <v>Improbable</v>
      </c>
      <c r="Q57" s="358" t="str">
        <f>+P57</f>
        <v>Improbable</v>
      </c>
      <c r="R57" s="329" t="str">
        <f>VLOOKUP(A57,'Impacto Ri Inhe'!$B$5:$AF$42,31,0)</f>
        <v>Mayor</v>
      </c>
      <c r="S57" s="358" t="str">
        <f>CONCATENATE(R57,"-",Q57)</f>
        <v>Mayor-Improbable</v>
      </c>
      <c r="T57" s="346" t="str">
        <f>VLOOKUP(S57,FORMULAS!$I$77:$J$97,2,0)</f>
        <v>Alto</v>
      </c>
      <c r="U57" s="204">
        <v>1</v>
      </c>
      <c r="V57" s="205" t="s">
        <v>550</v>
      </c>
      <c r="W57" s="205" t="s">
        <v>517</v>
      </c>
      <c r="X57" s="205" t="s">
        <v>551</v>
      </c>
      <c r="Y57" s="206" t="s">
        <v>12</v>
      </c>
      <c r="Z57" s="207">
        <f>+IF(Y57='[5]Tabla Valoración controles'!$D$4,'[5]Tabla Valoración controles'!$F$4,IF('[5]Mapa Corrupcion'!Y57='[5]Tabla Valoración controles'!$D$5,'[5]Tabla Valoración controles'!$F$5,IF(Y57=[5]FORMULAS!$A$10,0,'[5]Tabla Valoración controles'!$F$6)))</f>
        <v>0.25</v>
      </c>
      <c r="AA57" s="206" t="s">
        <v>8</v>
      </c>
      <c r="AB57" s="171">
        <f>+IF(AA57='[5]Tabla Valoración controles'!$D$7,'[5]Tabla Valoración controles'!$F$7,IF(Y57=[5]FORMULAS!$A$10,0,'[5]Tabla Valoración controles'!$F$8))</f>
        <v>0.15</v>
      </c>
      <c r="AC57" s="206" t="s">
        <v>17</v>
      </c>
      <c r="AD57" s="207">
        <f>+IF(AC57='[5]Tabla Valoración controles'!$D$9,'[5]Tabla Valoración controles'!$F$9,IF(Y57=[5]FORMULAS!$A$10,0,'[5]Tabla Valoración controles'!$F$10))</f>
        <v>0</v>
      </c>
      <c r="AE57" s="206" t="s">
        <v>21</v>
      </c>
      <c r="AF57" s="207">
        <f>+IF(AE57='[5]Tabla Valoración controles'!$D$9,'[5]Tabla Valoración controles'!$F$9,IF(AA57=[5]FORMULAS!$A$10,0,'[5]Tabla Valoración controles'!$F$10))</f>
        <v>0</v>
      </c>
      <c r="AG57" s="206" t="s">
        <v>77</v>
      </c>
      <c r="AH57" s="207">
        <f>+IF(AG57='[5]Tabla Valoración controles'!$D$13,'[5]Tabla Valoración controles'!$F$13,'[5]Tabla Valoración controles'!$F$14)</f>
        <v>0</v>
      </c>
      <c r="AI57" s="171">
        <f t="shared" si="6"/>
        <v>0.4</v>
      </c>
      <c r="AJ57" s="147" t="s">
        <v>353</v>
      </c>
      <c r="AK57" s="148">
        <f>+IF(AJ57=[3]CONTROLES!$C$50,[3]CONTROLES!$D$50,[3]CONTROLES!$D$51)</f>
        <v>15</v>
      </c>
      <c r="AL57" s="147" t="s">
        <v>359</v>
      </c>
      <c r="AM57" s="148">
        <f>+IF(AL57=[3]CONTROLES!$C$52,[3]CONTROLES!$D$52,[3]CONTROLES!$D$53)</f>
        <v>15</v>
      </c>
      <c r="AN57" s="147" t="s">
        <v>362</v>
      </c>
      <c r="AO57" s="148">
        <f>+IF(AN57=[3]CONTROLES!$C$54,[3]CONTROLES!$D$54,[3]CONTROLES!$D$55)</f>
        <v>15</v>
      </c>
      <c r="AP57" s="147" t="s">
        <v>365</v>
      </c>
      <c r="AQ57" s="148">
        <f>+IF(AP57=[3]CONTROLES!$C$56,[3]CONTROLES!$D$56,IF(AP57=[3]CONTROLES!$C$57,[3]CONTROLES!$D$57,[3]CONTROLES!$D$58))</f>
        <v>15</v>
      </c>
      <c r="AR57" s="147" t="s">
        <v>369</v>
      </c>
      <c r="AS57" s="148">
        <f>+IF(AR57=[3]CONTROLES!$C$59,[3]CONTROLES!$D$59,[3]CONTROLES!$D$60)</f>
        <v>15</v>
      </c>
      <c r="AT57" s="147" t="s">
        <v>372</v>
      </c>
      <c r="AU57" s="148">
        <f>+IF(AT57=[3]CONTROLES!$C$61,[3]CONTROLES!$D$61,[3]CONTROLES!$D$62)</f>
        <v>15</v>
      </c>
      <c r="AV57" s="147" t="s">
        <v>375</v>
      </c>
      <c r="AW57" s="149">
        <f>+IF(AV57=[3]CONTROLES!$C$63,[3]CONTROLES!$D$63,IF(AV57=[3]CONTROLES!$C$64,[3]CONTROLES!$D$64,[3]CONTROLES!$D$65))</f>
        <v>10</v>
      </c>
      <c r="AX57" s="149">
        <f t="shared" si="5"/>
        <v>100</v>
      </c>
      <c r="AY57" s="150" t="str">
        <f t="shared" si="0"/>
        <v>Fuerte</v>
      </c>
      <c r="AZ57" s="350" t="s">
        <v>280</v>
      </c>
      <c r="BA57" s="348" t="str">
        <f>VLOOKUP(AZ57,[5]FORMULAS!$A$77:$B$82,2,0)</f>
        <v>Rara vez</v>
      </c>
      <c r="BB57" s="347" t="str">
        <f>+R57</f>
        <v>Mayor</v>
      </c>
      <c r="BC57" s="358" t="str">
        <f>CONCATENATE(BB57,"-",BA57)</f>
        <v>Mayor-Rara vez</v>
      </c>
      <c r="BD57" s="349" t="str">
        <f>VLOOKUP(BC57,[5]FORMULAS!$I$77:$J$97,2,0)</f>
        <v>Alto</v>
      </c>
      <c r="BE57" s="349" t="s">
        <v>118</v>
      </c>
      <c r="BF57" s="212" t="s">
        <v>552</v>
      </c>
      <c r="BG57" s="212" t="s">
        <v>144</v>
      </c>
      <c r="BH57" s="212" t="s">
        <v>223</v>
      </c>
      <c r="BI57" s="220">
        <v>45323</v>
      </c>
      <c r="BJ57" s="220">
        <v>45656</v>
      </c>
      <c r="BK57" s="212" t="s">
        <v>553</v>
      </c>
      <c r="BL57" s="212" t="s">
        <v>542</v>
      </c>
      <c r="BM57" s="208" t="s">
        <v>35</v>
      </c>
      <c r="BN57" s="357" t="s">
        <v>521</v>
      </c>
      <c r="BO57" s="239" t="s">
        <v>261</v>
      </c>
      <c r="BP57" s="242" t="s">
        <v>998</v>
      </c>
      <c r="BQ57" s="247" t="s">
        <v>431</v>
      </c>
      <c r="BR57" s="247" t="s">
        <v>989</v>
      </c>
      <c r="BS57" s="247">
        <v>0</v>
      </c>
      <c r="BT57" s="247" t="s">
        <v>431</v>
      </c>
      <c r="BU57" s="247" t="s">
        <v>431</v>
      </c>
      <c r="BV57" s="247" t="s">
        <v>431</v>
      </c>
      <c r="BW57" s="247" t="s">
        <v>431</v>
      </c>
      <c r="BX57" s="247" t="s">
        <v>261</v>
      </c>
      <c r="BY57" s="265" t="s">
        <v>999</v>
      </c>
      <c r="BZ57" s="247" t="s">
        <v>431</v>
      </c>
      <c r="CA57" s="247" t="s">
        <v>989</v>
      </c>
      <c r="CB57" s="247">
        <v>0</v>
      </c>
      <c r="CC57" s="247" t="s">
        <v>431</v>
      </c>
      <c r="CD57" s="247" t="s">
        <v>431</v>
      </c>
      <c r="CE57" s="247" t="s">
        <v>431</v>
      </c>
      <c r="CF57" s="247" t="s">
        <v>431</v>
      </c>
      <c r="CG57" s="247" t="s">
        <v>261</v>
      </c>
      <c r="CH57" s="265" t="s">
        <v>1000</v>
      </c>
      <c r="CI57" s="247" t="s">
        <v>431</v>
      </c>
      <c r="CJ57" s="247" t="s">
        <v>989</v>
      </c>
      <c r="CK57" s="247">
        <v>0</v>
      </c>
      <c r="CL57" s="247" t="s">
        <v>431</v>
      </c>
      <c r="CM57" s="247" t="s">
        <v>431</v>
      </c>
      <c r="CN57" s="247" t="s">
        <v>431</v>
      </c>
      <c r="CO57" s="247" t="s">
        <v>431</v>
      </c>
      <c r="CP57" s="247" t="s">
        <v>261</v>
      </c>
      <c r="CQ57" s="265" t="s">
        <v>1001</v>
      </c>
      <c r="CR57" s="247" t="s">
        <v>431</v>
      </c>
      <c r="CS57" s="247" t="s">
        <v>989</v>
      </c>
      <c r="CT57" s="247">
        <v>0</v>
      </c>
      <c r="CU57" s="247" t="s">
        <v>431</v>
      </c>
      <c r="CV57" s="247" t="s">
        <v>431</v>
      </c>
      <c r="CW57" s="247" t="s">
        <v>431</v>
      </c>
      <c r="CX57" s="247" t="s">
        <v>431</v>
      </c>
      <c r="CY57" s="196"/>
      <c r="CZ57" s="196"/>
      <c r="DA57" s="196"/>
      <c r="DB57" s="196"/>
      <c r="DC57" s="196"/>
      <c r="DD57" s="196"/>
      <c r="DE57" s="196"/>
      <c r="DF57" s="196"/>
      <c r="DG57" s="196"/>
      <c r="DH57" s="196"/>
      <c r="DI57" s="196"/>
      <c r="DJ57" s="196"/>
      <c r="DK57" s="196"/>
      <c r="DL57" s="196"/>
      <c r="DM57" s="196"/>
      <c r="DN57" s="196"/>
      <c r="DO57" s="196"/>
      <c r="DP57" s="196"/>
      <c r="DQ57" s="196"/>
      <c r="DR57" s="196"/>
      <c r="DS57" s="196"/>
      <c r="DT57" s="196"/>
      <c r="DU57" s="196"/>
      <c r="DV57" s="196"/>
      <c r="DW57" s="196"/>
      <c r="DX57" s="196"/>
      <c r="DY57" s="196"/>
      <c r="DZ57" s="196"/>
      <c r="EA57" s="196"/>
      <c r="EB57" s="196"/>
      <c r="EC57" s="196"/>
      <c r="ED57" s="196"/>
      <c r="EE57" s="196"/>
      <c r="EF57" s="196"/>
      <c r="EG57" s="196"/>
      <c r="EH57" s="196"/>
      <c r="EI57" s="196"/>
      <c r="EJ57" s="196"/>
      <c r="EK57" s="196"/>
      <c r="EL57" s="196"/>
      <c r="EM57" s="196"/>
      <c r="EN57" s="196"/>
      <c r="EO57" s="196"/>
      <c r="EP57" s="196"/>
      <c r="EQ57" s="196"/>
      <c r="ER57" s="196"/>
      <c r="ES57" s="196"/>
      <c r="ET57" s="196"/>
      <c r="EU57" s="196"/>
      <c r="EV57" s="196"/>
      <c r="EW57" s="196"/>
      <c r="EX57" s="196"/>
      <c r="EY57" s="196"/>
      <c r="EZ57" s="196"/>
      <c r="FA57" s="196"/>
      <c r="FB57" s="196"/>
      <c r="FC57" s="196"/>
      <c r="FD57" s="196"/>
      <c r="FE57" s="196"/>
      <c r="FF57" s="196"/>
      <c r="FG57" s="196"/>
      <c r="FH57" s="196"/>
      <c r="FI57" s="196"/>
      <c r="FJ57" s="196"/>
      <c r="FK57" s="196"/>
      <c r="FL57" s="196"/>
      <c r="FM57" s="196"/>
      <c r="FN57" s="196"/>
      <c r="FO57" s="196"/>
      <c r="FP57" s="196"/>
      <c r="FQ57" s="196"/>
      <c r="FR57" s="196"/>
      <c r="FS57" s="279">
        <v>45420</v>
      </c>
      <c r="FT57" s="277" t="s">
        <v>261</v>
      </c>
      <c r="FU57" s="244" t="s">
        <v>1072</v>
      </c>
      <c r="FV57" s="277" t="s">
        <v>35</v>
      </c>
      <c r="FW57" s="265" t="s">
        <v>1007</v>
      </c>
      <c r="FX57" s="170">
        <v>0</v>
      </c>
      <c r="FY57" s="277" t="s">
        <v>35</v>
      </c>
      <c r="FZ57" s="239" t="s">
        <v>262</v>
      </c>
      <c r="GA57" s="243">
        <v>45421</v>
      </c>
      <c r="GB57" s="269" t="s">
        <v>1155</v>
      </c>
      <c r="GC57" s="269" t="s">
        <v>1144</v>
      </c>
      <c r="GD57" s="269" t="s">
        <v>173</v>
      </c>
      <c r="GE57" s="289">
        <v>0</v>
      </c>
      <c r="GF57" s="289"/>
      <c r="GG57" s="289"/>
      <c r="GH57" s="289"/>
      <c r="GI57" s="289"/>
      <c r="GJ57" s="289"/>
      <c r="GK57" s="289"/>
      <c r="GL57" s="289"/>
      <c r="GM57" s="289"/>
      <c r="GN57" s="289"/>
      <c r="GO57" s="289"/>
      <c r="GP57" s="289"/>
      <c r="GQ57" s="289"/>
      <c r="GR57" s="289"/>
      <c r="GS57" s="289"/>
      <c r="GT57" s="289"/>
      <c r="GU57" s="289"/>
      <c r="GV57" s="289"/>
      <c r="GW57" s="289"/>
      <c r="GX57" s="289"/>
      <c r="GY57" s="289"/>
      <c r="GZ57" s="289"/>
      <c r="HA57" s="289"/>
      <c r="HB57" s="289"/>
      <c r="HC57" s="289"/>
      <c r="HD57" s="289"/>
      <c r="HE57" s="289"/>
      <c r="HF57" s="289">
        <v>0</v>
      </c>
    </row>
    <row r="58" spans="1:214" ht="77.25" customHeight="1" x14ac:dyDescent="0.2">
      <c r="A58" s="351"/>
      <c r="B58" s="350"/>
      <c r="C58" s="328"/>
      <c r="D58" s="328"/>
      <c r="E58" s="203" t="s">
        <v>1073</v>
      </c>
      <c r="F58" s="217"/>
      <c r="G58" s="203" t="s">
        <v>504</v>
      </c>
      <c r="H58" s="352"/>
      <c r="I58" s="352"/>
      <c r="J58" s="350"/>
      <c r="K58" s="350"/>
      <c r="L58" s="350"/>
      <c r="M58" s="350"/>
      <c r="N58" s="350"/>
      <c r="O58" s="350"/>
      <c r="P58" s="348"/>
      <c r="Q58" s="358"/>
      <c r="R58" s="329"/>
      <c r="S58" s="358"/>
      <c r="T58" s="346"/>
      <c r="U58" s="204">
        <v>2</v>
      </c>
      <c r="V58" s="205" t="s">
        <v>554</v>
      </c>
      <c r="W58" s="205" t="s">
        <v>517</v>
      </c>
      <c r="X58" s="205" t="s">
        <v>555</v>
      </c>
      <c r="Y58" s="206" t="s">
        <v>12</v>
      </c>
      <c r="Z58" s="207">
        <f>+IF(Y58='[5]Tabla Valoración controles'!$D$4,'[5]Tabla Valoración controles'!$F$4,IF('[5]Mapa Corrupcion'!Y58='[5]Tabla Valoración controles'!$D$5,'[5]Tabla Valoración controles'!$F$5,IF(Y58=[5]FORMULAS!$A$10,0,'[5]Tabla Valoración controles'!$F$6)))</f>
        <v>0.25</v>
      </c>
      <c r="AA58" s="206" t="s">
        <v>8</v>
      </c>
      <c r="AB58" s="171">
        <f>+IF(AA58='[5]Tabla Valoración controles'!$D$7,'[5]Tabla Valoración controles'!$F$7,IF(Y58=[5]FORMULAS!$A$10,0,'[5]Tabla Valoración controles'!$F$8))</f>
        <v>0.15</v>
      </c>
      <c r="AC58" s="206" t="s">
        <v>17</v>
      </c>
      <c r="AD58" s="207">
        <f>+IF(AC58='[5]Tabla Valoración controles'!$D$9,'[5]Tabla Valoración controles'!$F$9,IF(Y58=[5]FORMULAS!$A$10,0,'[5]Tabla Valoración controles'!$F$10))</f>
        <v>0</v>
      </c>
      <c r="AE58" s="206" t="s">
        <v>21</v>
      </c>
      <c r="AF58" s="207">
        <f>+IF(AE58='[5]Tabla Valoración controles'!$D$9,'[5]Tabla Valoración controles'!$F$9,IF(AA58=[5]FORMULAS!$A$10,0,'[5]Tabla Valoración controles'!$F$10))</f>
        <v>0</v>
      </c>
      <c r="AG58" s="206" t="s">
        <v>77</v>
      </c>
      <c r="AH58" s="207">
        <f>+IF(AG58='[5]Tabla Valoración controles'!$D$13,'[5]Tabla Valoración controles'!$F$13,'[5]Tabla Valoración controles'!$F$14)</f>
        <v>0</v>
      </c>
      <c r="AI58" s="171">
        <f t="shared" si="6"/>
        <v>0.4</v>
      </c>
      <c r="AJ58" s="147" t="s">
        <v>353</v>
      </c>
      <c r="AK58" s="148">
        <f>+IF(AJ58=[3]CONTROLES!$C$50,[3]CONTROLES!$D$50,[3]CONTROLES!$D$51)</f>
        <v>15</v>
      </c>
      <c r="AL58" s="147" t="s">
        <v>359</v>
      </c>
      <c r="AM58" s="148">
        <f>+IF(AL58=[3]CONTROLES!$C$52,[3]CONTROLES!$D$52,[3]CONTROLES!$D$53)</f>
        <v>15</v>
      </c>
      <c r="AN58" s="147" t="s">
        <v>362</v>
      </c>
      <c r="AO58" s="148">
        <f>+IF(AN58=[3]CONTROLES!$C$54,[3]CONTROLES!$D$54,[3]CONTROLES!$D$55)</f>
        <v>15</v>
      </c>
      <c r="AP58" s="147" t="s">
        <v>365</v>
      </c>
      <c r="AQ58" s="148">
        <f>+IF(AP58=[3]CONTROLES!$C$56,[3]CONTROLES!$D$56,IF(AP58=[3]CONTROLES!$C$57,[3]CONTROLES!$D$57,[3]CONTROLES!$D$58))</f>
        <v>15</v>
      </c>
      <c r="AR58" s="147" t="s">
        <v>369</v>
      </c>
      <c r="AS58" s="148">
        <f>+IF(AR58=[3]CONTROLES!$C$59,[3]CONTROLES!$D$59,[3]CONTROLES!$D$60)</f>
        <v>15</v>
      </c>
      <c r="AT58" s="147" t="s">
        <v>372</v>
      </c>
      <c r="AU58" s="148">
        <f>+IF(AT58=[3]CONTROLES!$C$61,[3]CONTROLES!$D$61,[3]CONTROLES!$D$62)</f>
        <v>15</v>
      </c>
      <c r="AV58" s="147" t="s">
        <v>375</v>
      </c>
      <c r="AW58" s="149">
        <f>+IF(AV58=[3]CONTROLES!$C$63,[3]CONTROLES!$D$63,IF(AV58=[3]CONTROLES!$C$64,[3]CONTROLES!$D$64,[3]CONTROLES!$D$65))</f>
        <v>10</v>
      </c>
      <c r="AX58" s="149">
        <f t="shared" si="5"/>
        <v>100</v>
      </c>
      <c r="AY58" s="150" t="str">
        <f t="shared" si="0"/>
        <v>Fuerte</v>
      </c>
      <c r="AZ58" s="350"/>
      <c r="BA58" s="348"/>
      <c r="BB58" s="347"/>
      <c r="BC58" s="358"/>
      <c r="BD58" s="349"/>
      <c r="BE58" s="349"/>
      <c r="BF58" s="212" t="s">
        <v>544</v>
      </c>
      <c r="BG58" s="212" t="s">
        <v>144</v>
      </c>
      <c r="BH58" s="212" t="s">
        <v>223</v>
      </c>
      <c r="BI58" s="220">
        <v>45323</v>
      </c>
      <c r="BJ58" s="220">
        <v>45656</v>
      </c>
      <c r="BK58" s="212" t="s">
        <v>545</v>
      </c>
      <c r="BL58" s="212" t="s">
        <v>546</v>
      </c>
      <c r="BM58" s="208" t="s">
        <v>35</v>
      </c>
      <c r="BN58" s="357"/>
      <c r="BO58" s="239" t="s">
        <v>261</v>
      </c>
      <c r="BP58" s="242" t="s">
        <v>1002</v>
      </c>
      <c r="BQ58" s="247" t="s">
        <v>431</v>
      </c>
      <c r="BR58" s="247" t="s">
        <v>989</v>
      </c>
      <c r="BS58" s="247">
        <v>0</v>
      </c>
      <c r="BT58" s="247" t="s">
        <v>431</v>
      </c>
      <c r="BU58" s="247" t="s">
        <v>431</v>
      </c>
      <c r="BV58" s="247" t="s">
        <v>431</v>
      </c>
      <c r="BW58" s="247" t="s">
        <v>431</v>
      </c>
      <c r="BX58" s="247" t="s">
        <v>261</v>
      </c>
      <c r="BY58" s="265" t="s">
        <v>1003</v>
      </c>
      <c r="BZ58" s="247" t="s">
        <v>431</v>
      </c>
      <c r="CA58" s="247" t="s">
        <v>989</v>
      </c>
      <c r="CB58" s="247">
        <v>0</v>
      </c>
      <c r="CC58" s="247" t="s">
        <v>431</v>
      </c>
      <c r="CD58" s="247" t="s">
        <v>431</v>
      </c>
      <c r="CE58" s="247" t="s">
        <v>431</v>
      </c>
      <c r="CF58" s="247" t="s">
        <v>431</v>
      </c>
      <c r="CG58" s="247" t="s">
        <v>261</v>
      </c>
      <c r="CH58" s="265" t="s">
        <v>1004</v>
      </c>
      <c r="CI58" s="247" t="s">
        <v>431</v>
      </c>
      <c r="CJ58" s="247" t="s">
        <v>989</v>
      </c>
      <c r="CK58" s="247">
        <v>0</v>
      </c>
      <c r="CL58" s="247" t="s">
        <v>431</v>
      </c>
      <c r="CM58" s="247" t="s">
        <v>431</v>
      </c>
      <c r="CN58" s="247" t="s">
        <v>431</v>
      </c>
      <c r="CO58" s="247" t="s">
        <v>431</v>
      </c>
      <c r="CP58" s="247" t="s">
        <v>261</v>
      </c>
      <c r="CQ58" s="265" t="s">
        <v>1005</v>
      </c>
      <c r="CR58" s="247" t="s">
        <v>431</v>
      </c>
      <c r="CS58" s="247" t="s">
        <v>989</v>
      </c>
      <c r="CT58" s="247">
        <v>0</v>
      </c>
      <c r="CU58" s="247" t="s">
        <v>431</v>
      </c>
      <c r="CV58" s="247" t="s">
        <v>431</v>
      </c>
      <c r="CW58" s="247" t="s">
        <v>431</v>
      </c>
      <c r="CX58" s="247" t="s">
        <v>431</v>
      </c>
      <c r="CY58" s="196"/>
      <c r="CZ58" s="196"/>
      <c r="DA58" s="196"/>
      <c r="DB58" s="196"/>
      <c r="DC58" s="196"/>
      <c r="DD58" s="196"/>
      <c r="DE58" s="196"/>
      <c r="DF58" s="196"/>
      <c r="DG58" s="196"/>
      <c r="DH58" s="196"/>
      <c r="DI58" s="196"/>
      <c r="DJ58" s="196"/>
      <c r="DK58" s="196"/>
      <c r="DL58" s="196"/>
      <c r="DM58" s="196"/>
      <c r="DN58" s="196"/>
      <c r="DO58" s="196"/>
      <c r="DP58" s="196"/>
      <c r="DQ58" s="196"/>
      <c r="DR58" s="196"/>
      <c r="DS58" s="196"/>
      <c r="DT58" s="196"/>
      <c r="DU58" s="196"/>
      <c r="DV58" s="196"/>
      <c r="DW58" s="196"/>
      <c r="DX58" s="196"/>
      <c r="DY58" s="196"/>
      <c r="DZ58" s="196"/>
      <c r="EA58" s="196"/>
      <c r="EB58" s="196"/>
      <c r="EC58" s="196"/>
      <c r="ED58" s="196"/>
      <c r="EE58" s="196"/>
      <c r="EF58" s="196"/>
      <c r="EG58" s="196"/>
      <c r="EH58" s="196"/>
      <c r="EI58" s="196"/>
      <c r="EJ58" s="196"/>
      <c r="EK58" s="196"/>
      <c r="EL58" s="196"/>
      <c r="EM58" s="196"/>
      <c r="EN58" s="196"/>
      <c r="EO58" s="196"/>
      <c r="EP58" s="196"/>
      <c r="EQ58" s="196"/>
      <c r="ER58" s="196"/>
      <c r="ES58" s="196"/>
      <c r="ET58" s="196"/>
      <c r="EU58" s="196"/>
      <c r="EV58" s="196"/>
      <c r="EW58" s="196"/>
      <c r="EX58" s="196"/>
      <c r="EY58" s="196"/>
      <c r="EZ58" s="196"/>
      <c r="FA58" s="196"/>
      <c r="FB58" s="196"/>
      <c r="FC58" s="196"/>
      <c r="FD58" s="196"/>
      <c r="FE58" s="196"/>
      <c r="FF58" s="196"/>
      <c r="FG58" s="196"/>
      <c r="FH58" s="196"/>
      <c r="FI58" s="196"/>
      <c r="FJ58" s="196"/>
      <c r="FK58" s="196"/>
      <c r="FL58" s="196"/>
      <c r="FM58" s="196"/>
      <c r="FN58" s="196"/>
      <c r="FO58" s="196"/>
      <c r="FP58" s="196"/>
      <c r="FQ58" s="196"/>
      <c r="FR58" s="196"/>
      <c r="FS58" s="279">
        <v>45420</v>
      </c>
      <c r="FT58" s="277" t="s">
        <v>261</v>
      </c>
      <c r="FU58" s="244" t="s">
        <v>1072</v>
      </c>
      <c r="FV58" s="277" t="s">
        <v>35</v>
      </c>
      <c r="FW58" s="265" t="s">
        <v>1007</v>
      </c>
      <c r="FX58" s="170">
        <v>0</v>
      </c>
      <c r="FY58" s="277" t="s">
        <v>35</v>
      </c>
      <c r="FZ58" s="239" t="s">
        <v>262</v>
      </c>
      <c r="GA58" s="243">
        <v>45421</v>
      </c>
      <c r="GB58" s="269" t="s">
        <v>1157</v>
      </c>
      <c r="GC58" s="269" t="s">
        <v>1144</v>
      </c>
      <c r="GD58" s="269" t="s">
        <v>173</v>
      </c>
      <c r="GE58" s="289">
        <v>0</v>
      </c>
      <c r="GF58" s="289"/>
      <c r="GG58" s="289"/>
      <c r="GH58" s="289"/>
      <c r="GI58" s="289"/>
      <c r="GJ58" s="289"/>
      <c r="GK58" s="289"/>
      <c r="GL58" s="289"/>
      <c r="GM58" s="289"/>
      <c r="GN58" s="289"/>
      <c r="GO58" s="289"/>
      <c r="GP58" s="289"/>
      <c r="GQ58" s="289"/>
      <c r="GR58" s="289"/>
      <c r="GS58" s="289"/>
      <c r="GT58" s="289"/>
      <c r="GU58" s="289"/>
      <c r="GV58" s="289"/>
      <c r="GW58" s="289"/>
      <c r="GX58" s="289"/>
      <c r="GY58" s="289"/>
      <c r="GZ58" s="289"/>
      <c r="HA58" s="289"/>
      <c r="HB58" s="289"/>
      <c r="HC58" s="289"/>
      <c r="HD58" s="289"/>
      <c r="HE58" s="289"/>
      <c r="HF58" s="289">
        <v>0</v>
      </c>
    </row>
    <row r="59" spans="1:214" ht="39.75" hidden="1" customHeight="1" x14ac:dyDescent="0.2">
      <c r="A59" s="351"/>
      <c r="B59" s="350"/>
      <c r="C59" s="328"/>
      <c r="D59" s="328"/>
      <c r="E59" s="203" t="s">
        <v>512</v>
      </c>
      <c r="F59" s="217"/>
      <c r="G59" s="203" t="s">
        <v>506</v>
      </c>
      <c r="H59" s="352"/>
      <c r="I59" s="352"/>
      <c r="J59" s="350"/>
      <c r="K59" s="350"/>
      <c r="L59" s="350"/>
      <c r="M59" s="350"/>
      <c r="N59" s="350"/>
      <c r="O59" s="350"/>
      <c r="P59" s="348"/>
      <c r="Q59" s="358"/>
      <c r="R59" s="329"/>
      <c r="S59" s="358"/>
      <c r="T59" s="346"/>
      <c r="U59" s="204"/>
      <c r="V59" s="213"/>
      <c r="W59" s="213"/>
      <c r="X59" s="213"/>
      <c r="Y59" s="206"/>
      <c r="Z59" s="207">
        <f>+IF(Y59='[5]Tabla Valoración controles'!$D$4,'[5]Tabla Valoración controles'!$F$4,IF('[5]Mapa Corrupcion'!Y59='[5]Tabla Valoración controles'!$D$5,'[5]Tabla Valoración controles'!$F$5,IF(Y59=[5]FORMULAS!$A$10,0,'[5]Tabla Valoración controles'!$F$6)))</f>
        <v>0.1</v>
      </c>
      <c r="AA59" s="206"/>
      <c r="AB59" s="171">
        <f>+IF(AA59='[5]Tabla Valoración controles'!$D$7,'[5]Tabla Valoración controles'!$F$7,IF(Y59=[5]FORMULAS!$A$10,0,'[5]Tabla Valoración controles'!$F$8))</f>
        <v>0.15</v>
      </c>
      <c r="AC59" s="206"/>
      <c r="AD59" s="207">
        <f>+IF(AC59='[5]Tabla Valoración controles'!$D$9,'[5]Tabla Valoración controles'!$F$9,IF(Y59=[5]FORMULAS!$A$10,0,'[5]Tabla Valoración controles'!$F$10))</f>
        <v>0</v>
      </c>
      <c r="AE59" s="206"/>
      <c r="AF59" s="207">
        <f>+IF(AE59='[5]Tabla Valoración controles'!$D$9,'[5]Tabla Valoración controles'!$F$9,IF(AA59=[5]FORMULAS!$A$10,0,'[5]Tabla Valoración controles'!$F$10))</f>
        <v>0</v>
      </c>
      <c r="AG59" s="206"/>
      <c r="AH59" s="207">
        <f>+IF(AG59='[5]Tabla Valoración controles'!$D$13,'[5]Tabla Valoración controles'!$F$13,'[5]Tabla Valoración controles'!$F$14)</f>
        <v>0</v>
      </c>
      <c r="AI59" s="171">
        <f t="shared" si="6"/>
        <v>0.25</v>
      </c>
      <c r="AJ59" s="147"/>
      <c r="AK59" s="148">
        <f>+IF(AJ59=[3]CONTROLES!$C$50,[3]CONTROLES!$D$50,[3]CONTROLES!$D$51)</f>
        <v>0</v>
      </c>
      <c r="AL59" s="147"/>
      <c r="AM59" s="148">
        <f>+IF(AL59=[3]CONTROLES!$C$52,[3]CONTROLES!$D$52,[3]CONTROLES!$D$53)</f>
        <v>0</v>
      </c>
      <c r="AN59" s="147"/>
      <c r="AO59" s="148">
        <f>+IF(AN59=[3]CONTROLES!$C$54,[3]CONTROLES!$D$54,[3]CONTROLES!$D$55)</f>
        <v>0</v>
      </c>
      <c r="AP59" s="147"/>
      <c r="AQ59" s="148">
        <f>+IF(AP59=[3]CONTROLES!$C$56,[3]CONTROLES!$D$56,IF(AP59=[3]CONTROLES!$C$57,[3]CONTROLES!$D$57,[3]CONTROLES!$D$58))</f>
        <v>0</v>
      </c>
      <c r="AR59" s="147"/>
      <c r="AS59" s="148">
        <f>+IF(AR59=[3]CONTROLES!$C$59,[3]CONTROLES!$D$59,[3]CONTROLES!$D$60)</f>
        <v>0</v>
      </c>
      <c r="AT59" s="147"/>
      <c r="AU59" s="148">
        <f>+IF(AT59=[3]CONTROLES!$C$61,[3]CONTROLES!$D$61,[3]CONTROLES!$D$62)</f>
        <v>0</v>
      </c>
      <c r="AV59" s="147"/>
      <c r="AW59" s="149">
        <f>+IF(AV59=[3]CONTROLES!$C$63,[3]CONTROLES!$D$63,IF(AV59=[3]CONTROLES!$C$64,[3]CONTROLES!$D$64,[3]CONTROLES!$D$65))</f>
        <v>0</v>
      </c>
      <c r="AX59" s="149">
        <f t="shared" si="5"/>
        <v>0</v>
      </c>
      <c r="AY59" s="150" t="str">
        <f t="shared" si="0"/>
        <v>Débil</v>
      </c>
      <c r="AZ59" s="350"/>
      <c r="BA59" s="348"/>
      <c r="BB59" s="347"/>
      <c r="BC59" s="358"/>
      <c r="BD59" s="349"/>
      <c r="BE59" s="349"/>
      <c r="BF59" s="208"/>
      <c r="BG59" s="208"/>
      <c r="BH59" s="212" t="s">
        <v>216</v>
      </c>
      <c r="BI59" s="221"/>
      <c r="BJ59" s="221"/>
      <c r="BK59" s="208"/>
      <c r="BL59" s="208"/>
      <c r="BM59" s="208" t="s">
        <v>171</v>
      </c>
      <c r="BN59" s="357"/>
      <c r="BO59" s="239"/>
      <c r="BP59" s="239"/>
      <c r="BQ59" s="196"/>
      <c r="BR59" s="196"/>
      <c r="BS59" s="196"/>
      <c r="BT59" s="196"/>
      <c r="BU59" s="196"/>
      <c r="BV59" s="196"/>
      <c r="BW59" s="196"/>
      <c r="BX59" s="196"/>
      <c r="BY59" s="196"/>
      <c r="BZ59" s="196"/>
      <c r="CA59" s="196"/>
      <c r="CB59" s="196"/>
      <c r="CC59" s="196"/>
      <c r="CD59" s="196"/>
      <c r="CE59" s="196"/>
      <c r="CF59" s="196"/>
      <c r="CG59" s="196"/>
      <c r="CH59" s="196"/>
      <c r="CI59" s="196"/>
      <c r="CJ59" s="196"/>
      <c r="CK59" s="196"/>
      <c r="CL59" s="196"/>
      <c r="CM59" s="196"/>
      <c r="CN59" s="196"/>
      <c r="CO59" s="196"/>
      <c r="CP59" s="196"/>
      <c r="CQ59" s="196"/>
      <c r="CR59" s="196"/>
      <c r="CS59" s="196"/>
      <c r="CT59" s="196"/>
      <c r="CU59" s="196"/>
      <c r="CV59" s="196"/>
      <c r="CW59" s="196"/>
      <c r="CX59" s="196"/>
      <c r="CY59" s="196"/>
      <c r="CZ59" s="196"/>
      <c r="DA59" s="196"/>
      <c r="DB59" s="196"/>
      <c r="DC59" s="196"/>
      <c r="DD59" s="196"/>
      <c r="DE59" s="196"/>
      <c r="DF59" s="196"/>
      <c r="DG59" s="196"/>
      <c r="DH59" s="196"/>
      <c r="DI59" s="196"/>
      <c r="DJ59" s="196"/>
      <c r="DK59" s="196"/>
      <c r="DL59" s="196"/>
      <c r="DM59" s="196"/>
      <c r="DN59" s="196"/>
      <c r="DO59" s="196"/>
      <c r="DP59" s="196"/>
      <c r="DQ59" s="196"/>
      <c r="DR59" s="196"/>
      <c r="DS59" s="196"/>
      <c r="DT59" s="196"/>
      <c r="DU59" s="196"/>
      <c r="DV59" s="196"/>
      <c r="DW59" s="196"/>
      <c r="DX59" s="196"/>
      <c r="DY59" s="196"/>
      <c r="DZ59" s="196"/>
      <c r="EA59" s="196"/>
      <c r="EB59" s="196"/>
      <c r="EC59" s="196"/>
      <c r="ED59" s="196"/>
      <c r="EE59" s="196"/>
      <c r="EF59" s="196"/>
      <c r="EG59" s="196"/>
      <c r="EH59" s="196"/>
      <c r="EI59" s="196"/>
      <c r="EJ59" s="196"/>
      <c r="EK59" s="196"/>
      <c r="EL59" s="196"/>
      <c r="EM59" s="196"/>
      <c r="EN59" s="196"/>
      <c r="EO59" s="196"/>
      <c r="EP59" s="196"/>
      <c r="EQ59" s="196"/>
      <c r="ER59" s="196"/>
      <c r="ES59" s="196"/>
      <c r="ET59" s="196"/>
      <c r="EU59" s="196"/>
      <c r="EV59" s="196"/>
      <c r="EW59" s="196"/>
      <c r="EX59" s="196"/>
      <c r="EY59" s="196"/>
      <c r="EZ59" s="196"/>
      <c r="FA59" s="196"/>
      <c r="FB59" s="196"/>
      <c r="FC59" s="196"/>
      <c r="FD59" s="196"/>
      <c r="FE59" s="196"/>
      <c r="FF59" s="196"/>
      <c r="FG59" s="196"/>
      <c r="FH59" s="196"/>
      <c r="FI59" s="196"/>
      <c r="FJ59" s="196"/>
      <c r="FK59" s="196"/>
      <c r="FL59" s="196"/>
      <c r="FM59" s="196"/>
      <c r="FN59" s="196"/>
      <c r="FO59" s="196"/>
      <c r="FP59" s="196"/>
      <c r="FQ59" s="196"/>
      <c r="FR59" s="196"/>
      <c r="FS59" s="280"/>
      <c r="FT59" s="280"/>
      <c r="FU59" s="196"/>
      <c r="FV59" s="277"/>
      <c r="FW59" s="196"/>
      <c r="FX59" s="196"/>
      <c r="FY59" s="280"/>
      <c r="FZ59" s="196"/>
      <c r="GA59" s="243">
        <v>45421</v>
      </c>
      <c r="GB59" s="269"/>
      <c r="GC59" s="269"/>
      <c r="GD59" s="269"/>
      <c r="GE59" s="289"/>
      <c r="GF59" s="289"/>
      <c r="GG59" s="289"/>
      <c r="GH59" s="289"/>
      <c r="GI59" s="289"/>
      <c r="GJ59" s="289"/>
      <c r="GK59" s="289"/>
      <c r="GL59" s="289"/>
      <c r="GM59" s="289"/>
      <c r="GN59" s="289"/>
      <c r="GO59" s="289"/>
      <c r="GP59" s="289"/>
      <c r="GQ59" s="289"/>
      <c r="GR59" s="289"/>
      <c r="GS59" s="289"/>
      <c r="GT59" s="289"/>
      <c r="GU59" s="289"/>
      <c r="GV59" s="289"/>
      <c r="GW59" s="289"/>
      <c r="GX59" s="289"/>
      <c r="GY59" s="289"/>
      <c r="GZ59" s="289"/>
      <c r="HA59" s="289"/>
      <c r="HB59" s="289"/>
      <c r="HC59" s="289"/>
      <c r="HD59" s="289"/>
      <c r="HE59" s="289"/>
      <c r="HF59" s="289"/>
    </row>
    <row r="60" spans="1:214" ht="39.75" hidden="1" customHeight="1" x14ac:dyDescent="0.2">
      <c r="A60" s="351"/>
      <c r="B60" s="350"/>
      <c r="C60" s="328"/>
      <c r="D60" s="328"/>
      <c r="E60" s="203"/>
      <c r="F60" s="217"/>
      <c r="G60" s="203" t="s">
        <v>507</v>
      </c>
      <c r="H60" s="352"/>
      <c r="I60" s="352"/>
      <c r="J60" s="350"/>
      <c r="K60" s="350"/>
      <c r="L60" s="350"/>
      <c r="M60" s="350"/>
      <c r="N60" s="350"/>
      <c r="O60" s="350"/>
      <c r="P60" s="348"/>
      <c r="Q60" s="358"/>
      <c r="R60" s="329"/>
      <c r="S60" s="358"/>
      <c r="T60" s="346"/>
      <c r="U60" s="204"/>
      <c r="V60" s="209"/>
      <c r="W60" s="209"/>
      <c r="X60" s="209"/>
      <c r="Y60" s="206"/>
      <c r="Z60" s="207">
        <f>+IF(Y60='[5]Tabla Valoración controles'!$D$4,'[5]Tabla Valoración controles'!$F$4,IF('[5]Mapa Corrupcion'!Y60='[5]Tabla Valoración controles'!$D$5,'[5]Tabla Valoración controles'!$F$5,IF(Y60=[5]FORMULAS!$A$10,0,'[5]Tabla Valoración controles'!$F$6)))</f>
        <v>0.1</v>
      </c>
      <c r="AA60" s="206"/>
      <c r="AB60" s="171">
        <f>+IF(AA60='[5]Tabla Valoración controles'!$D$7,'[5]Tabla Valoración controles'!$F$7,IF(Y60=[5]FORMULAS!$A$10,0,'[5]Tabla Valoración controles'!$F$8))</f>
        <v>0.15</v>
      </c>
      <c r="AC60" s="206"/>
      <c r="AD60" s="207">
        <f>+IF(AC60='[5]Tabla Valoración controles'!$D$9,'[5]Tabla Valoración controles'!$F$9,IF(Y60=[5]FORMULAS!$A$10,0,'[5]Tabla Valoración controles'!$F$10))</f>
        <v>0</v>
      </c>
      <c r="AE60" s="206"/>
      <c r="AF60" s="207">
        <f>+IF(AE60='[5]Tabla Valoración controles'!$D$9,'[5]Tabla Valoración controles'!$F$9,IF(AA60=[5]FORMULAS!$A$10,0,'[5]Tabla Valoración controles'!$F$10))</f>
        <v>0</v>
      </c>
      <c r="AG60" s="206"/>
      <c r="AH60" s="207">
        <f>+IF(AG60='[5]Tabla Valoración controles'!$D$13,'[5]Tabla Valoración controles'!$F$13,'[5]Tabla Valoración controles'!$F$14)</f>
        <v>0</v>
      </c>
      <c r="AI60" s="171">
        <f t="shared" si="6"/>
        <v>0.25</v>
      </c>
      <c r="AJ60" s="147"/>
      <c r="AK60" s="148">
        <f>+IF(AJ60=[3]CONTROLES!$C$50,[3]CONTROLES!$D$50,[3]CONTROLES!$D$51)</f>
        <v>0</v>
      </c>
      <c r="AL60" s="147"/>
      <c r="AM60" s="148">
        <f>+IF(AL60=[3]CONTROLES!$C$52,[3]CONTROLES!$D$52,[3]CONTROLES!$D$53)</f>
        <v>0</v>
      </c>
      <c r="AN60" s="147"/>
      <c r="AO60" s="148">
        <f>+IF(AN60=[3]CONTROLES!$C$54,[3]CONTROLES!$D$54,[3]CONTROLES!$D$55)</f>
        <v>0</v>
      </c>
      <c r="AP60" s="147"/>
      <c r="AQ60" s="148">
        <f>+IF(AP60=[3]CONTROLES!$C$56,[3]CONTROLES!$D$56,IF(AP60=[3]CONTROLES!$C$57,[3]CONTROLES!$D$57,[3]CONTROLES!$D$58))</f>
        <v>0</v>
      </c>
      <c r="AR60" s="147"/>
      <c r="AS60" s="148">
        <f>+IF(AR60=[3]CONTROLES!$C$59,[3]CONTROLES!$D$59,[3]CONTROLES!$D$60)</f>
        <v>0</v>
      </c>
      <c r="AT60" s="147"/>
      <c r="AU60" s="148">
        <f>+IF(AT60=[3]CONTROLES!$C$61,[3]CONTROLES!$D$61,[3]CONTROLES!$D$62)</f>
        <v>0</v>
      </c>
      <c r="AV60" s="147"/>
      <c r="AW60" s="149">
        <f>+IF(AV60=[3]CONTROLES!$C$63,[3]CONTROLES!$D$63,IF(AV60=[3]CONTROLES!$C$64,[3]CONTROLES!$D$64,[3]CONTROLES!$D$65))</f>
        <v>0</v>
      </c>
      <c r="AX60" s="149">
        <f t="shared" si="5"/>
        <v>0</v>
      </c>
      <c r="AY60" s="150" t="str">
        <f t="shared" si="0"/>
        <v>Débil</v>
      </c>
      <c r="AZ60" s="350"/>
      <c r="BA60" s="348"/>
      <c r="BB60" s="347"/>
      <c r="BC60" s="358"/>
      <c r="BD60" s="349"/>
      <c r="BE60" s="349"/>
      <c r="BF60" s="208"/>
      <c r="BG60" s="208"/>
      <c r="BH60" s="212" t="s">
        <v>216</v>
      </c>
      <c r="BI60" s="221"/>
      <c r="BJ60" s="221"/>
      <c r="BK60" s="208"/>
      <c r="BL60" s="208"/>
      <c r="BM60" s="208" t="s">
        <v>171</v>
      </c>
      <c r="BN60" s="357"/>
      <c r="BO60" s="239"/>
      <c r="BP60" s="239"/>
      <c r="BQ60" s="196"/>
      <c r="BR60" s="196"/>
      <c r="BS60" s="196"/>
      <c r="BT60" s="196"/>
      <c r="BU60" s="196"/>
      <c r="BV60" s="196"/>
      <c r="BW60" s="196"/>
      <c r="BX60" s="196"/>
      <c r="BY60" s="196"/>
      <c r="BZ60" s="196"/>
      <c r="CA60" s="196"/>
      <c r="CB60" s="196"/>
      <c r="CC60" s="196"/>
      <c r="CD60" s="196"/>
      <c r="CE60" s="196"/>
      <c r="CF60" s="196"/>
      <c r="CG60" s="196"/>
      <c r="CH60" s="196"/>
      <c r="CI60" s="196"/>
      <c r="CJ60" s="196"/>
      <c r="CK60" s="196"/>
      <c r="CL60" s="196"/>
      <c r="CM60" s="196"/>
      <c r="CN60" s="196"/>
      <c r="CO60" s="196"/>
      <c r="CP60" s="196"/>
      <c r="CQ60" s="196"/>
      <c r="CR60" s="196"/>
      <c r="CS60" s="196"/>
      <c r="CT60" s="196"/>
      <c r="CU60" s="196"/>
      <c r="CV60" s="196"/>
      <c r="CW60" s="196"/>
      <c r="CX60" s="196"/>
      <c r="CY60" s="196"/>
      <c r="CZ60" s="196"/>
      <c r="DA60" s="196"/>
      <c r="DB60" s="196"/>
      <c r="DC60" s="196"/>
      <c r="DD60" s="196"/>
      <c r="DE60" s="196"/>
      <c r="DF60" s="196"/>
      <c r="DG60" s="196"/>
      <c r="DH60" s="196"/>
      <c r="DI60" s="196"/>
      <c r="DJ60" s="196"/>
      <c r="DK60" s="196"/>
      <c r="DL60" s="196"/>
      <c r="DM60" s="196"/>
      <c r="DN60" s="196"/>
      <c r="DO60" s="196"/>
      <c r="DP60" s="196"/>
      <c r="DQ60" s="196"/>
      <c r="DR60" s="196"/>
      <c r="DS60" s="196"/>
      <c r="DT60" s="196"/>
      <c r="DU60" s="196"/>
      <c r="DV60" s="196"/>
      <c r="DW60" s="196"/>
      <c r="DX60" s="196"/>
      <c r="DY60" s="196"/>
      <c r="DZ60" s="196"/>
      <c r="EA60" s="196"/>
      <c r="EB60" s="196"/>
      <c r="EC60" s="196"/>
      <c r="ED60" s="196"/>
      <c r="EE60" s="196"/>
      <c r="EF60" s="196"/>
      <c r="EG60" s="196"/>
      <c r="EH60" s="196"/>
      <c r="EI60" s="196"/>
      <c r="EJ60" s="196"/>
      <c r="EK60" s="196"/>
      <c r="EL60" s="196"/>
      <c r="EM60" s="196"/>
      <c r="EN60" s="196"/>
      <c r="EO60" s="196"/>
      <c r="EP60" s="196"/>
      <c r="EQ60" s="196"/>
      <c r="ER60" s="196"/>
      <c r="ES60" s="196"/>
      <c r="ET60" s="196"/>
      <c r="EU60" s="196"/>
      <c r="EV60" s="196"/>
      <c r="EW60" s="196"/>
      <c r="EX60" s="196"/>
      <c r="EY60" s="196"/>
      <c r="EZ60" s="196"/>
      <c r="FA60" s="196"/>
      <c r="FB60" s="196"/>
      <c r="FC60" s="196"/>
      <c r="FD60" s="196"/>
      <c r="FE60" s="196"/>
      <c r="FF60" s="196"/>
      <c r="FG60" s="196"/>
      <c r="FH60" s="196"/>
      <c r="FI60" s="196"/>
      <c r="FJ60" s="196"/>
      <c r="FK60" s="196"/>
      <c r="FL60" s="196"/>
      <c r="FM60" s="196"/>
      <c r="FN60" s="196"/>
      <c r="FO60" s="196"/>
      <c r="FP60" s="196"/>
      <c r="FQ60" s="196"/>
      <c r="FR60" s="196"/>
      <c r="FS60" s="280"/>
      <c r="FT60" s="280"/>
      <c r="FU60" s="196"/>
      <c r="FV60" s="277"/>
      <c r="FW60" s="196"/>
      <c r="FX60" s="196"/>
      <c r="FY60" s="280"/>
      <c r="FZ60" s="196"/>
      <c r="GA60" s="243">
        <v>45421</v>
      </c>
      <c r="GB60" s="269"/>
      <c r="GC60" s="269"/>
      <c r="GD60" s="269"/>
      <c r="GE60" s="289"/>
      <c r="GF60" s="289"/>
      <c r="GG60" s="289"/>
      <c r="GH60" s="289"/>
      <c r="GI60" s="289"/>
      <c r="GJ60" s="289"/>
      <c r="GK60" s="289"/>
      <c r="GL60" s="289"/>
      <c r="GM60" s="289"/>
      <c r="GN60" s="289"/>
      <c r="GO60" s="289"/>
      <c r="GP60" s="289"/>
      <c r="GQ60" s="289"/>
      <c r="GR60" s="289"/>
      <c r="GS60" s="289"/>
      <c r="GT60" s="289"/>
      <c r="GU60" s="289"/>
      <c r="GV60" s="289"/>
      <c r="GW60" s="289"/>
      <c r="GX60" s="289"/>
      <c r="GY60" s="289"/>
      <c r="GZ60" s="289"/>
      <c r="HA60" s="289"/>
      <c r="HB60" s="289"/>
      <c r="HC60" s="289"/>
      <c r="HD60" s="289"/>
      <c r="HE60" s="289"/>
      <c r="HF60" s="289"/>
    </row>
    <row r="61" spans="1:214" ht="39.75" hidden="1" customHeight="1" x14ac:dyDescent="0.2">
      <c r="A61" s="351"/>
      <c r="B61" s="350"/>
      <c r="C61" s="328"/>
      <c r="D61" s="328"/>
      <c r="E61" s="203"/>
      <c r="F61" s="217"/>
      <c r="G61" s="203"/>
      <c r="H61" s="352"/>
      <c r="I61" s="352"/>
      <c r="J61" s="350"/>
      <c r="K61" s="350"/>
      <c r="L61" s="350"/>
      <c r="M61" s="350"/>
      <c r="N61" s="350"/>
      <c r="O61" s="350"/>
      <c r="P61" s="348"/>
      <c r="Q61" s="358"/>
      <c r="R61" s="329"/>
      <c r="S61" s="358"/>
      <c r="T61" s="346"/>
      <c r="U61" s="204"/>
      <c r="V61" s="209"/>
      <c r="W61" s="209"/>
      <c r="X61" s="209"/>
      <c r="Y61" s="206"/>
      <c r="Z61" s="207">
        <f>+IF(Y61='[5]Tabla Valoración controles'!$D$4,'[5]Tabla Valoración controles'!$F$4,IF('[5]Mapa Corrupcion'!Y61='[5]Tabla Valoración controles'!$D$5,'[5]Tabla Valoración controles'!$F$5,IF(Y61=[5]FORMULAS!$A$10,0,'[5]Tabla Valoración controles'!$F$6)))</f>
        <v>0.1</v>
      </c>
      <c r="AA61" s="206"/>
      <c r="AB61" s="171">
        <f>+IF(AA61='[5]Tabla Valoración controles'!$D$7,'[5]Tabla Valoración controles'!$F$7,IF(Y61=[5]FORMULAS!$A$10,0,'[5]Tabla Valoración controles'!$F$8))</f>
        <v>0.15</v>
      </c>
      <c r="AC61" s="206"/>
      <c r="AD61" s="207">
        <f>+IF(AC61='[5]Tabla Valoración controles'!$D$9,'[5]Tabla Valoración controles'!$F$9,IF(Y61=[5]FORMULAS!$A$10,0,'[5]Tabla Valoración controles'!$F$10))</f>
        <v>0</v>
      </c>
      <c r="AE61" s="206"/>
      <c r="AF61" s="207">
        <f>+IF(AE61='[5]Tabla Valoración controles'!$D$9,'[5]Tabla Valoración controles'!$F$9,IF(AA61=[5]FORMULAS!$A$10,0,'[5]Tabla Valoración controles'!$F$10))</f>
        <v>0</v>
      </c>
      <c r="AG61" s="206"/>
      <c r="AH61" s="207">
        <f>+IF(AG61='[5]Tabla Valoración controles'!$D$13,'[5]Tabla Valoración controles'!$F$13,'[5]Tabla Valoración controles'!$F$14)</f>
        <v>0</v>
      </c>
      <c r="AI61" s="171">
        <f t="shared" si="6"/>
        <v>0.25</v>
      </c>
      <c r="AJ61" s="147"/>
      <c r="AK61" s="148">
        <f>+IF(AJ61=[3]CONTROLES!$C$50,[3]CONTROLES!$D$50,[3]CONTROLES!$D$51)</f>
        <v>0</v>
      </c>
      <c r="AL61" s="147"/>
      <c r="AM61" s="148">
        <f>+IF(AL61=[3]CONTROLES!$C$52,[3]CONTROLES!$D$52,[3]CONTROLES!$D$53)</f>
        <v>0</v>
      </c>
      <c r="AN61" s="147"/>
      <c r="AO61" s="148">
        <f>+IF(AN61=[3]CONTROLES!$C$54,[3]CONTROLES!$D$54,[3]CONTROLES!$D$55)</f>
        <v>0</v>
      </c>
      <c r="AP61" s="147"/>
      <c r="AQ61" s="148">
        <f>+IF(AP61=[3]CONTROLES!$C$56,[3]CONTROLES!$D$56,IF(AP61=[3]CONTROLES!$C$57,[3]CONTROLES!$D$57,[3]CONTROLES!$D$58))</f>
        <v>0</v>
      </c>
      <c r="AR61" s="147"/>
      <c r="AS61" s="148">
        <f>+IF(AR61=[3]CONTROLES!$C$59,[3]CONTROLES!$D$59,[3]CONTROLES!$D$60)</f>
        <v>0</v>
      </c>
      <c r="AT61" s="147"/>
      <c r="AU61" s="148">
        <f>+IF(AT61=[3]CONTROLES!$C$61,[3]CONTROLES!$D$61,[3]CONTROLES!$D$62)</f>
        <v>0</v>
      </c>
      <c r="AV61" s="147"/>
      <c r="AW61" s="149">
        <f>+IF(AV61=[3]CONTROLES!$C$63,[3]CONTROLES!$D$63,IF(AV61=[3]CONTROLES!$C$64,[3]CONTROLES!$D$64,[3]CONTROLES!$D$65))</f>
        <v>0</v>
      </c>
      <c r="AX61" s="149">
        <f t="shared" si="5"/>
        <v>0</v>
      </c>
      <c r="AY61" s="150" t="str">
        <f t="shared" si="0"/>
        <v>Débil</v>
      </c>
      <c r="AZ61" s="350"/>
      <c r="BA61" s="348"/>
      <c r="BB61" s="347"/>
      <c r="BC61" s="358"/>
      <c r="BD61" s="349"/>
      <c r="BE61" s="349"/>
      <c r="BF61" s="208"/>
      <c r="BG61" s="208"/>
      <c r="BH61" s="212" t="s">
        <v>216</v>
      </c>
      <c r="BI61" s="221"/>
      <c r="BJ61" s="221"/>
      <c r="BK61" s="208"/>
      <c r="BL61" s="208"/>
      <c r="BM61" s="208" t="s">
        <v>171</v>
      </c>
      <c r="BN61" s="357"/>
      <c r="BO61" s="239"/>
      <c r="BP61" s="239"/>
      <c r="BQ61" s="196"/>
      <c r="BR61" s="196"/>
      <c r="BS61" s="196"/>
      <c r="BT61" s="196"/>
      <c r="BU61" s="196"/>
      <c r="BV61" s="196"/>
      <c r="BW61" s="196"/>
      <c r="BX61" s="196"/>
      <c r="BY61" s="196"/>
      <c r="BZ61" s="196"/>
      <c r="CA61" s="196"/>
      <c r="CB61" s="196"/>
      <c r="CC61" s="196"/>
      <c r="CD61" s="196"/>
      <c r="CE61" s="196"/>
      <c r="CF61" s="196"/>
      <c r="CG61" s="196"/>
      <c r="CH61" s="196"/>
      <c r="CI61" s="196"/>
      <c r="CJ61" s="196"/>
      <c r="CK61" s="196"/>
      <c r="CL61" s="196"/>
      <c r="CM61" s="196"/>
      <c r="CN61" s="196"/>
      <c r="CO61" s="196"/>
      <c r="CP61" s="196"/>
      <c r="CQ61" s="196"/>
      <c r="CR61" s="196"/>
      <c r="CS61" s="196"/>
      <c r="CT61" s="196"/>
      <c r="CU61" s="196"/>
      <c r="CV61" s="196"/>
      <c r="CW61" s="196"/>
      <c r="CX61" s="196"/>
      <c r="CY61" s="196"/>
      <c r="CZ61" s="196"/>
      <c r="DA61" s="196"/>
      <c r="DB61" s="196"/>
      <c r="DC61" s="196"/>
      <c r="DD61" s="196"/>
      <c r="DE61" s="196"/>
      <c r="DF61" s="196"/>
      <c r="DG61" s="196"/>
      <c r="DH61" s="196"/>
      <c r="DI61" s="196"/>
      <c r="DJ61" s="196"/>
      <c r="DK61" s="196"/>
      <c r="DL61" s="196"/>
      <c r="DM61" s="196"/>
      <c r="DN61" s="196"/>
      <c r="DO61" s="196"/>
      <c r="DP61" s="196"/>
      <c r="DQ61" s="196"/>
      <c r="DR61" s="196"/>
      <c r="DS61" s="196"/>
      <c r="DT61" s="196"/>
      <c r="DU61" s="196"/>
      <c r="DV61" s="196"/>
      <c r="DW61" s="196"/>
      <c r="DX61" s="196"/>
      <c r="DY61" s="196"/>
      <c r="DZ61" s="196"/>
      <c r="EA61" s="196"/>
      <c r="EB61" s="196"/>
      <c r="EC61" s="196"/>
      <c r="ED61" s="196"/>
      <c r="EE61" s="196"/>
      <c r="EF61" s="196"/>
      <c r="EG61" s="196"/>
      <c r="EH61" s="196"/>
      <c r="EI61" s="196"/>
      <c r="EJ61" s="196"/>
      <c r="EK61" s="196"/>
      <c r="EL61" s="196"/>
      <c r="EM61" s="196"/>
      <c r="EN61" s="196"/>
      <c r="EO61" s="196"/>
      <c r="EP61" s="196"/>
      <c r="EQ61" s="196"/>
      <c r="ER61" s="196"/>
      <c r="ES61" s="196"/>
      <c r="ET61" s="196"/>
      <c r="EU61" s="196"/>
      <c r="EV61" s="196"/>
      <c r="EW61" s="196"/>
      <c r="EX61" s="196"/>
      <c r="EY61" s="196"/>
      <c r="EZ61" s="196"/>
      <c r="FA61" s="196"/>
      <c r="FB61" s="196"/>
      <c r="FC61" s="196"/>
      <c r="FD61" s="196"/>
      <c r="FE61" s="196"/>
      <c r="FF61" s="196"/>
      <c r="FG61" s="196"/>
      <c r="FH61" s="196"/>
      <c r="FI61" s="196"/>
      <c r="FJ61" s="196"/>
      <c r="FK61" s="196"/>
      <c r="FL61" s="196"/>
      <c r="FM61" s="196"/>
      <c r="FN61" s="196"/>
      <c r="FO61" s="196"/>
      <c r="FP61" s="196"/>
      <c r="FQ61" s="196"/>
      <c r="FR61" s="196"/>
      <c r="FS61" s="280"/>
      <c r="FT61" s="280"/>
      <c r="FU61" s="196"/>
      <c r="FV61" s="277"/>
      <c r="FW61" s="196"/>
      <c r="FX61" s="196"/>
      <c r="FY61" s="280"/>
      <c r="FZ61" s="196"/>
      <c r="GA61" s="243">
        <v>45421</v>
      </c>
      <c r="GB61" s="269"/>
      <c r="GC61" s="269"/>
      <c r="GD61" s="269"/>
      <c r="GE61" s="289"/>
      <c r="GF61" s="289"/>
      <c r="GG61" s="289"/>
      <c r="GH61" s="289"/>
      <c r="GI61" s="289"/>
      <c r="GJ61" s="289"/>
      <c r="GK61" s="289"/>
      <c r="GL61" s="289"/>
      <c r="GM61" s="289"/>
      <c r="GN61" s="289"/>
      <c r="GO61" s="289"/>
      <c r="GP61" s="289"/>
      <c r="GQ61" s="289"/>
      <c r="GR61" s="289"/>
      <c r="GS61" s="289"/>
      <c r="GT61" s="289"/>
      <c r="GU61" s="289"/>
      <c r="GV61" s="289"/>
      <c r="GW61" s="289"/>
      <c r="GX61" s="289"/>
      <c r="GY61" s="289"/>
      <c r="GZ61" s="289"/>
      <c r="HA61" s="289"/>
      <c r="HB61" s="289"/>
      <c r="HC61" s="289"/>
      <c r="HD61" s="289"/>
      <c r="HE61" s="289"/>
      <c r="HF61" s="289"/>
    </row>
    <row r="62" spans="1:214" ht="39.75" hidden="1" customHeight="1" x14ac:dyDescent="0.2">
      <c r="A62" s="351"/>
      <c r="B62" s="350"/>
      <c r="C62" s="328"/>
      <c r="D62" s="328"/>
      <c r="E62" s="203"/>
      <c r="F62" s="217"/>
      <c r="G62" s="203"/>
      <c r="H62" s="352"/>
      <c r="I62" s="352"/>
      <c r="J62" s="350"/>
      <c r="K62" s="350"/>
      <c r="L62" s="350"/>
      <c r="M62" s="350"/>
      <c r="N62" s="350"/>
      <c r="O62" s="350"/>
      <c r="P62" s="348"/>
      <c r="Q62" s="358"/>
      <c r="R62" s="329"/>
      <c r="S62" s="358"/>
      <c r="T62" s="346"/>
      <c r="U62" s="204"/>
      <c r="V62" s="209"/>
      <c r="W62" s="209"/>
      <c r="X62" s="209"/>
      <c r="Y62" s="206"/>
      <c r="Z62" s="207">
        <f>+IF(Y62='[5]Tabla Valoración controles'!$D$4,'[5]Tabla Valoración controles'!$F$4,IF('[5]Mapa Corrupcion'!Y62='[5]Tabla Valoración controles'!$D$5,'[5]Tabla Valoración controles'!$F$5,IF(Y62=[5]FORMULAS!$A$10,0,'[5]Tabla Valoración controles'!$F$6)))</f>
        <v>0.1</v>
      </c>
      <c r="AA62" s="206"/>
      <c r="AB62" s="171">
        <f>+IF(AA62='[5]Tabla Valoración controles'!$D$7,'[5]Tabla Valoración controles'!$F$7,IF(Y62=[5]FORMULAS!$A$10,0,'[5]Tabla Valoración controles'!$F$8))</f>
        <v>0.15</v>
      </c>
      <c r="AC62" s="206"/>
      <c r="AD62" s="207">
        <f>+IF(AC62='[5]Tabla Valoración controles'!$D$9,'[5]Tabla Valoración controles'!$F$9,IF(Y62=[5]FORMULAS!$A$10,0,'[5]Tabla Valoración controles'!$F$10))</f>
        <v>0</v>
      </c>
      <c r="AE62" s="206"/>
      <c r="AF62" s="207">
        <f>+IF(AE62='[5]Tabla Valoración controles'!$D$9,'[5]Tabla Valoración controles'!$F$9,IF(AA62=[5]FORMULAS!$A$10,0,'[5]Tabla Valoración controles'!$F$10))</f>
        <v>0</v>
      </c>
      <c r="AG62" s="206"/>
      <c r="AH62" s="207">
        <f>+IF(AG62='[5]Tabla Valoración controles'!$D$13,'[5]Tabla Valoración controles'!$F$13,'[5]Tabla Valoración controles'!$F$14)</f>
        <v>0</v>
      </c>
      <c r="AI62" s="171">
        <f t="shared" si="6"/>
        <v>0.25</v>
      </c>
      <c r="AJ62" s="147"/>
      <c r="AK62" s="148">
        <f>+IF(AJ62=[3]CONTROLES!$C$50,[3]CONTROLES!$D$50,[3]CONTROLES!$D$51)</f>
        <v>0</v>
      </c>
      <c r="AL62" s="147"/>
      <c r="AM62" s="148">
        <f>+IF(AL62=[3]CONTROLES!$C$52,[3]CONTROLES!$D$52,[3]CONTROLES!$D$53)</f>
        <v>0</v>
      </c>
      <c r="AN62" s="147"/>
      <c r="AO62" s="148">
        <f>+IF(AN62=[3]CONTROLES!$C$54,[3]CONTROLES!$D$54,[3]CONTROLES!$D$55)</f>
        <v>0</v>
      </c>
      <c r="AP62" s="147"/>
      <c r="AQ62" s="148">
        <f>+IF(AP62=[3]CONTROLES!$C$56,[3]CONTROLES!$D$56,IF(AP62=[3]CONTROLES!$C$57,[3]CONTROLES!$D$57,[3]CONTROLES!$D$58))</f>
        <v>0</v>
      </c>
      <c r="AR62" s="147"/>
      <c r="AS62" s="148">
        <f>+IF(AR62=[3]CONTROLES!$C$59,[3]CONTROLES!$D$59,[3]CONTROLES!$D$60)</f>
        <v>0</v>
      </c>
      <c r="AT62" s="147"/>
      <c r="AU62" s="148">
        <f>+IF(AT62=[3]CONTROLES!$C$61,[3]CONTROLES!$D$61,[3]CONTROLES!$D$62)</f>
        <v>0</v>
      </c>
      <c r="AV62" s="147"/>
      <c r="AW62" s="149">
        <f>+IF(AV62=[3]CONTROLES!$C$63,[3]CONTROLES!$D$63,IF(AV62=[3]CONTROLES!$C$64,[3]CONTROLES!$D$64,[3]CONTROLES!$D$65))</f>
        <v>0</v>
      </c>
      <c r="AX62" s="149">
        <f t="shared" si="5"/>
        <v>0</v>
      </c>
      <c r="AY62" s="150" t="str">
        <f t="shared" si="0"/>
        <v>Débil</v>
      </c>
      <c r="AZ62" s="350"/>
      <c r="BA62" s="348"/>
      <c r="BB62" s="347"/>
      <c r="BC62" s="358"/>
      <c r="BD62" s="349"/>
      <c r="BE62" s="349"/>
      <c r="BF62" s="208"/>
      <c r="BG62" s="208"/>
      <c r="BH62" s="212" t="s">
        <v>216</v>
      </c>
      <c r="BI62" s="221"/>
      <c r="BJ62" s="221"/>
      <c r="BK62" s="208"/>
      <c r="BL62" s="208"/>
      <c r="BM62" s="208" t="s">
        <v>171</v>
      </c>
      <c r="BN62" s="357"/>
      <c r="BO62" s="239"/>
      <c r="BP62" s="239"/>
      <c r="BQ62" s="196"/>
      <c r="BR62" s="196"/>
      <c r="BS62" s="196"/>
      <c r="BT62" s="196"/>
      <c r="BU62" s="196"/>
      <c r="BV62" s="196"/>
      <c r="BW62" s="196"/>
      <c r="BX62" s="196"/>
      <c r="BY62" s="196"/>
      <c r="BZ62" s="196"/>
      <c r="CA62" s="196"/>
      <c r="CB62" s="196"/>
      <c r="CC62" s="196"/>
      <c r="CD62" s="196"/>
      <c r="CE62" s="196"/>
      <c r="CF62" s="196"/>
      <c r="CG62" s="196"/>
      <c r="CH62" s="196"/>
      <c r="CI62" s="196"/>
      <c r="CJ62" s="196"/>
      <c r="CK62" s="196"/>
      <c r="CL62" s="196"/>
      <c r="CM62" s="196"/>
      <c r="CN62" s="196"/>
      <c r="CO62" s="196"/>
      <c r="CP62" s="196"/>
      <c r="CQ62" s="196"/>
      <c r="CR62" s="196"/>
      <c r="CS62" s="196"/>
      <c r="CT62" s="196"/>
      <c r="CU62" s="196"/>
      <c r="CV62" s="196"/>
      <c r="CW62" s="196"/>
      <c r="CX62" s="196"/>
      <c r="CY62" s="196"/>
      <c r="CZ62" s="196"/>
      <c r="DA62" s="196"/>
      <c r="DB62" s="196"/>
      <c r="DC62" s="196"/>
      <c r="DD62" s="196"/>
      <c r="DE62" s="196"/>
      <c r="DF62" s="196"/>
      <c r="DG62" s="196"/>
      <c r="DH62" s="196"/>
      <c r="DI62" s="196"/>
      <c r="DJ62" s="196"/>
      <c r="DK62" s="196"/>
      <c r="DL62" s="196"/>
      <c r="DM62" s="196"/>
      <c r="DN62" s="196"/>
      <c r="DO62" s="196"/>
      <c r="DP62" s="196"/>
      <c r="DQ62" s="196"/>
      <c r="DR62" s="196"/>
      <c r="DS62" s="196"/>
      <c r="DT62" s="196"/>
      <c r="DU62" s="196"/>
      <c r="DV62" s="196"/>
      <c r="DW62" s="196"/>
      <c r="DX62" s="196"/>
      <c r="DY62" s="196"/>
      <c r="DZ62" s="196"/>
      <c r="EA62" s="196"/>
      <c r="EB62" s="196"/>
      <c r="EC62" s="196"/>
      <c r="ED62" s="196"/>
      <c r="EE62" s="196"/>
      <c r="EF62" s="196"/>
      <c r="EG62" s="196"/>
      <c r="EH62" s="196"/>
      <c r="EI62" s="196"/>
      <c r="EJ62" s="196"/>
      <c r="EK62" s="196"/>
      <c r="EL62" s="196"/>
      <c r="EM62" s="196"/>
      <c r="EN62" s="196"/>
      <c r="EO62" s="196"/>
      <c r="EP62" s="196"/>
      <c r="EQ62" s="196"/>
      <c r="ER62" s="196"/>
      <c r="ES62" s="196"/>
      <c r="ET62" s="196"/>
      <c r="EU62" s="196"/>
      <c r="EV62" s="196"/>
      <c r="EW62" s="196"/>
      <c r="EX62" s="196"/>
      <c r="EY62" s="196"/>
      <c r="EZ62" s="196"/>
      <c r="FA62" s="196"/>
      <c r="FB62" s="196"/>
      <c r="FC62" s="196"/>
      <c r="FD62" s="196"/>
      <c r="FE62" s="196"/>
      <c r="FF62" s="196"/>
      <c r="FG62" s="196"/>
      <c r="FH62" s="196"/>
      <c r="FI62" s="196"/>
      <c r="FJ62" s="196"/>
      <c r="FK62" s="196"/>
      <c r="FL62" s="196"/>
      <c r="FM62" s="196"/>
      <c r="FN62" s="196"/>
      <c r="FO62" s="196"/>
      <c r="FP62" s="196"/>
      <c r="FQ62" s="196"/>
      <c r="FR62" s="196"/>
      <c r="FS62" s="280"/>
      <c r="FT62" s="280"/>
      <c r="FU62" s="196"/>
      <c r="FV62" s="277"/>
      <c r="FW62" s="196"/>
      <c r="FX62" s="196"/>
      <c r="FY62" s="280"/>
      <c r="FZ62" s="196"/>
      <c r="GA62" s="243">
        <v>45421</v>
      </c>
      <c r="GB62" s="269"/>
      <c r="GC62" s="269"/>
      <c r="GD62" s="269"/>
      <c r="GE62" s="289"/>
      <c r="GF62" s="289"/>
      <c r="GG62" s="289"/>
      <c r="GH62" s="289"/>
      <c r="GI62" s="289"/>
      <c r="GJ62" s="289"/>
      <c r="GK62" s="289"/>
      <c r="GL62" s="289"/>
      <c r="GM62" s="289"/>
      <c r="GN62" s="289"/>
      <c r="GO62" s="289"/>
      <c r="GP62" s="289"/>
      <c r="GQ62" s="289"/>
      <c r="GR62" s="289"/>
      <c r="GS62" s="289"/>
      <c r="GT62" s="289"/>
      <c r="GU62" s="289"/>
      <c r="GV62" s="289"/>
      <c r="GW62" s="289"/>
      <c r="GX62" s="289"/>
      <c r="GY62" s="289"/>
      <c r="GZ62" s="289"/>
      <c r="HA62" s="289"/>
      <c r="HB62" s="289"/>
      <c r="HC62" s="289"/>
      <c r="HD62" s="289"/>
      <c r="HE62" s="289"/>
      <c r="HF62" s="289"/>
    </row>
    <row r="63" spans="1:214" ht="106.15" customHeight="1" x14ac:dyDescent="0.2">
      <c r="A63" s="351">
        <v>10</v>
      </c>
      <c r="B63" s="350" t="s">
        <v>134</v>
      </c>
      <c r="C63" s="328" t="str">
        <f>VLOOKUP(B63,FORMULAS!$A$30:$C$46,2,0)</f>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
      <c r="D63" s="328" t="str">
        <f>VLOOKUP(B63,FORMULAS!$A$30:$C$46,3,0)</f>
        <v xml:space="preserve">Subdirector Administrativo </v>
      </c>
      <c r="E63" s="145" t="s">
        <v>560</v>
      </c>
      <c r="F63" s="145" t="s">
        <v>561</v>
      </c>
      <c r="G63" s="145" t="s">
        <v>562</v>
      </c>
      <c r="H63" s="352" t="s">
        <v>563</v>
      </c>
      <c r="I63" s="352" t="s">
        <v>564</v>
      </c>
      <c r="J63" s="143" t="s">
        <v>468</v>
      </c>
      <c r="K63" s="328" t="s">
        <v>432</v>
      </c>
      <c r="L63" s="328" t="s">
        <v>432</v>
      </c>
      <c r="M63" s="328" t="s">
        <v>432</v>
      </c>
      <c r="N63" s="328" t="s">
        <v>432</v>
      </c>
      <c r="O63" s="328" t="s">
        <v>279</v>
      </c>
      <c r="P63" s="201" t="str">
        <f>VLOOKUP(O63,[6]FORMULAS!$A$77:$B$82,2,0)</f>
        <v>Improbable</v>
      </c>
      <c r="Q63" s="216" t="str">
        <f t="shared" ref="Q63:Q93" si="7">+P63</f>
        <v>Improbable</v>
      </c>
      <c r="R63" s="329" t="str">
        <f>VLOOKUP(A63,'Impacto Ri Inhe'!$B$5:$AF$42,31,0)</f>
        <v>Mayor</v>
      </c>
      <c r="S63" s="345" t="str">
        <f>CONCATENATE(R63,"-",Q63)</f>
        <v>Mayor-Improbable</v>
      </c>
      <c r="T63" s="346" t="str">
        <f>VLOOKUP(S63,FORMULAS!$I$77:$J$97,2,0)</f>
        <v>Alto</v>
      </c>
      <c r="U63" s="201">
        <v>1</v>
      </c>
      <c r="V63" s="145" t="s">
        <v>582</v>
      </c>
      <c r="W63" s="145" t="s">
        <v>583</v>
      </c>
      <c r="X63" s="145" t="s">
        <v>584</v>
      </c>
      <c r="Y63" s="146" t="s">
        <v>12</v>
      </c>
      <c r="Z63" s="134">
        <f>+IF(Y63='[7]Tabla Valoración controles'!$D$4,'[7]Tabla Valoración controles'!$F$4,IF('[7]Mapa Corrupcion'!Y63='[7]Tabla Valoración controles'!$D$5,'[7]Tabla Valoración controles'!$F$5,IF(Y63=[7]FORMULAS!$A$10,0,'[7]Tabla Valoración controles'!$F$6)))</f>
        <v>0.25</v>
      </c>
      <c r="AA63" s="146" t="s">
        <v>8</v>
      </c>
      <c r="AB63" s="135">
        <f>+IF(AA63='[7]Tabla Valoración controles'!$D$7,'[7]Tabla Valoración controles'!$F$7,IF(Y63=[7]FORMULAS!$A$10,0,'[7]Tabla Valoración controles'!$F$8))</f>
        <v>0.15</v>
      </c>
      <c r="AC63" s="146" t="s">
        <v>17</v>
      </c>
      <c r="AD63" s="134">
        <f>+IF(AC63='[7]Tabla Valoración controles'!$D$9,'[7]Tabla Valoración controles'!$F$9,IF(Y63=[7]FORMULAS!$A$10,0,'[7]Tabla Valoración controles'!$F$10))</f>
        <v>0</v>
      </c>
      <c r="AE63" s="146" t="s">
        <v>21</v>
      </c>
      <c r="AF63" s="134">
        <f>+IF(AE63='[7]Tabla Valoración controles'!$D$9,'[7]Tabla Valoración controles'!$F$9,IF(AA63=[7]FORMULAS!$A$10,0,'[7]Tabla Valoración controles'!$F$10))</f>
        <v>0</v>
      </c>
      <c r="AG63" s="146" t="s">
        <v>77</v>
      </c>
      <c r="AH63" s="134">
        <f>+IF(AG63='[7]Tabla Valoración controles'!$D$13,'[7]Tabla Valoración controles'!$F$13,'[7]Tabla Valoración controles'!$F$14)</f>
        <v>0</v>
      </c>
      <c r="AI63" s="171">
        <f>+Z63+AB63+AD63</f>
        <v>0.4</v>
      </c>
      <c r="AJ63" s="147" t="s">
        <v>353</v>
      </c>
      <c r="AK63" s="148">
        <f>+IF(AJ63=[8]CONTROLES!$C$50,[8]CONTROLES!$D$50,[8]CONTROLES!$D$51)</f>
        <v>15</v>
      </c>
      <c r="AL63" s="147" t="s">
        <v>359</v>
      </c>
      <c r="AM63" s="148">
        <f>+IF(AL63=[8]CONTROLES!$C$52,[8]CONTROLES!$D$52,[8]CONTROLES!$D$53)</f>
        <v>15</v>
      </c>
      <c r="AN63" s="147" t="s">
        <v>362</v>
      </c>
      <c r="AO63" s="148">
        <f>+IF(AN63=[8]CONTROLES!$C$54,[8]CONTROLES!$D$54,[8]CONTROLES!$D$55)</f>
        <v>15</v>
      </c>
      <c r="AP63" s="147" t="s">
        <v>365</v>
      </c>
      <c r="AQ63" s="148">
        <f>+IF(AP63=[8]CONTROLES!$C$56,[8]CONTROLES!$D$56,IF(AP63=[8]CONTROLES!$C$57,[8]CONTROLES!$D$57,[8]CONTROLES!$D$58))</f>
        <v>15</v>
      </c>
      <c r="AR63" s="147" t="s">
        <v>369</v>
      </c>
      <c r="AS63" s="148">
        <f>+IF(AR63=[8]CONTROLES!$C$59,[8]CONTROLES!$D$59,[8]CONTROLES!$D$60)</f>
        <v>15</v>
      </c>
      <c r="AT63" s="147" t="s">
        <v>372</v>
      </c>
      <c r="AU63" s="148">
        <f>+IF(AT63=[8]CONTROLES!$C$61,[8]CONTROLES!$D$61,[8]CONTROLES!$D$62)</f>
        <v>15</v>
      </c>
      <c r="AV63" s="147" t="s">
        <v>375</v>
      </c>
      <c r="AW63" s="149">
        <f>+IF(AV63=[3]CONTROLES!$C$63,[3]CONTROLES!$D$63,IF(AV63=[3]CONTROLES!$C$64,[3]CONTROLES!$D$64,[3]CONTROLES!$D$65))</f>
        <v>10</v>
      </c>
      <c r="AX63" s="149">
        <f t="shared" ref="AX63:AX73" si="8">+AK63+AM63+AO63+AQ63+AS63+AU63+AW63</f>
        <v>100</v>
      </c>
      <c r="AY63" s="150" t="str">
        <f t="shared" ref="AY63:AY73" si="9">IF(ISERROR(AX63)=TRUE,"",IF(AND(AX63&lt;=85),"Débil",IF(AND(AX63&gt;=85.01,AX63&lt;=95),"Moderado",IF(AND(AX63&gt;=95.1,AX63&lt;=100),"Fuerte",""))))</f>
        <v>Fuerte</v>
      </c>
      <c r="AZ63" s="328" t="s">
        <v>280</v>
      </c>
      <c r="BA63" s="329" t="str">
        <f>VLOOKUP(AZ63,FORMULAS!$A$77:$B$82,2,0)</f>
        <v>Rara vez</v>
      </c>
      <c r="BB63" s="347" t="str">
        <f>+R63</f>
        <v>Mayor</v>
      </c>
      <c r="BC63" s="345" t="str">
        <f>CONCATENATE(BB63,"-",BA63)</f>
        <v>Mayor-Rara vez</v>
      </c>
      <c r="BD63" s="346" t="str">
        <f>VLOOKUP(BC63,FORMULAS!$I$77:$J$97,2,0)</f>
        <v>Alto</v>
      </c>
      <c r="BE63" s="346" t="s">
        <v>118</v>
      </c>
      <c r="BF63" s="145" t="s">
        <v>1074</v>
      </c>
      <c r="BG63" s="143" t="s">
        <v>585</v>
      </c>
      <c r="BH63" s="143" t="s">
        <v>224</v>
      </c>
      <c r="BI63" s="218">
        <v>45352</v>
      </c>
      <c r="BJ63" s="218">
        <v>45443</v>
      </c>
      <c r="BK63" s="143" t="s">
        <v>586</v>
      </c>
      <c r="BL63" s="143" t="s">
        <v>587</v>
      </c>
      <c r="BM63" s="208" t="s">
        <v>35</v>
      </c>
      <c r="BN63" s="344"/>
      <c r="BO63" s="240" t="s">
        <v>261</v>
      </c>
      <c r="BP63" s="269" t="s">
        <v>1075</v>
      </c>
      <c r="BQ63" s="270" t="s">
        <v>468</v>
      </c>
      <c r="BR63" s="270" t="s">
        <v>1017</v>
      </c>
      <c r="BS63" s="270" t="s">
        <v>468</v>
      </c>
      <c r="BT63" s="270" t="s">
        <v>468</v>
      </c>
      <c r="BU63" s="270" t="s">
        <v>262</v>
      </c>
      <c r="BV63" s="270" t="s">
        <v>262</v>
      </c>
      <c r="BW63" s="270" t="s">
        <v>262</v>
      </c>
      <c r="BX63" s="270" t="s">
        <v>261</v>
      </c>
      <c r="BY63" s="269" t="s">
        <v>1076</v>
      </c>
      <c r="BZ63" s="269" t="s">
        <v>1018</v>
      </c>
      <c r="CA63" s="269" t="s">
        <v>1019</v>
      </c>
      <c r="CB63" s="170">
        <v>1</v>
      </c>
      <c r="CC63" s="269" t="s">
        <v>1018</v>
      </c>
      <c r="CD63" s="270" t="s">
        <v>262</v>
      </c>
      <c r="CE63" s="270" t="s">
        <v>262</v>
      </c>
      <c r="CF63" s="270" t="s">
        <v>262</v>
      </c>
      <c r="CG63" s="270" t="s">
        <v>261</v>
      </c>
      <c r="CH63" s="269" t="s">
        <v>1076</v>
      </c>
      <c r="CI63" s="269" t="s">
        <v>1018</v>
      </c>
      <c r="CJ63" s="269" t="s">
        <v>1019</v>
      </c>
      <c r="CK63" s="170">
        <v>1</v>
      </c>
      <c r="CL63" s="269" t="s">
        <v>1018</v>
      </c>
      <c r="CM63" s="270" t="s">
        <v>262</v>
      </c>
      <c r="CN63" s="270" t="s">
        <v>262</v>
      </c>
      <c r="CO63" s="270" t="s">
        <v>262</v>
      </c>
      <c r="CP63" s="270" t="s">
        <v>261</v>
      </c>
      <c r="CQ63" s="269" t="s">
        <v>1076</v>
      </c>
      <c r="CR63" s="269" t="s">
        <v>1018</v>
      </c>
      <c r="CS63" s="269" t="s">
        <v>1020</v>
      </c>
      <c r="CT63" s="170">
        <v>1</v>
      </c>
      <c r="CU63" s="269" t="s">
        <v>1018</v>
      </c>
      <c r="CV63" s="270" t="s">
        <v>262</v>
      </c>
      <c r="CW63" s="270" t="s">
        <v>262</v>
      </c>
      <c r="CX63" s="270" t="s">
        <v>262</v>
      </c>
      <c r="CY63" s="239"/>
      <c r="CZ63" s="239"/>
      <c r="DA63" s="239"/>
      <c r="DB63" s="239"/>
      <c r="DC63" s="239"/>
      <c r="DD63" s="239"/>
      <c r="DE63" s="239"/>
      <c r="DF63" s="239"/>
      <c r="DG63" s="239"/>
      <c r="DH63" s="239"/>
      <c r="DI63" s="239"/>
      <c r="DJ63" s="239"/>
      <c r="DK63" s="239"/>
      <c r="DL63" s="239"/>
      <c r="DM63" s="239"/>
      <c r="DN63" s="239"/>
      <c r="DO63" s="239"/>
      <c r="DP63" s="239"/>
      <c r="DQ63" s="239"/>
      <c r="DR63" s="239"/>
      <c r="DS63" s="239"/>
      <c r="DT63" s="239"/>
      <c r="DU63" s="239"/>
      <c r="DV63" s="239"/>
      <c r="DW63" s="239"/>
      <c r="DX63" s="239"/>
      <c r="DY63" s="239"/>
      <c r="DZ63" s="239"/>
      <c r="EA63" s="239"/>
      <c r="EB63" s="239"/>
      <c r="EC63" s="239"/>
      <c r="ED63" s="239"/>
      <c r="EE63" s="239"/>
      <c r="EF63" s="239"/>
      <c r="EG63" s="239"/>
      <c r="EH63" s="239"/>
      <c r="EI63" s="239"/>
      <c r="EJ63" s="239"/>
      <c r="EK63" s="239"/>
      <c r="EL63" s="239"/>
      <c r="EM63" s="239"/>
      <c r="EN63" s="239"/>
      <c r="EO63" s="239"/>
      <c r="EP63" s="239"/>
      <c r="EQ63" s="239"/>
      <c r="ER63" s="239"/>
      <c r="ES63" s="239"/>
      <c r="ET63" s="239"/>
      <c r="EU63" s="239"/>
      <c r="EV63" s="239"/>
      <c r="EW63" s="239"/>
      <c r="EX63" s="239"/>
      <c r="EY63" s="239"/>
      <c r="EZ63" s="239"/>
      <c r="FA63" s="239"/>
      <c r="FB63" s="239"/>
      <c r="FC63" s="239"/>
      <c r="FD63" s="239"/>
      <c r="FE63" s="239"/>
      <c r="FF63" s="239"/>
      <c r="FG63" s="239"/>
      <c r="FH63" s="239"/>
      <c r="FI63" s="239"/>
      <c r="FJ63" s="239"/>
      <c r="FK63" s="239"/>
      <c r="FL63" s="239"/>
      <c r="FM63" s="239"/>
      <c r="FN63" s="239"/>
      <c r="FO63" s="239"/>
      <c r="FP63" s="239"/>
      <c r="FQ63" s="239"/>
      <c r="FR63" s="239"/>
      <c r="FS63" s="279">
        <v>45420</v>
      </c>
      <c r="FT63" s="277" t="s">
        <v>261</v>
      </c>
      <c r="FU63" s="244" t="s">
        <v>1132</v>
      </c>
      <c r="FV63" s="277" t="s">
        <v>35</v>
      </c>
      <c r="FW63" s="255" t="s">
        <v>1077</v>
      </c>
      <c r="FX63" s="246">
        <v>0.33333333333333331</v>
      </c>
      <c r="FY63" s="252" t="s">
        <v>35</v>
      </c>
      <c r="FZ63" s="262" t="s">
        <v>262</v>
      </c>
      <c r="GA63" s="243">
        <v>45421</v>
      </c>
      <c r="GB63" s="291" t="s">
        <v>1184</v>
      </c>
      <c r="GC63" s="269" t="s">
        <v>1183</v>
      </c>
      <c r="GD63" s="269" t="s">
        <v>173</v>
      </c>
      <c r="GE63" s="289">
        <v>0.33300000000000002</v>
      </c>
      <c r="GF63" s="289"/>
      <c r="GG63" s="289"/>
      <c r="GH63" s="289"/>
      <c r="GI63" s="289"/>
      <c r="GJ63" s="289"/>
      <c r="GK63" s="289"/>
      <c r="GL63" s="289"/>
      <c r="GM63" s="289"/>
      <c r="GN63" s="289"/>
      <c r="GO63" s="289"/>
      <c r="GP63" s="289"/>
      <c r="GQ63" s="289"/>
      <c r="GR63" s="289"/>
      <c r="GS63" s="289"/>
      <c r="GT63" s="289"/>
      <c r="GU63" s="289"/>
      <c r="GV63" s="289"/>
      <c r="GW63" s="289"/>
      <c r="GX63" s="289"/>
      <c r="GY63" s="289"/>
      <c r="GZ63" s="289"/>
      <c r="HA63" s="289"/>
      <c r="HB63" s="289"/>
      <c r="HC63" s="289"/>
      <c r="HD63" s="289"/>
      <c r="HE63" s="289"/>
      <c r="HF63" s="289">
        <v>0.33300000000000002</v>
      </c>
    </row>
    <row r="64" spans="1:214" ht="100.5" hidden="1" customHeight="1" x14ac:dyDescent="0.2">
      <c r="A64" s="351"/>
      <c r="B64" s="350"/>
      <c r="C64" s="328"/>
      <c r="D64" s="328"/>
      <c r="E64" s="145"/>
      <c r="F64" s="145"/>
      <c r="G64" s="145"/>
      <c r="H64" s="352"/>
      <c r="I64" s="352"/>
      <c r="J64" s="143"/>
      <c r="K64" s="328"/>
      <c r="L64" s="328"/>
      <c r="M64" s="328"/>
      <c r="N64" s="328"/>
      <c r="O64" s="328"/>
      <c r="P64" s="201" t="e">
        <f>VLOOKUP(O64,[6]FORMULAS!$A$77:$B$82,2,0)</f>
        <v>#N/A</v>
      </c>
      <c r="Q64" s="216" t="e">
        <f t="shared" si="7"/>
        <v>#N/A</v>
      </c>
      <c r="R64" s="329"/>
      <c r="S64" s="345"/>
      <c r="T64" s="346"/>
      <c r="U64" s="201"/>
      <c r="V64" s="145"/>
      <c r="W64" s="145"/>
      <c r="X64" s="145"/>
      <c r="Y64" s="146"/>
      <c r="Z64" s="134">
        <f>+IF(Y64='Tabla Valoración controles'!$D$4,'Tabla Valoración controles'!$F$4,IF('Mapa Corrupcion'!Y64='Tabla Valoración controles'!$D$5,'Tabla Valoración controles'!$F$5,IF(Y64=FORMULAS!$A$10,0,'Tabla Valoración controles'!$F$6)))</f>
        <v>0.1</v>
      </c>
      <c r="AA64" s="146" t="s">
        <v>8</v>
      </c>
      <c r="AB64" s="135">
        <f>+IF(AA64='Tabla Valoración controles'!$D$7,'Tabla Valoración controles'!$F$7,IF(Y64=FORMULAS!$A$10,0,'Tabla Valoración controles'!$F$8))</f>
        <v>0.15</v>
      </c>
      <c r="AC64" s="146" t="s">
        <v>17</v>
      </c>
      <c r="AD64" s="134">
        <f>+IF(AC64='Tabla Valoración controles'!$D$9,'Tabla Valoración controles'!$F$9,IF(Y64=FORMULAS!$A$10,0,'Tabla Valoración controles'!$F$10))</f>
        <v>0</v>
      </c>
      <c r="AE64" s="146" t="s">
        <v>21</v>
      </c>
      <c r="AF64" s="134">
        <f>+IF(AE64='Tabla Valoración controles'!$D$9,'Tabla Valoración controles'!$F$9,IF(AA64=FORMULAS!$A$10,0,'Tabla Valoración controles'!$F$10))</f>
        <v>0</v>
      </c>
      <c r="AG64" s="146" t="s">
        <v>77</v>
      </c>
      <c r="AH64" s="134">
        <f>+IF(AG64='Tabla Valoración controles'!$D$13,'Tabla Valoración controles'!$F$13,'Tabla Valoración controles'!$F$14)</f>
        <v>0</v>
      </c>
      <c r="AI64" s="171">
        <f t="shared" ref="AI64:AI72" si="10">+Z64+AB64+AD64</f>
        <v>0.25</v>
      </c>
      <c r="AJ64" s="147" t="s">
        <v>353</v>
      </c>
      <c r="AK64" s="148">
        <f>+IF(AJ64=[3]CONTROLES!$C$50,[3]CONTROLES!$D$50,[3]CONTROLES!$D$51)</f>
        <v>15</v>
      </c>
      <c r="AL64" s="147" t="s">
        <v>359</v>
      </c>
      <c r="AM64" s="148">
        <f>+IF(AL64=[3]CONTROLES!$C$52,[3]CONTROLES!$D$52,[3]CONTROLES!$D$53)</f>
        <v>15</v>
      </c>
      <c r="AN64" s="147" t="s">
        <v>362</v>
      </c>
      <c r="AO64" s="148">
        <f>+IF(AN64=[3]CONTROLES!$C$54,[3]CONTROLES!$D$54,[3]CONTROLES!$D$55)</f>
        <v>15</v>
      </c>
      <c r="AP64" s="147" t="s">
        <v>366</v>
      </c>
      <c r="AQ64" s="148">
        <f>+IF(AP64=[3]CONTROLES!$C$56,[3]CONTROLES!$D$56,IF(AP64=[3]CONTROLES!$C$57,[3]CONTROLES!$D$57,[3]CONTROLES!$D$58))</f>
        <v>10</v>
      </c>
      <c r="AR64" s="147" t="s">
        <v>369</v>
      </c>
      <c r="AS64" s="148">
        <f>+IF(AR64=[3]CONTROLES!$C$59,[3]CONTROLES!$D$59,[3]CONTROLES!$D$60)</f>
        <v>15</v>
      </c>
      <c r="AT64" s="147" t="s">
        <v>372</v>
      </c>
      <c r="AU64" s="148">
        <f>+IF(AT64=[3]CONTROLES!$C$61,[3]CONTROLES!$D$61,[3]CONTROLES!$D$62)</f>
        <v>15</v>
      </c>
      <c r="AV64" s="147" t="s">
        <v>375</v>
      </c>
      <c r="AW64" s="149">
        <f>+IF(AV64=[3]CONTROLES!$C$63,[3]CONTROLES!$D$63,IF(AV64=[3]CONTROLES!$C$64,[3]CONTROLES!$D$64,[3]CONTROLES!$D$65))</f>
        <v>10</v>
      </c>
      <c r="AX64" s="149">
        <f t="shared" si="8"/>
        <v>95</v>
      </c>
      <c r="AY64" s="150" t="str">
        <f t="shared" si="9"/>
        <v>Moderado</v>
      </c>
      <c r="AZ64" s="328"/>
      <c r="BA64" s="329"/>
      <c r="BB64" s="347"/>
      <c r="BC64" s="345"/>
      <c r="BD64" s="346"/>
      <c r="BE64" s="346"/>
      <c r="BF64" s="136"/>
      <c r="BG64" s="136"/>
      <c r="BH64" s="143" t="s">
        <v>216</v>
      </c>
      <c r="BI64" s="219"/>
      <c r="BJ64" s="219"/>
      <c r="BK64" s="136"/>
      <c r="BL64" s="136"/>
      <c r="BM64" s="208" t="s">
        <v>171</v>
      </c>
      <c r="BN64" s="344"/>
      <c r="BO64" s="239"/>
      <c r="BP64" s="239"/>
      <c r="BQ64" s="196"/>
      <c r="BR64" s="196"/>
      <c r="BS64" s="196"/>
      <c r="BT64" s="196"/>
      <c r="BU64" s="196"/>
      <c r="BV64" s="196"/>
      <c r="BW64" s="196"/>
      <c r="BX64" s="196"/>
      <c r="BY64" s="196"/>
      <c r="BZ64" s="196"/>
      <c r="CA64" s="196"/>
      <c r="CB64" s="196"/>
      <c r="CC64" s="196"/>
      <c r="CD64" s="196"/>
      <c r="CE64" s="196"/>
      <c r="CF64" s="196"/>
      <c r="CG64" s="196"/>
      <c r="CH64" s="196"/>
      <c r="CI64" s="196"/>
      <c r="CJ64" s="196"/>
      <c r="CK64" s="196"/>
      <c r="CL64" s="196"/>
      <c r="CM64" s="196"/>
      <c r="CN64" s="196"/>
      <c r="CO64" s="196"/>
      <c r="CP64" s="196"/>
      <c r="CQ64" s="196"/>
      <c r="CR64" s="196"/>
      <c r="CS64" s="196"/>
      <c r="CT64" s="196"/>
      <c r="CU64" s="196"/>
      <c r="CV64" s="196"/>
      <c r="CW64" s="196"/>
      <c r="CX64" s="196"/>
      <c r="CY64" s="196"/>
      <c r="CZ64" s="196"/>
      <c r="DA64" s="196"/>
      <c r="DB64" s="196"/>
      <c r="DC64" s="196"/>
      <c r="DD64" s="196"/>
      <c r="DE64" s="196"/>
      <c r="DF64" s="196"/>
      <c r="DG64" s="196"/>
      <c r="DH64" s="196"/>
      <c r="DI64" s="196"/>
      <c r="DJ64" s="196"/>
      <c r="DK64" s="196"/>
      <c r="DL64" s="196"/>
      <c r="DM64" s="196"/>
      <c r="DN64" s="196"/>
      <c r="DO64" s="196"/>
      <c r="DP64" s="196"/>
      <c r="DQ64" s="196"/>
      <c r="DR64" s="196"/>
      <c r="DS64" s="196"/>
      <c r="DT64" s="196"/>
      <c r="DU64" s="196"/>
      <c r="DV64" s="196"/>
      <c r="DW64" s="196"/>
      <c r="DX64" s="196"/>
      <c r="DY64" s="196"/>
      <c r="DZ64" s="196"/>
      <c r="EA64" s="196"/>
      <c r="EB64" s="196"/>
      <c r="EC64" s="196"/>
      <c r="ED64" s="196"/>
      <c r="EE64" s="196"/>
      <c r="EF64" s="196"/>
      <c r="EG64" s="196"/>
      <c r="EH64" s="196"/>
      <c r="EI64" s="196"/>
      <c r="EJ64" s="196"/>
      <c r="EK64" s="196"/>
      <c r="EL64" s="196"/>
      <c r="EM64" s="196"/>
      <c r="EN64" s="196"/>
      <c r="EO64" s="196"/>
      <c r="EP64" s="196"/>
      <c r="EQ64" s="196"/>
      <c r="ER64" s="196"/>
      <c r="ES64" s="196"/>
      <c r="ET64" s="196"/>
      <c r="EU64" s="196"/>
      <c r="EV64" s="196"/>
      <c r="EW64" s="196"/>
      <c r="EX64" s="196"/>
      <c r="EY64" s="196"/>
      <c r="EZ64" s="196"/>
      <c r="FA64" s="196"/>
      <c r="FB64" s="196"/>
      <c r="FC64" s="196"/>
      <c r="FD64" s="196"/>
      <c r="FE64" s="196"/>
      <c r="FF64" s="196"/>
      <c r="FG64" s="196"/>
      <c r="FH64" s="196"/>
      <c r="FI64" s="196"/>
      <c r="FJ64" s="196"/>
      <c r="FK64" s="196"/>
      <c r="FL64" s="196"/>
      <c r="FM64" s="196"/>
      <c r="FN64" s="196"/>
      <c r="FO64" s="196"/>
      <c r="FP64" s="196"/>
      <c r="FQ64" s="196"/>
      <c r="FR64" s="196"/>
      <c r="FS64" s="280"/>
      <c r="FT64" s="280"/>
      <c r="FU64" s="196"/>
      <c r="FV64" s="277"/>
      <c r="FW64" s="196"/>
      <c r="FX64" s="196"/>
      <c r="FY64" s="280"/>
      <c r="FZ64" s="196"/>
      <c r="GA64" s="243">
        <v>45421</v>
      </c>
      <c r="GB64" s="290"/>
      <c r="GC64" s="290"/>
      <c r="GD64" s="269"/>
      <c r="GE64" s="289"/>
      <c r="GF64" s="289"/>
      <c r="GG64" s="289"/>
      <c r="GH64" s="289"/>
      <c r="GI64" s="289"/>
      <c r="GJ64" s="289"/>
      <c r="GK64" s="289"/>
      <c r="GL64" s="289"/>
      <c r="GM64" s="289"/>
      <c r="GN64" s="289"/>
      <c r="GO64" s="289"/>
      <c r="GP64" s="289"/>
      <c r="GQ64" s="289"/>
      <c r="GR64" s="289"/>
      <c r="GS64" s="289"/>
      <c r="GT64" s="289"/>
      <c r="GU64" s="289"/>
      <c r="GV64" s="289"/>
      <c r="GW64" s="289"/>
      <c r="GX64" s="289"/>
      <c r="GY64" s="289"/>
      <c r="GZ64" s="289"/>
      <c r="HA64" s="289"/>
      <c r="HB64" s="289"/>
      <c r="HC64" s="289"/>
      <c r="HD64" s="289"/>
      <c r="HE64" s="289"/>
      <c r="HF64" s="289"/>
    </row>
    <row r="65" spans="1:214" ht="100.5" hidden="1" customHeight="1" x14ac:dyDescent="0.2">
      <c r="A65" s="351"/>
      <c r="B65" s="350"/>
      <c r="C65" s="328"/>
      <c r="D65" s="328"/>
      <c r="E65" s="145"/>
      <c r="F65" s="145"/>
      <c r="G65" s="145"/>
      <c r="H65" s="352"/>
      <c r="I65" s="352"/>
      <c r="J65" s="143"/>
      <c r="K65" s="328"/>
      <c r="L65" s="328"/>
      <c r="M65" s="328"/>
      <c r="N65" s="328"/>
      <c r="O65" s="328"/>
      <c r="P65" s="201" t="e">
        <f>VLOOKUP(O65,[6]FORMULAS!$A$77:$B$82,2,0)</f>
        <v>#N/A</v>
      </c>
      <c r="Q65" s="216" t="e">
        <f t="shared" si="7"/>
        <v>#N/A</v>
      </c>
      <c r="R65" s="329"/>
      <c r="S65" s="345"/>
      <c r="T65" s="346"/>
      <c r="U65" s="201"/>
      <c r="V65" s="145"/>
      <c r="W65" s="145"/>
      <c r="X65" s="145"/>
      <c r="Y65" s="146"/>
      <c r="Z65" s="134">
        <f>+IF(Y65='Tabla Valoración controles'!$D$4,'Tabla Valoración controles'!$F$4,IF('Mapa Corrupcion'!Y65='Tabla Valoración controles'!$D$5,'Tabla Valoración controles'!$F$5,IF(Y65=FORMULAS!$A$10,0,'Tabla Valoración controles'!$F$6)))</f>
        <v>0.1</v>
      </c>
      <c r="AA65" s="146" t="s">
        <v>8</v>
      </c>
      <c r="AB65" s="135">
        <f>+IF(AA65='Tabla Valoración controles'!$D$7,'Tabla Valoración controles'!$F$7,IF(Y65=FORMULAS!$A$10,0,'Tabla Valoración controles'!$F$8))</f>
        <v>0.15</v>
      </c>
      <c r="AC65" s="146" t="s">
        <v>17</v>
      </c>
      <c r="AD65" s="134">
        <f>+IF(AC65='Tabla Valoración controles'!$D$9,'Tabla Valoración controles'!$F$9,IF(Y65=FORMULAS!$A$10,0,'Tabla Valoración controles'!$F$10))</f>
        <v>0</v>
      </c>
      <c r="AE65" s="146" t="s">
        <v>21</v>
      </c>
      <c r="AF65" s="134">
        <f>+IF(AE65='Tabla Valoración controles'!$D$9,'Tabla Valoración controles'!$F$9,IF(AA65=FORMULAS!$A$10,0,'Tabla Valoración controles'!$F$10))</f>
        <v>0</v>
      </c>
      <c r="AG65" s="146" t="s">
        <v>77</v>
      </c>
      <c r="AH65" s="134">
        <f>+IF(AG65='Tabla Valoración controles'!$D$13,'Tabla Valoración controles'!$F$13,'Tabla Valoración controles'!$F$14)</f>
        <v>0</v>
      </c>
      <c r="AI65" s="171">
        <f t="shared" si="10"/>
        <v>0.25</v>
      </c>
      <c r="AJ65" s="147" t="s">
        <v>353</v>
      </c>
      <c r="AK65" s="148">
        <f>+IF(AJ65=[3]CONTROLES!$C$50,[3]CONTROLES!$D$50,[3]CONTROLES!$D$51)</f>
        <v>15</v>
      </c>
      <c r="AL65" s="147" t="s">
        <v>359</v>
      </c>
      <c r="AM65" s="148">
        <f>+IF(AL65=[3]CONTROLES!$C$52,[3]CONTROLES!$D$52,[3]CONTROLES!$D$53)</f>
        <v>15</v>
      </c>
      <c r="AN65" s="147" t="s">
        <v>362</v>
      </c>
      <c r="AO65" s="148">
        <f>+IF(AN65=[3]CONTROLES!$C$54,[3]CONTROLES!$D$54,[3]CONTROLES!$D$55)</f>
        <v>15</v>
      </c>
      <c r="AP65" s="147" t="s">
        <v>365</v>
      </c>
      <c r="AQ65" s="148">
        <f>+IF(AP65=[3]CONTROLES!$C$56,[3]CONTROLES!$D$56,IF(AP65=[3]CONTROLES!$C$57,[3]CONTROLES!$D$57,[3]CONTROLES!$D$58))</f>
        <v>15</v>
      </c>
      <c r="AR65" s="147" t="s">
        <v>369</v>
      </c>
      <c r="AS65" s="148">
        <f>+IF(AR65=[3]CONTROLES!$C$59,[3]CONTROLES!$D$59,[3]CONTROLES!$D$60)</f>
        <v>15</v>
      </c>
      <c r="AT65" s="147" t="s">
        <v>372</v>
      </c>
      <c r="AU65" s="148">
        <f>+IF(AT65=[3]CONTROLES!$C$61,[3]CONTROLES!$D$61,[3]CONTROLES!$D$62)</f>
        <v>15</v>
      </c>
      <c r="AV65" s="147" t="s">
        <v>375</v>
      </c>
      <c r="AW65" s="149">
        <f>+IF(AV65=[3]CONTROLES!$C$63,[3]CONTROLES!$D$63,IF(AV65=[3]CONTROLES!$C$64,[3]CONTROLES!$D$64,[3]CONTROLES!$D$65))</f>
        <v>10</v>
      </c>
      <c r="AX65" s="149">
        <f t="shared" si="8"/>
        <v>100</v>
      </c>
      <c r="AY65" s="150" t="str">
        <f t="shared" si="9"/>
        <v>Fuerte</v>
      </c>
      <c r="AZ65" s="328"/>
      <c r="BA65" s="329"/>
      <c r="BB65" s="347"/>
      <c r="BC65" s="345"/>
      <c r="BD65" s="346"/>
      <c r="BE65" s="346"/>
      <c r="BF65" s="136"/>
      <c r="BG65" s="136"/>
      <c r="BH65" s="143" t="s">
        <v>216</v>
      </c>
      <c r="BI65" s="219"/>
      <c r="BJ65" s="219"/>
      <c r="BK65" s="136"/>
      <c r="BL65" s="136"/>
      <c r="BM65" s="208" t="s">
        <v>35</v>
      </c>
      <c r="BN65" s="344"/>
      <c r="BO65" s="239"/>
      <c r="BP65" s="239"/>
      <c r="BQ65" s="196"/>
      <c r="BR65" s="196"/>
      <c r="BS65" s="196"/>
      <c r="BT65" s="196"/>
      <c r="BU65" s="196"/>
      <c r="BV65" s="196"/>
      <c r="BW65" s="196"/>
      <c r="BX65" s="196"/>
      <c r="BY65" s="196"/>
      <c r="BZ65" s="196"/>
      <c r="CA65" s="196"/>
      <c r="CB65" s="196"/>
      <c r="CC65" s="196"/>
      <c r="CD65" s="196"/>
      <c r="CE65" s="196"/>
      <c r="CF65" s="196"/>
      <c r="CG65" s="196"/>
      <c r="CH65" s="196"/>
      <c r="CI65" s="196"/>
      <c r="CJ65" s="196"/>
      <c r="CK65" s="196"/>
      <c r="CL65" s="196"/>
      <c r="CM65" s="196"/>
      <c r="CN65" s="196"/>
      <c r="CO65" s="196"/>
      <c r="CP65" s="196"/>
      <c r="CQ65" s="196"/>
      <c r="CR65" s="196"/>
      <c r="CS65" s="196"/>
      <c r="CT65" s="196"/>
      <c r="CU65" s="196"/>
      <c r="CV65" s="196"/>
      <c r="CW65" s="196"/>
      <c r="CX65" s="196"/>
      <c r="CY65" s="196"/>
      <c r="CZ65" s="196"/>
      <c r="DA65" s="196"/>
      <c r="DB65" s="196"/>
      <c r="DC65" s="196"/>
      <c r="DD65" s="196"/>
      <c r="DE65" s="196"/>
      <c r="DF65" s="196"/>
      <c r="DG65" s="196"/>
      <c r="DH65" s="196"/>
      <c r="DI65" s="196"/>
      <c r="DJ65" s="196"/>
      <c r="DK65" s="196"/>
      <c r="DL65" s="196"/>
      <c r="DM65" s="196"/>
      <c r="DN65" s="196"/>
      <c r="DO65" s="196"/>
      <c r="DP65" s="196"/>
      <c r="DQ65" s="196"/>
      <c r="DR65" s="196"/>
      <c r="DS65" s="196"/>
      <c r="DT65" s="196"/>
      <c r="DU65" s="196"/>
      <c r="DV65" s="196"/>
      <c r="DW65" s="196"/>
      <c r="DX65" s="196"/>
      <c r="DY65" s="196"/>
      <c r="DZ65" s="196"/>
      <c r="EA65" s="196"/>
      <c r="EB65" s="196"/>
      <c r="EC65" s="196"/>
      <c r="ED65" s="196"/>
      <c r="EE65" s="196"/>
      <c r="EF65" s="196"/>
      <c r="EG65" s="196"/>
      <c r="EH65" s="196"/>
      <c r="EI65" s="196"/>
      <c r="EJ65" s="196"/>
      <c r="EK65" s="196"/>
      <c r="EL65" s="196"/>
      <c r="EM65" s="196"/>
      <c r="EN65" s="196"/>
      <c r="EO65" s="196"/>
      <c r="EP65" s="196"/>
      <c r="EQ65" s="196"/>
      <c r="ER65" s="196"/>
      <c r="ES65" s="196"/>
      <c r="ET65" s="196"/>
      <c r="EU65" s="196"/>
      <c r="EV65" s="196"/>
      <c r="EW65" s="196"/>
      <c r="EX65" s="196"/>
      <c r="EY65" s="196"/>
      <c r="EZ65" s="196"/>
      <c r="FA65" s="196"/>
      <c r="FB65" s="196"/>
      <c r="FC65" s="196"/>
      <c r="FD65" s="196"/>
      <c r="FE65" s="196"/>
      <c r="FF65" s="196"/>
      <c r="FG65" s="196"/>
      <c r="FH65" s="196"/>
      <c r="FI65" s="196"/>
      <c r="FJ65" s="196"/>
      <c r="FK65" s="196"/>
      <c r="FL65" s="196"/>
      <c r="FM65" s="196"/>
      <c r="FN65" s="196"/>
      <c r="FO65" s="196"/>
      <c r="FP65" s="196"/>
      <c r="FQ65" s="196"/>
      <c r="FR65" s="196"/>
      <c r="FS65" s="280"/>
      <c r="FT65" s="280"/>
      <c r="FU65" s="196"/>
      <c r="FV65" s="277"/>
      <c r="FW65" s="196"/>
      <c r="FX65" s="196"/>
      <c r="FY65" s="280"/>
      <c r="FZ65" s="196"/>
      <c r="GA65" s="243">
        <v>45421</v>
      </c>
      <c r="GB65" s="290"/>
      <c r="GC65" s="290"/>
      <c r="GD65" s="269"/>
      <c r="GE65" s="289"/>
      <c r="GF65" s="289"/>
      <c r="GG65" s="289"/>
      <c r="GH65" s="289"/>
      <c r="GI65" s="289"/>
      <c r="GJ65" s="289"/>
      <c r="GK65" s="289"/>
      <c r="GL65" s="289"/>
      <c r="GM65" s="289"/>
      <c r="GN65" s="289"/>
      <c r="GO65" s="289"/>
      <c r="GP65" s="289"/>
      <c r="GQ65" s="289"/>
      <c r="GR65" s="289"/>
      <c r="GS65" s="289"/>
      <c r="GT65" s="289"/>
      <c r="GU65" s="289"/>
      <c r="GV65" s="289"/>
      <c r="GW65" s="289"/>
      <c r="GX65" s="289"/>
      <c r="GY65" s="289"/>
      <c r="GZ65" s="289"/>
      <c r="HA65" s="289"/>
      <c r="HB65" s="289"/>
      <c r="HC65" s="289"/>
      <c r="HD65" s="289"/>
      <c r="HE65" s="289"/>
      <c r="HF65" s="289"/>
    </row>
    <row r="66" spans="1:214" ht="100.5" hidden="1" customHeight="1" x14ac:dyDescent="0.2">
      <c r="A66" s="351"/>
      <c r="B66" s="350"/>
      <c r="C66" s="328"/>
      <c r="D66" s="328"/>
      <c r="E66" s="145"/>
      <c r="F66" s="145"/>
      <c r="G66" s="145"/>
      <c r="H66" s="352"/>
      <c r="I66" s="352"/>
      <c r="J66" s="143"/>
      <c r="K66" s="328"/>
      <c r="L66" s="328"/>
      <c r="M66" s="328"/>
      <c r="N66" s="328"/>
      <c r="O66" s="328"/>
      <c r="P66" s="201" t="e">
        <f>VLOOKUP(O66,[6]FORMULAS!$A$77:$B$82,2,0)</f>
        <v>#N/A</v>
      </c>
      <c r="Q66" s="216" t="e">
        <f t="shared" si="7"/>
        <v>#N/A</v>
      </c>
      <c r="R66" s="329"/>
      <c r="S66" s="345"/>
      <c r="T66" s="346"/>
      <c r="U66" s="201"/>
      <c r="V66" s="145"/>
      <c r="W66" s="145"/>
      <c r="X66" s="145"/>
      <c r="Y66" s="146"/>
      <c r="Z66" s="134">
        <f>+IF(Y66='Tabla Valoración controles'!$D$4,'Tabla Valoración controles'!$F$4,IF('Mapa Corrupcion'!Y66='Tabla Valoración controles'!$D$5,'Tabla Valoración controles'!$F$5,IF(Y66=FORMULAS!$A$10,0,'Tabla Valoración controles'!$F$6)))</f>
        <v>0.1</v>
      </c>
      <c r="AA66" s="146" t="s">
        <v>8</v>
      </c>
      <c r="AB66" s="135">
        <f>+IF(AA66='Tabla Valoración controles'!$D$7,'Tabla Valoración controles'!$F$7,IF(Y66=FORMULAS!$A$10,0,'Tabla Valoración controles'!$F$8))</f>
        <v>0.15</v>
      </c>
      <c r="AC66" s="146" t="s">
        <v>17</v>
      </c>
      <c r="AD66" s="134">
        <f>+IF(AC66='Tabla Valoración controles'!$D$9,'Tabla Valoración controles'!$F$9,IF(Y66=FORMULAS!$A$10,0,'Tabla Valoración controles'!$F$10))</f>
        <v>0</v>
      </c>
      <c r="AE66" s="146" t="s">
        <v>21</v>
      </c>
      <c r="AF66" s="134">
        <f>+IF(AE66='Tabla Valoración controles'!$D$9,'Tabla Valoración controles'!$F$9,IF(AA66=FORMULAS!$A$10,0,'Tabla Valoración controles'!$F$10))</f>
        <v>0</v>
      </c>
      <c r="AG66" s="146" t="s">
        <v>77</v>
      </c>
      <c r="AH66" s="134">
        <f>+IF(AG66='Tabla Valoración controles'!$D$13,'Tabla Valoración controles'!$F$13,'Tabla Valoración controles'!$F$14)</f>
        <v>0</v>
      </c>
      <c r="AI66" s="171">
        <f t="shared" si="10"/>
        <v>0.25</v>
      </c>
      <c r="AJ66" s="147" t="s">
        <v>353</v>
      </c>
      <c r="AK66" s="148">
        <f>+IF(AJ66=[3]CONTROLES!$C$50,[3]CONTROLES!$D$50,[3]CONTROLES!$D$51)</f>
        <v>15</v>
      </c>
      <c r="AL66" s="147" t="s">
        <v>359</v>
      </c>
      <c r="AM66" s="148">
        <f>+IF(AL66=[3]CONTROLES!$C$52,[3]CONTROLES!$D$52,[3]CONTROLES!$D$53)</f>
        <v>15</v>
      </c>
      <c r="AN66" s="147" t="s">
        <v>362</v>
      </c>
      <c r="AO66" s="148">
        <f>+IF(AN66=[3]CONTROLES!$C$54,[3]CONTROLES!$D$54,[3]CONTROLES!$D$55)</f>
        <v>15</v>
      </c>
      <c r="AP66" s="147" t="s">
        <v>365</v>
      </c>
      <c r="AQ66" s="148">
        <f>+IF(AP66=[3]CONTROLES!$C$56,[3]CONTROLES!$D$56,IF(AP66=[3]CONTROLES!$C$57,[3]CONTROLES!$D$57,[3]CONTROLES!$D$58))</f>
        <v>15</v>
      </c>
      <c r="AR66" s="147" t="s">
        <v>369</v>
      </c>
      <c r="AS66" s="148">
        <f>+IF(AR66=[3]CONTROLES!$C$59,[3]CONTROLES!$D$59,[3]CONTROLES!$D$60)</f>
        <v>15</v>
      </c>
      <c r="AT66" s="147" t="s">
        <v>372</v>
      </c>
      <c r="AU66" s="148">
        <f>+IF(AT66=[3]CONTROLES!$C$61,[3]CONTROLES!$D$61,[3]CONTROLES!$D$62)</f>
        <v>15</v>
      </c>
      <c r="AV66" s="147" t="s">
        <v>375</v>
      </c>
      <c r="AW66" s="149">
        <f>+IF(AV66=[3]CONTROLES!$C$63,[3]CONTROLES!$D$63,IF(AV66=[3]CONTROLES!$C$64,[3]CONTROLES!$D$64,[3]CONTROLES!$D$65))</f>
        <v>10</v>
      </c>
      <c r="AX66" s="149">
        <f t="shared" si="8"/>
        <v>100</v>
      </c>
      <c r="AY66" s="150" t="str">
        <f t="shared" si="9"/>
        <v>Fuerte</v>
      </c>
      <c r="AZ66" s="328"/>
      <c r="BA66" s="329"/>
      <c r="BB66" s="347"/>
      <c r="BC66" s="345"/>
      <c r="BD66" s="346"/>
      <c r="BE66" s="346"/>
      <c r="BF66" s="136"/>
      <c r="BG66" s="136"/>
      <c r="BH66" s="143" t="s">
        <v>216</v>
      </c>
      <c r="BI66" s="219"/>
      <c r="BJ66" s="219"/>
      <c r="BK66" s="136"/>
      <c r="BL66" s="136"/>
      <c r="BM66" s="208" t="s">
        <v>171</v>
      </c>
      <c r="BN66" s="344"/>
      <c r="BO66" s="239"/>
      <c r="BP66" s="239"/>
      <c r="BQ66" s="196"/>
      <c r="BR66" s="196"/>
      <c r="BS66" s="196"/>
      <c r="BT66" s="196"/>
      <c r="BU66" s="196"/>
      <c r="BV66" s="196"/>
      <c r="BW66" s="196"/>
      <c r="BX66" s="196"/>
      <c r="BY66" s="196"/>
      <c r="BZ66" s="196"/>
      <c r="CA66" s="196"/>
      <c r="CB66" s="196"/>
      <c r="CC66" s="196"/>
      <c r="CD66" s="196"/>
      <c r="CE66" s="196"/>
      <c r="CF66" s="196"/>
      <c r="CG66" s="196"/>
      <c r="CH66" s="196"/>
      <c r="CI66" s="196"/>
      <c r="CJ66" s="196"/>
      <c r="CK66" s="196"/>
      <c r="CL66" s="196"/>
      <c r="CM66" s="196"/>
      <c r="CN66" s="196"/>
      <c r="CO66" s="196"/>
      <c r="CP66" s="196"/>
      <c r="CQ66" s="196"/>
      <c r="CR66" s="196"/>
      <c r="CS66" s="196"/>
      <c r="CT66" s="196"/>
      <c r="CU66" s="196"/>
      <c r="CV66" s="196"/>
      <c r="CW66" s="196"/>
      <c r="CX66" s="196"/>
      <c r="CY66" s="196"/>
      <c r="CZ66" s="196"/>
      <c r="DA66" s="196"/>
      <c r="DB66" s="196"/>
      <c r="DC66" s="196"/>
      <c r="DD66" s="196"/>
      <c r="DE66" s="196"/>
      <c r="DF66" s="196"/>
      <c r="DG66" s="196"/>
      <c r="DH66" s="196"/>
      <c r="DI66" s="196"/>
      <c r="DJ66" s="196"/>
      <c r="DK66" s="196"/>
      <c r="DL66" s="196"/>
      <c r="DM66" s="196"/>
      <c r="DN66" s="196"/>
      <c r="DO66" s="196"/>
      <c r="DP66" s="196"/>
      <c r="DQ66" s="196"/>
      <c r="DR66" s="196"/>
      <c r="DS66" s="196"/>
      <c r="DT66" s="196"/>
      <c r="DU66" s="196"/>
      <c r="DV66" s="196"/>
      <c r="DW66" s="196"/>
      <c r="DX66" s="196"/>
      <c r="DY66" s="196"/>
      <c r="DZ66" s="196"/>
      <c r="EA66" s="196"/>
      <c r="EB66" s="196"/>
      <c r="EC66" s="196"/>
      <c r="ED66" s="196"/>
      <c r="EE66" s="196"/>
      <c r="EF66" s="196"/>
      <c r="EG66" s="196"/>
      <c r="EH66" s="196"/>
      <c r="EI66" s="196"/>
      <c r="EJ66" s="196"/>
      <c r="EK66" s="196"/>
      <c r="EL66" s="196"/>
      <c r="EM66" s="196"/>
      <c r="EN66" s="196"/>
      <c r="EO66" s="196"/>
      <c r="EP66" s="196"/>
      <c r="EQ66" s="196"/>
      <c r="ER66" s="196"/>
      <c r="ES66" s="196"/>
      <c r="ET66" s="196"/>
      <c r="EU66" s="196"/>
      <c r="EV66" s="196"/>
      <c r="EW66" s="196"/>
      <c r="EX66" s="196"/>
      <c r="EY66" s="196"/>
      <c r="EZ66" s="196"/>
      <c r="FA66" s="196"/>
      <c r="FB66" s="196"/>
      <c r="FC66" s="196"/>
      <c r="FD66" s="196"/>
      <c r="FE66" s="196"/>
      <c r="FF66" s="196"/>
      <c r="FG66" s="196"/>
      <c r="FH66" s="196"/>
      <c r="FI66" s="196"/>
      <c r="FJ66" s="196"/>
      <c r="FK66" s="196"/>
      <c r="FL66" s="196"/>
      <c r="FM66" s="196"/>
      <c r="FN66" s="196"/>
      <c r="FO66" s="196"/>
      <c r="FP66" s="196"/>
      <c r="FQ66" s="196"/>
      <c r="FR66" s="196"/>
      <c r="FS66" s="280"/>
      <c r="FT66" s="280"/>
      <c r="FU66" s="196"/>
      <c r="FV66" s="277"/>
      <c r="FW66" s="196"/>
      <c r="FX66" s="196"/>
      <c r="FY66" s="280"/>
      <c r="FZ66" s="196"/>
      <c r="GA66" s="243">
        <v>45421</v>
      </c>
      <c r="GB66" s="290"/>
      <c r="GC66" s="290"/>
      <c r="GD66" s="269"/>
      <c r="GE66" s="289"/>
      <c r="GF66" s="289"/>
      <c r="GG66" s="289"/>
      <c r="GH66" s="289"/>
      <c r="GI66" s="289"/>
      <c r="GJ66" s="289"/>
      <c r="GK66" s="289"/>
      <c r="GL66" s="289"/>
      <c r="GM66" s="289"/>
      <c r="GN66" s="289"/>
      <c r="GO66" s="289"/>
      <c r="GP66" s="289"/>
      <c r="GQ66" s="289"/>
      <c r="GR66" s="289"/>
      <c r="GS66" s="289"/>
      <c r="GT66" s="289"/>
      <c r="GU66" s="289"/>
      <c r="GV66" s="289"/>
      <c r="GW66" s="289"/>
      <c r="GX66" s="289"/>
      <c r="GY66" s="289"/>
      <c r="GZ66" s="289"/>
      <c r="HA66" s="289"/>
      <c r="HB66" s="289"/>
      <c r="HC66" s="289"/>
      <c r="HD66" s="289"/>
      <c r="HE66" s="289"/>
      <c r="HF66" s="289"/>
    </row>
    <row r="67" spans="1:214" ht="39.75" hidden="1" customHeight="1" x14ac:dyDescent="0.2">
      <c r="A67" s="351"/>
      <c r="B67" s="350"/>
      <c r="C67" s="328"/>
      <c r="D67" s="328"/>
      <c r="E67" s="145"/>
      <c r="F67" s="145"/>
      <c r="G67" s="145"/>
      <c r="H67" s="352"/>
      <c r="I67" s="352"/>
      <c r="J67" s="143"/>
      <c r="K67" s="328"/>
      <c r="L67" s="328"/>
      <c r="M67" s="328"/>
      <c r="N67" s="328"/>
      <c r="O67" s="328"/>
      <c r="P67" s="201" t="e">
        <f>VLOOKUP(O67,[6]FORMULAS!$A$77:$B$82,2,0)</f>
        <v>#N/A</v>
      </c>
      <c r="Q67" s="216" t="e">
        <f t="shared" si="7"/>
        <v>#N/A</v>
      </c>
      <c r="R67" s="329"/>
      <c r="S67" s="345"/>
      <c r="T67" s="346"/>
      <c r="U67" s="144"/>
      <c r="V67" s="151"/>
      <c r="W67" s="151"/>
      <c r="X67" s="151"/>
      <c r="Y67" s="146"/>
      <c r="Z67" s="134">
        <f>+IF(Y67='Tabla Valoración controles'!$D$4,'Tabla Valoración controles'!$F$4,IF('Mapa Corrupcion'!Y67='Tabla Valoración controles'!$D$5,'Tabla Valoración controles'!$F$5,IF(Y67=FORMULAS!$A$10,0,'Tabla Valoración controles'!$F$6)))</f>
        <v>0.1</v>
      </c>
      <c r="AA67" s="146"/>
      <c r="AB67" s="135">
        <f>+IF(AA67='Tabla Valoración controles'!$D$7,'Tabla Valoración controles'!$F$7,IF(Y67=FORMULAS!$A$10,0,'Tabla Valoración controles'!$F$8))</f>
        <v>0.15</v>
      </c>
      <c r="AC67" s="146"/>
      <c r="AD67" s="134">
        <f>+IF(AC67='Tabla Valoración controles'!$D$9,'Tabla Valoración controles'!$F$9,IF(Y67=FORMULAS!$A$10,0,'Tabla Valoración controles'!$F$10))</f>
        <v>0</v>
      </c>
      <c r="AE67" s="146"/>
      <c r="AF67" s="134">
        <f>+IF(AE67='Tabla Valoración controles'!$D$9,'Tabla Valoración controles'!$F$9,IF(AA67=FORMULAS!$A$10,0,'Tabla Valoración controles'!$F$10))</f>
        <v>0</v>
      </c>
      <c r="AG67" s="146"/>
      <c r="AH67" s="134">
        <f>+IF(AG67='Tabla Valoración controles'!$D$13,'Tabla Valoración controles'!$F$13,'Tabla Valoración controles'!$F$14)</f>
        <v>0</v>
      </c>
      <c r="AI67" s="171">
        <f t="shared" si="10"/>
        <v>0.25</v>
      </c>
      <c r="AJ67" s="147"/>
      <c r="AK67" s="148">
        <f>+IF(AJ67=[3]CONTROLES!$C$50,[3]CONTROLES!$D$50,[3]CONTROLES!$D$51)</f>
        <v>0</v>
      </c>
      <c r="AL67" s="147"/>
      <c r="AM67" s="148">
        <f>+IF(AL67=[3]CONTROLES!$C$52,[3]CONTROLES!$D$52,[3]CONTROLES!$D$53)</f>
        <v>0</v>
      </c>
      <c r="AN67" s="147"/>
      <c r="AO67" s="148">
        <f>+IF(AN67=[3]CONTROLES!$C$54,[3]CONTROLES!$D$54,[3]CONTROLES!$D$55)</f>
        <v>0</v>
      </c>
      <c r="AP67" s="147"/>
      <c r="AQ67" s="148">
        <f>+IF(AP67=[3]CONTROLES!$C$56,[3]CONTROLES!$D$56,IF(AP67=[3]CONTROLES!$C$57,[3]CONTROLES!$D$57,[3]CONTROLES!$D$58))</f>
        <v>0</v>
      </c>
      <c r="AR67" s="147"/>
      <c r="AS67" s="148">
        <f>+IF(AR67=[3]CONTROLES!$C$59,[3]CONTROLES!$D$59,[3]CONTROLES!$D$60)</f>
        <v>0</v>
      </c>
      <c r="AT67" s="147"/>
      <c r="AU67" s="148">
        <f>+IF(AT67=[3]CONTROLES!$C$61,[3]CONTROLES!$D$61,[3]CONTROLES!$D$62)</f>
        <v>0</v>
      </c>
      <c r="AV67" s="147"/>
      <c r="AW67" s="149">
        <f>+IF(AV67=[3]CONTROLES!$C$63,[3]CONTROLES!$D$63,IF(AV67=[3]CONTROLES!$C$64,[3]CONTROLES!$D$64,[3]CONTROLES!$D$65))</f>
        <v>0</v>
      </c>
      <c r="AX67" s="149">
        <f t="shared" si="8"/>
        <v>0</v>
      </c>
      <c r="AY67" s="150" t="str">
        <f t="shared" si="9"/>
        <v>Débil</v>
      </c>
      <c r="AZ67" s="328"/>
      <c r="BA67" s="329"/>
      <c r="BB67" s="347"/>
      <c r="BC67" s="345"/>
      <c r="BD67" s="346"/>
      <c r="BE67" s="346"/>
      <c r="BF67" s="136"/>
      <c r="BG67" s="136"/>
      <c r="BH67" s="143" t="s">
        <v>216</v>
      </c>
      <c r="BI67" s="219"/>
      <c r="BJ67" s="219"/>
      <c r="BK67" s="136"/>
      <c r="BL67" s="136"/>
      <c r="BM67" s="208" t="s">
        <v>171</v>
      </c>
      <c r="BN67" s="344"/>
      <c r="BO67" s="239"/>
      <c r="BP67" s="239"/>
      <c r="BQ67" s="196"/>
      <c r="BR67" s="196"/>
      <c r="BS67" s="196"/>
      <c r="BT67" s="196"/>
      <c r="BU67" s="196"/>
      <c r="BV67" s="196"/>
      <c r="BW67" s="196"/>
      <c r="BX67" s="196"/>
      <c r="BY67" s="196"/>
      <c r="BZ67" s="196"/>
      <c r="CA67" s="196"/>
      <c r="CB67" s="196"/>
      <c r="CC67" s="196"/>
      <c r="CD67" s="196"/>
      <c r="CE67" s="196"/>
      <c r="CF67" s="196"/>
      <c r="CG67" s="196"/>
      <c r="CH67" s="196"/>
      <c r="CI67" s="196"/>
      <c r="CJ67" s="196"/>
      <c r="CK67" s="196"/>
      <c r="CL67" s="196"/>
      <c r="CM67" s="196"/>
      <c r="CN67" s="196"/>
      <c r="CO67" s="196"/>
      <c r="CP67" s="196"/>
      <c r="CQ67" s="196"/>
      <c r="CR67" s="196"/>
      <c r="CS67" s="196"/>
      <c r="CT67" s="196"/>
      <c r="CU67" s="196"/>
      <c r="CV67" s="196"/>
      <c r="CW67" s="196"/>
      <c r="CX67" s="196"/>
      <c r="CY67" s="196"/>
      <c r="CZ67" s="196"/>
      <c r="DA67" s="196"/>
      <c r="DB67" s="196"/>
      <c r="DC67" s="196"/>
      <c r="DD67" s="196"/>
      <c r="DE67" s="196"/>
      <c r="DF67" s="196"/>
      <c r="DG67" s="196"/>
      <c r="DH67" s="196"/>
      <c r="DI67" s="196"/>
      <c r="DJ67" s="196"/>
      <c r="DK67" s="196"/>
      <c r="DL67" s="196"/>
      <c r="DM67" s="196"/>
      <c r="DN67" s="196"/>
      <c r="DO67" s="196"/>
      <c r="DP67" s="196"/>
      <c r="DQ67" s="196"/>
      <c r="DR67" s="196"/>
      <c r="DS67" s="196"/>
      <c r="DT67" s="196"/>
      <c r="DU67" s="196"/>
      <c r="DV67" s="196"/>
      <c r="DW67" s="196"/>
      <c r="DX67" s="196"/>
      <c r="DY67" s="196"/>
      <c r="DZ67" s="196"/>
      <c r="EA67" s="196"/>
      <c r="EB67" s="196"/>
      <c r="EC67" s="196"/>
      <c r="ED67" s="196"/>
      <c r="EE67" s="196"/>
      <c r="EF67" s="196"/>
      <c r="EG67" s="196"/>
      <c r="EH67" s="196"/>
      <c r="EI67" s="196"/>
      <c r="EJ67" s="196"/>
      <c r="EK67" s="196"/>
      <c r="EL67" s="196"/>
      <c r="EM67" s="196"/>
      <c r="EN67" s="196"/>
      <c r="EO67" s="196"/>
      <c r="EP67" s="196"/>
      <c r="EQ67" s="196"/>
      <c r="ER67" s="196"/>
      <c r="ES67" s="196"/>
      <c r="ET67" s="196"/>
      <c r="EU67" s="196"/>
      <c r="EV67" s="196"/>
      <c r="EW67" s="196"/>
      <c r="EX67" s="196"/>
      <c r="EY67" s="196"/>
      <c r="EZ67" s="196"/>
      <c r="FA67" s="196"/>
      <c r="FB67" s="196"/>
      <c r="FC67" s="196"/>
      <c r="FD67" s="196"/>
      <c r="FE67" s="196"/>
      <c r="FF67" s="196"/>
      <c r="FG67" s="196"/>
      <c r="FH67" s="196"/>
      <c r="FI67" s="196"/>
      <c r="FJ67" s="196"/>
      <c r="FK67" s="196"/>
      <c r="FL67" s="196"/>
      <c r="FM67" s="196"/>
      <c r="FN67" s="196"/>
      <c r="FO67" s="196"/>
      <c r="FP67" s="196"/>
      <c r="FQ67" s="196"/>
      <c r="FR67" s="196"/>
      <c r="FS67" s="280"/>
      <c r="FT67" s="280"/>
      <c r="FU67" s="196"/>
      <c r="FV67" s="277"/>
      <c r="FW67" s="196"/>
      <c r="FX67" s="196"/>
      <c r="FY67" s="280"/>
      <c r="FZ67" s="196"/>
      <c r="GA67" s="243">
        <v>45421</v>
      </c>
      <c r="GB67" s="290"/>
      <c r="GC67" s="290"/>
      <c r="GD67" s="269"/>
      <c r="GE67" s="289"/>
      <c r="GF67" s="289"/>
      <c r="GG67" s="289"/>
      <c r="GH67" s="289"/>
      <c r="GI67" s="289"/>
      <c r="GJ67" s="289"/>
      <c r="GK67" s="289"/>
      <c r="GL67" s="289"/>
      <c r="GM67" s="289"/>
      <c r="GN67" s="289"/>
      <c r="GO67" s="289"/>
      <c r="GP67" s="289"/>
      <c r="GQ67" s="289"/>
      <c r="GR67" s="289"/>
      <c r="GS67" s="289"/>
      <c r="GT67" s="289"/>
      <c r="GU67" s="289"/>
      <c r="GV67" s="289"/>
      <c r="GW67" s="289"/>
      <c r="GX67" s="289"/>
      <c r="GY67" s="289"/>
      <c r="GZ67" s="289"/>
      <c r="HA67" s="289"/>
      <c r="HB67" s="289"/>
      <c r="HC67" s="289"/>
      <c r="HD67" s="289"/>
      <c r="HE67" s="289"/>
      <c r="HF67" s="289"/>
    </row>
    <row r="68" spans="1:214" ht="39.75" hidden="1" customHeight="1" x14ac:dyDescent="0.2">
      <c r="A68" s="351"/>
      <c r="B68" s="350"/>
      <c r="C68" s="328"/>
      <c r="D68" s="328"/>
      <c r="E68" s="145"/>
      <c r="F68" s="145"/>
      <c r="G68" s="145"/>
      <c r="H68" s="352"/>
      <c r="I68" s="352"/>
      <c r="J68" s="143"/>
      <c r="K68" s="328"/>
      <c r="L68" s="328"/>
      <c r="M68" s="328"/>
      <c r="N68" s="328"/>
      <c r="O68" s="328"/>
      <c r="P68" s="201" t="e">
        <f>VLOOKUP(O68,[6]FORMULAS!$A$77:$B$82,2,0)</f>
        <v>#N/A</v>
      </c>
      <c r="Q68" s="216" t="e">
        <f t="shared" si="7"/>
        <v>#N/A</v>
      </c>
      <c r="R68" s="329"/>
      <c r="S68" s="345"/>
      <c r="T68" s="346"/>
      <c r="U68" s="144"/>
      <c r="V68" s="151"/>
      <c r="W68" s="151"/>
      <c r="X68" s="151"/>
      <c r="Y68" s="146"/>
      <c r="Z68" s="134">
        <f>+IF(Y68='Tabla Valoración controles'!$D$4,'Tabla Valoración controles'!$F$4,IF('Mapa Corrupcion'!Y68='Tabla Valoración controles'!$D$5,'Tabla Valoración controles'!$F$5,IF(Y68=FORMULAS!$A$10,0,'Tabla Valoración controles'!$F$6)))</f>
        <v>0.1</v>
      </c>
      <c r="AA68" s="146"/>
      <c r="AB68" s="135">
        <f>+IF(AA68='Tabla Valoración controles'!$D$7,'Tabla Valoración controles'!$F$7,IF(Y68=FORMULAS!$A$10,0,'Tabla Valoración controles'!$F$8))</f>
        <v>0.15</v>
      </c>
      <c r="AC68" s="146"/>
      <c r="AD68" s="134">
        <f>+IF(AC68='Tabla Valoración controles'!$D$9,'Tabla Valoración controles'!$F$9,IF(Y68=FORMULAS!$A$10,0,'Tabla Valoración controles'!$F$10))</f>
        <v>0</v>
      </c>
      <c r="AE68" s="146"/>
      <c r="AF68" s="134">
        <f>+IF(AE68='Tabla Valoración controles'!$D$9,'Tabla Valoración controles'!$F$9,IF(AA68=FORMULAS!$A$10,0,'Tabla Valoración controles'!$F$10))</f>
        <v>0</v>
      </c>
      <c r="AG68" s="146"/>
      <c r="AH68" s="134">
        <f>+IF(AG68='Tabla Valoración controles'!$D$13,'Tabla Valoración controles'!$F$13,'Tabla Valoración controles'!$F$14)</f>
        <v>0</v>
      </c>
      <c r="AI68" s="171">
        <f t="shared" si="10"/>
        <v>0.25</v>
      </c>
      <c r="AJ68" s="147"/>
      <c r="AK68" s="148">
        <f>+IF(AJ68=[3]CONTROLES!$C$50,[3]CONTROLES!$D$50,[3]CONTROLES!$D$51)</f>
        <v>0</v>
      </c>
      <c r="AL68" s="147"/>
      <c r="AM68" s="148">
        <f>+IF(AL68=[3]CONTROLES!$C$52,[3]CONTROLES!$D$52,[3]CONTROLES!$D$53)</f>
        <v>0</v>
      </c>
      <c r="AN68" s="147"/>
      <c r="AO68" s="148">
        <f>+IF(AN68=[3]CONTROLES!$C$54,[3]CONTROLES!$D$54,[3]CONTROLES!$D$55)</f>
        <v>0</v>
      </c>
      <c r="AP68" s="147"/>
      <c r="AQ68" s="148">
        <f>+IF(AP68=[3]CONTROLES!$C$56,[3]CONTROLES!$D$56,IF(AP68=[3]CONTROLES!$C$57,[3]CONTROLES!$D$57,[3]CONTROLES!$D$58))</f>
        <v>0</v>
      </c>
      <c r="AR68" s="147"/>
      <c r="AS68" s="148">
        <f>+IF(AR68=[3]CONTROLES!$C$59,[3]CONTROLES!$D$59,[3]CONTROLES!$D$60)</f>
        <v>0</v>
      </c>
      <c r="AT68" s="147"/>
      <c r="AU68" s="148">
        <f>+IF(AT68=[3]CONTROLES!$C$61,[3]CONTROLES!$D$61,[3]CONTROLES!$D$62)</f>
        <v>0</v>
      </c>
      <c r="AV68" s="147"/>
      <c r="AW68" s="149">
        <f>+IF(AV68=[3]CONTROLES!$C$63,[3]CONTROLES!$D$63,IF(AV68=[3]CONTROLES!$C$64,[3]CONTROLES!$D$64,[3]CONTROLES!$D$65))</f>
        <v>0</v>
      </c>
      <c r="AX68" s="149">
        <f t="shared" si="8"/>
        <v>0</v>
      </c>
      <c r="AY68" s="150" t="str">
        <f t="shared" si="9"/>
        <v>Débil</v>
      </c>
      <c r="AZ68" s="328"/>
      <c r="BA68" s="329"/>
      <c r="BB68" s="347"/>
      <c r="BC68" s="345"/>
      <c r="BD68" s="346"/>
      <c r="BE68" s="346"/>
      <c r="BF68" s="136"/>
      <c r="BG68" s="136"/>
      <c r="BH68" s="143" t="s">
        <v>216</v>
      </c>
      <c r="BI68" s="219"/>
      <c r="BJ68" s="219"/>
      <c r="BK68" s="136"/>
      <c r="BL68" s="136"/>
      <c r="BM68" s="208" t="s">
        <v>171</v>
      </c>
      <c r="BN68" s="344"/>
      <c r="BO68" s="239"/>
      <c r="BP68" s="239"/>
      <c r="BQ68" s="196"/>
      <c r="BR68" s="196"/>
      <c r="BS68" s="196"/>
      <c r="BT68" s="196"/>
      <c r="BU68" s="196"/>
      <c r="BV68" s="196"/>
      <c r="BW68" s="196"/>
      <c r="BX68" s="196"/>
      <c r="BY68" s="196"/>
      <c r="BZ68" s="196"/>
      <c r="CA68" s="196"/>
      <c r="CB68" s="196"/>
      <c r="CC68" s="196"/>
      <c r="CD68" s="196"/>
      <c r="CE68" s="196"/>
      <c r="CF68" s="196"/>
      <c r="CG68" s="196"/>
      <c r="CH68" s="196"/>
      <c r="CI68" s="196"/>
      <c r="CJ68" s="196"/>
      <c r="CK68" s="196"/>
      <c r="CL68" s="196"/>
      <c r="CM68" s="196"/>
      <c r="CN68" s="196"/>
      <c r="CO68" s="196"/>
      <c r="CP68" s="196"/>
      <c r="CQ68" s="196"/>
      <c r="CR68" s="196"/>
      <c r="CS68" s="196"/>
      <c r="CT68" s="196"/>
      <c r="CU68" s="196"/>
      <c r="CV68" s="196"/>
      <c r="CW68" s="196"/>
      <c r="CX68" s="196"/>
      <c r="CY68" s="196"/>
      <c r="CZ68" s="196"/>
      <c r="DA68" s="196"/>
      <c r="DB68" s="196"/>
      <c r="DC68" s="196"/>
      <c r="DD68" s="196"/>
      <c r="DE68" s="196"/>
      <c r="DF68" s="196"/>
      <c r="DG68" s="196"/>
      <c r="DH68" s="196"/>
      <c r="DI68" s="196"/>
      <c r="DJ68" s="196"/>
      <c r="DK68" s="196"/>
      <c r="DL68" s="196"/>
      <c r="DM68" s="196"/>
      <c r="DN68" s="196"/>
      <c r="DO68" s="196"/>
      <c r="DP68" s="196"/>
      <c r="DQ68" s="196"/>
      <c r="DR68" s="196"/>
      <c r="DS68" s="196"/>
      <c r="DT68" s="196"/>
      <c r="DU68" s="196"/>
      <c r="DV68" s="196"/>
      <c r="DW68" s="196"/>
      <c r="DX68" s="196"/>
      <c r="DY68" s="196"/>
      <c r="DZ68" s="196"/>
      <c r="EA68" s="196"/>
      <c r="EB68" s="196"/>
      <c r="EC68" s="196"/>
      <c r="ED68" s="196"/>
      <c r="EE68" s="196"/>
      <c r="EF68" s="196"/>
      <c r="EG68" s="196"/>
      <c r="EH68" s="196"/>
      <c r="EI68" s="196"/>
      <c r="EJ68" s="196"/>
      <c r="EK68" s="196"/>
      <c r="EL68" s="196"/>
      <c r="EM68" s="196"/>
      <c r="EN68" s="196"/>
      <c r="EO68" s="196"/>
      <c r="EP68" s="196"/>
      <c r="EQ68" s="196"/>
      <c r="ER68" s="196"/>
      <c r="ES68" s="196"/>
      <c r="ET68" s="196"/>
      <c r="EU68" s="196"/>
      <c r="EV68" s="196"/>
      <c r="EW68" s="196"/>
      <c r="EX68" s="196"/>
      <c r="EY68" s="196"/>
      <c r="EZ68" s="196"/>
      <c r="FA68" s="196"/>
      <c r="FB68" s="196"/>
      <c r="FC68" s="196"/>
      <c r="FD68" s="196"/>
      <c r="FE68" s="196"/>
      <c r="FF68" s="196"/>
      <c r="FG68" s="196"/>
      <c r="FH68" s="196"/>
      <c r="FI68" s="196"/>
      <c r="FJ68" s="196"/>
      <c r="FK68" s="196"/>
      <c r="FL68" s="196"/>
      <c r="FM68" s="196"/>
      <c r="FN68" s="196"/>
      <c r="FO68" s="196"/>
      <c r="FP68" s="196"/>
      <c r="FQ68" s="196"/>
      <c r="FR68" s="196"/>
      <c r="FS68" s="280"/>
      <c r="FT68" s="280"/>
      <c r="FU68" s="196"/>
      <c r="FV68" s="277"/>
      <c r="FW68" s="196"/>
      <c r="FX68" s="196"/>
      <c r="FY68" s="280"/>
      <c r="FZ68" s="196"/>
      <c r="GA68" s="243">
        <v>45421</v>
      </c>
      <c r="GB68" s="290"/>
      <c r="GC68" s="290"/>
      <c r="GD68" s="269"/>
      <c r="GE68" s="289"/>
      <c r="GF68" s="289"/>
      <c r="GG68" s="289"/>
      <c r="GH68" s="289"/>
      <c r="GI68" s="289"/>
      <c r="GJ68" s="289"/>
      <c r="GK68" s="289"/>
      <c r="GL68" s="289"/>
      <c r="GM68" s="289"/>
      <c r="GN68" s="289"/>
      <c r="GO68" s="289"/>
      <c r="GP68" s="289"/>
      <c r="GQ68" s="289"/>
      <c r="GR68" s="289"/>
      <c r="GS68" s="289"/>
      <c r="GT68" s="289"/>
      <c r="GU68" s="289"/>
      <c r="GV68" s="289"/>
      <c r="GW68" s="289"/>
      <c r="GX68" s="289"/>
      <c r="GY68" s="289"/>
      <c r="GZ68" s="289"/>
      <c r="HA68" s="289"/>
      <c r="HB68" s="289"/>
      <c r="HC68" s="289"/>
      <c r="HD68" s="289"/>
      <c r="HE68" s="289"/>
      <c r="HF68" s="289"/>
    </row>
    <row r="69" spans="1:214" ht="154.9" customHeight="1" x14ac:dyDescent="0.2">
      <c r="A69" s="351">
        <v>11</v>
      </c>
      <c r="B69" s="350" t="s">
        <v>134</v>
      </c>
      <c r="C69" s="328" t="str">
        <f>VLOOKUP(B69,FORMULAS!$A$30:$C$46,2,0)</f>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
      <c r="D69" s="328" t="str">
        <f>VLOOKUP(B69,FORMULAS!$A$30:$C$46,3,0)</f>
        <v xml:space="preserve">Subdirector Administrativo </v>
      </c>
      <c r="E69" s="145" t="s">
        <v>565</v>
      </c>
      <c r="F69" s="145" t="s">
        <v>566</v>
      </c>
      <c r="G69" s="145" t="s">
        <v>562</v>
      </c>
      <c r="H69" s="352" t="s">
        <v>567</v>
      </c>
      <c r="I69" s="352" t="s">
        <v>568</v>
      </c>
      <c r="J69" s="143" t="s">
        <v>468</v>
      </c>
      <c r="K69" s="328" t="s">
        <v>432</v>
      </c>
      <c r="L69" s="328" t="s">
        <v>432</v>
      </c>
      <c r="M69" s="328" t="s">
        <v>432</v>
      </c>
      <c r="N69" s="328" t="s">
        <v>432</v>
      </c>
      <c r="O69" s="328" t="s">
        <v>279</v>
      </c>
      <c r="P69" s="201" t="str">
        <f>VLOOKUP(O69,[6]FORMULAS!$A$77:$B$82,2,0)</f>
        <v>Improbable</v>
      </c>
      <c r="Q69" s="216" t="str">
        <f t="shared" si="7"/>
        <v>Improbable</v>
      </c>
      <c r="R69" s="329" t="str">
        <f>VLOOKUP(A69,'Impacto Ri Inhe'!$B$5:$AF$42,31,0)</f>
        <v>Moderado</v>
      </c>
      <c r="S69" s="345" t="str">
        <f>CONCATENATE(R69,"-",Q69)</f>
        <v>Moderado-Improbable</v>
      </c>
      <c r="T69" s="346" t="str">
        <f>VLOOKUP(S69,FORMULAS!$I$77:$J$97,2,0)</f>
        <v>Moderado</v>
      </c>
      <c r="U69" s="143">
        <v>1</v>
      </c>
      <c r="V69" s="145" t="s">
        <v>732</v>
      </c>
      <c r="W69" s="145" t="s">
        <v>733</v>
      </c>
      <c r="X69" s="145" t="s">
        <v>589</v>
      </c>
      <c r="Y69" s="146" t="s">
        <v>13</v>
      </c>
      <c r="Z69" s="134">
        <f>+IF(Y69='[9]Tabla Valoración controles'!$D$4,'[9]Tabla Valoración controles'!$F$4,IF('[9]Mapa Corrupcion'!Y69='[9]Tabla Valoración controles'!$D$5,'[9]Tabla Valoración controles'!$F$5,IF(Y69=[9]FORMULAS!$A$10,0,'[9]Tabla Valoración controles'!$F$6)))</f>
        <v>0.1</v>
      </c>
      <c r="AA69" s="146" t="s">
        <v>8</v>
      </c>
      <c r="AB69" s="135">
        <f>+IF(AA69='Tabla Valoración controles'!$D$7,'Tabla Valoración controles'!$F$7,IF(Y69=FORMULAS!$A$10,0,'Tabla Valoración controles'!$F$8))</f>
        <v>0.15</v>
      </c>
      <c r="AC69" s="146" t="s">
        <v>17</v>
      </c>
      <c r="AD69" s="134">
        <f>+IF(AC69='Tabla Valoración controles'!$D$9,'Tabla Valoración controles'!$F$9,IF(Y69=FORMULAS!$A$10,0,'Tabla Valoración controles'!$F$10))</f>
        <v>0</v>
      </c>
      <c r="AE69" s="146" t="s">
        <v>20</v>
      </c>
      <c r="AF69" s="134">
        <f>+IF(AE69='Tabla Valoración controles'!$D$9,'Tabla Valoración controles'!$F$9,IF(AA69=FORMULAS!$A$10,0,'Tabla Valoración controles'!$F$10))</f>
        <v>0</v>
      </c>
      <c r="AG69" s="146" t="s">
        <v>77</v>
      </c>
      <c r="AH69" s="134">
        <f>+IF(AG69='Tabla Valoración controles'!$D$13,'Tabla Valoración controles'!$F$13,'Tabla Valoración controles'!$F$14)</f>
        <v>0</v>
      </c>
      <c r="AI69" s="171">
        <f t="shared" si="10"/>
        <v>0.25</v>
      </c>
      <c r="AJ69" s="147" t="s">
        <v>353</v>
      </c>
      <c r="AK69" s="148">
        <f>+IF(AJ69=[3]CONTROLES!$C$50,[3]CONTROLES!$D$50,[3]CONTROLES!$D$51)</f>
        <v>15</v>
      </c>
      <c r="AL69" s="147" t="s">
        <v>359</v>
      </c>
      <c r="AM69" s="148">
        <f>+IF(AL69=[3]CONTROLES!$C$52,[3]CONTROLES!$D$52,[3]CONTROLES!$D$53)</f>
        <v>15</v>
      </c>
      <c r="AN69" s="147" t="s">
        <v>362</v>
      </c>
      <c r="AO69" s="148">
        <f>+IF(AN69=[3]CONTROLES!$C$54,[3]CONTROLES!$D$54,[3]CONTROLES!$D$55)</f>
        <v>15</v>
      </c>
      <c r="AP69" s="147" t="s">
        <v>365</v>
      </c>
      <c r="AQ69" s="148">
        <f>+IF(AP69=[3]CONTROLES!$C$56,[3]CONTROLES!$D$56,IF(AP69=[3]CONTROLES!$C$57,[3]CONTROLES!$D$57,[3]CONTROLES!$D$58))</f>
        <v>15</v>
      </c>
      <c r="AR69" s="147" t="s">
        <v>369</v>
      </c>
      <c r="AS69" s="148">
        <f>+IF(AR69=[3]CONTROLES!$C$59,[3]CONTROLES!$D$59,[3]CONTROLES!$D$60)</f>
        <v>15</v>
      </c>
      <c r="AT69" s="147" t="s">
        <v>372</v>
      </c>
      <c r="AU69" s="148">
        <f>+IF(AT69=[3]CONTROLES!$C$61,[3]CONTROLES!$D$61,[3]CONTROLES!$D$62)</f>
        <v>15</v>
      </c>
      <c r="AV69" s="147" t="s">
        <v>375</v>
      </c>
      <c r="AW69" s="149">
        <f>+IF(AV69=[3]CONTROLES!$C$63,[3]CONTROLES!$D$63,IF(AV69=[3]CONTROLES!$C$64,[3]CONTROLES!$D$64,[3]CONTROLES!$D$65))</f>
        <v>10</v>
      </c>
      <c r="AX69" s="149">
        <f t="shared" si="8"/>
        <v>100</v>
      </c>
      <c r="AY69" s="150" t="str">
        <f t="shared" si="9"/>
        <v>Fuerte</v>
      </c>
      <c r="AZ69" s="328" t="s">
        <v>280</v>
      </c>
      <c r="BA69" s="329" t="str">
        <f>VLOOKUP(AZ69,FORMULAS!$A$77:$B$82,2,0)</f>
        <v>Rara vez</v>
      </c>
      <c r="BB69" s="347" t="str">
        <f>+R69</f>
        <v>Moderado</v>
      </c>
      <c r="BC69" s="345" t="str">
        <f>CONCATENATE(BB69,"-",BA69)</f>
        <v>Moderado-Rara vez</v>
      </c>
      <c r="BD69" s="346" t="str">
        <f>VLOOKUP(BC69,FORMULAS!$I$77:$J$97,2,0)</f>
        <v>Moderado</v>
      </c>
      <c r="BE69" s="346" t="s">
        <v>118</v>
      </c>
      <c r="BF69" s="145" t="s">
        <v>588</v>
      </c>
      <c r="BG69" s="143" t="s">
        <v>585</v>
      </c>
      <c r="BH69" s="143" t="s">
        <v>219</v>
      </c>
      <c r="BI69" s="218">
        <v>45292</v>
      </c>
      <c r="BJ69" s="218">
        <v>45657</v>
      </c>
      <c r="BK69" s="145" t="s">
        <v>589</v>
      </c>
      <c r="BL69" s="143" t="s">
        <v>590</v>
      </c>
      <c r="BM69" s="208" t="s">
        <v>35</v>
      </c>
      <c r="BN69" s="344"/>
      <c r="BO69" s="239" t="s">
        <v>261</v>
      </c>
      <c r="BP69" s="269" t="s">
        <v>1078</v>
      </c>
      <c r="BQ69" s="269" t="s">
        <v>1079</v>
      </c>
      <c r="BR69" s="269" t="s">
        <v>1021</v>
      </c>
      <c r="BS69" s="271">
        <v>8.3333333333333329E-2</v>
      </c>
      <c r="BT69" s="269" t="s">
        <v>1009</v>
      </c>
      <c r="BU69" s="270" t="s">
        <v>262</v>
      </c>
      <c r="BV69" s="270" t="s">
        <v>262</v>
      </c>
      <c r="BW69" s="270" t="s">
        <v>262</v>
      </c>
      <c r="BX69" s="270" t="s">
        <v>261</v>
      </c>
      <c r="BY69" s="269" t="s">
        <v>1080</v>
      </c>
      <c r="BZ69" s="269" t="s">
        <v>1022</v>
      </c>
      <c r="CA69" s="269" t="s">
        <v>1021</v>
      </c>
      <c r="CB69" s="271">
        <v>8.3333333333333329E-2</v>
      </c>
      <c r="CC69" s="269" t="s">
        <v>1022</v>
      </c>
      <c r="CD69" s="270" t="s">
        <v>262</v>
      </c>
      <c r="CE69" s="270" t="s">
        <v>262</v>
      </c>
      <c r="CF69" s="270" t="s">
        <v>262</v>
      </c>
      <c r="CG69" s="270" t="s">
        <v>261</v>
      </c>
      <c r="CH69" s="269" t="s">
        <v>1080</v>
      </c>
      <c r="CI69" s="269" t="s">
        <v>1023</v>
      </c>
      <c r="CJ69" s="269" t="s">
        <v>1021</v>
      </c>
      <c r="CK69" s="271">
        <v>8.3333333333333329E-2</v>
      </c>
      <c r="CL69" s="269" t="s">
        <v>1023</v>
      </c>
      <c r="CM69" s="270" t="s">
        <v>262</v>
      </c>
      <c r="CN69" s="270" t="s">
        <v>262</v>
      </c>
      <c r="CO69" s="270" t="s">
        <v>262</v>
      </c>
      <c r="CP69" s="270" t="s">
        <v>261</v>
      </c>
      <c r="CQ69" s="269" t="s">
        <v>1080</v>
      </c>
      <c r="CR69" s="269" t="s">
        <v>1024</v>
      </c>
      <c r="CS69" s="269" t="s">
        <v>1021</v>
      </c>
      <c r="CT69" s="271">
        <v>8.3333333333333329E-2</v>
      </c>
      <c r="CU69" s="269" t="s">
        <v>1024</v>
      </c>
      <c r="CV69" s="270" t="s">
        <v>262</v>
      </c>
      <c r="CW69" s="270" t="s">
        <v>262</v>
      </c>
      <c r="CX69" s="270" t="s">
        <v>262</v>
      </c>
      <c r="CY69" s="196"/>
      <c r="CZ69" s="196"/>
      <c r="DA69" s="196"/>
      <c r="DB69" s="196"/>
      <c r="DC69" s="196"/>
      <c r="DD69" s="196"/>
      <c r="DE69" s="196"/>
      <c r="DF69" s="196"/>
      <c r="DG69" s="196"/>
      <c r="DH69" s="196"/>
      <c r="DI69" s="196"/>
      <c r="DJ69" s="196"/>
      <c r="DK69" s="196"/>
      <c r="DL69" s="196"/>
      <c r="DM69" s="196"/>
      <c r="DN69" s="196"/>
      <c r="DO69" s="196"/>
      <c r="DP69" s="196"/>
      <c r="DQ69" s="196"/>
      <c r="DR69" s="196"/>
      <c r="DS69" s="196"/>
      <c r="DT69" s="196"/>
      <c r="DU69" s="196"/>
      <c r="DV69" s="196"/>
      <c r="DW69" s="196"/>
      <c r="DX69" s="196"/>
      <c r="DY69" s="196"/>
      <c r="DZ69" s="196"/>
      <c r="EA69" s="196"/>
      <c r="EB69" s="196"/>
      <c r="EC69" s="196"/>
      <c r="ED69" s="196"/>
      <c r="EE69" s="196"/>
      <c r="EF69" s="196"/>
      <c r="EG69" s="196"/>
      <c r="EH69" s="196"/>
      <c r="EI69" s="196"/>
      <c r="EJ69" s="196"/>
      <c r="EK69" s="196"/>
      <c r="EL69" s="196"/>
      <c r="EM69" s="196"/>
      <c r="EN69" s="196"/>
      <c r="EO69" s="196"/>
      <c r="EP69" s="196"/>
      <c r="EQ69" s="196"/>
      <c r="ER69" s="196"/>
      <c r="ES69" s="196"/>
      <c r="ET69" s="196"/>
      <c r="EU69" s="196"/>
      <c r="EV69" s="196"/>
      <c r="EW69" s="196"/>
      <c r="EX69" s="196"/>
      <c r="EY69" s="196"/>
      <c r="EZ69" s="196"/>
      <c r="FA69" s="196"/>
      <c r="FB69" s="196"/>
      <c r="FC69" s="196"/>
      <c r="FD69" s="196"/>
      <c r="FE69" s="196"/>
      <c r="FF69" s="196"/>
      <c r="FG69" s="196"/>
      <c r="FH69" s="196"/>
      <c r="FI69" s="196"/>
      <c r="FJ69" s="196"/>
      <c r="FK69" s="196"/>
      <c r="FL69" s="196"/>
      <c r="FM69" s="196"/>
      <c r="FN69" s="196"/>
      <c r="FO69" s="196"/>
      <c r="FP69" s="196"/>
      <c r="FQ69" s="196"/>
      <c r="FR69" s="196"/>
      <c r="FS69" s="279">
        <v>45420</v>
      </c>
      <c r="FT69" s="277" t="s">
        <v>261</v>
      </c>
      <c r="FU69" s="244" t="s">
        <v>1133</v>
      </c>
      <c r="FV69" s="277" t="s">
        <v>35</v>
      </c>
      <c r="FW69" s="255" t="s">
        <v>1077</v>
      </c>
      <c r="FX69" s="246">
        <v>0.33333333333333331</v>
      </c>
      <c r="FY69" s="252" t="s">
        <v>35</v>
      </c>
      <c r="FZ69" s="262" t="s">
        <v>262</v>
      </c>
      <c r="GA69" s="243">
        <v>45421</v>
      </c>
      <c r="GB69" s="290" t="s">
        <v>1185</v>
      </c>
      <c r="GC69" s="291" t="s">
        <v>1188</v>
      </c>
      <c r="GD69" s="269" t="s">
        <v>173</v>
      </c>
      <c r="GE69" s="289">
        <v>0.4</v>
      </c>
      <c r="GF69" s="289"/>
      <c r="GG69" s="289"/>
      <c r="GH69" s="289"/>
      <c r="GI69" s="289"/>
      <c r="GJ69" s="289"/>
      <c r="GK69" s="289"/>
      <c r="GL69" s="289"/>
      <c r="GM69" s="289"/>
      <c r="GN69" s="289"/>
      <c r="GO69" s="289"/>
      <c r="GP69" s="289"/>
      <c r="GQ69" s="289"/>
      <c r="GR69" s="289"/>
      <c r="GS69" s="289"/>
      <c r="GT69" s="289"/>
      <c r="GU69" s="289"/>
      <c r="GV69" s="289"/>
      <c r="GW69" s="289"/>
      <c r="GX69" s="289"/>
      <c r="GY69" s="289"/>
      <c r="GZ69" s="289"/>
      <c r="HA69" s="289"/>
      <c r="HB69" s="289"/>
      <c r="HC69" s="289"/>
      <c r="HD69" s="289"/>
      <c r="HE69" s="289"/>
      <c r="HF69" s="289">
        <v>0.4</v>
      </c>
    </row>
    <row r="70" spans="1:214" ht="39.75" hidden="1" customHeight="1" x14ac:dyDescent="0.2">
      <c r="A70" s="351"/>
      <c r="B70" s="350"/>
      <c r="C70" s="328"/>
      <c r="D70" s="328"/>
      <c r="E70" s="145"/>
      <c r="F70" s="145"/>
      <c r="G70" s="145"/>
      <c r="H70" s="352"/>
      <c r="I70" s="352"/>
      <c r="J70" s="143"/>
      <c r="K70" s="328"/>
      <c r="L70" s="328"/>
      <c r="M70" s="328"/>
      <c r="N70" s="328"/>
      <c r="O70" s="328"/>
      <c r="P70" s="201" t="e">
        <f>VLOOKUP(O70,[6]FORMULAS!$A$77:$B$82,2,0)</f>
        <v>#N/A</v>
      </c>
      <c r="Q70" s="216" t="e">
        <f t="shared" si="7"/>
        <v>#N/A</v>
      </c>
      <c r="R70" s="329"/>
      <c r="S70" s="345"/>
      <c r="T70" s="346"/>
      <c r="U70" s="144"/>
      <c r="V70" s="151"/>
      <c r="W70" s="151"/>
      <c r="X70" s="151"/>
      <c r="Y70" s="146"/>
      <c r="Z70" s="134">
        <f>+IF(Y70='Tabla Valoración controles'!$D$4,'Tabla Valoración controles'!$F$4,IF('Mapa Corrupcion'!Y70='Tabla Valoración controles'!$D$5,'Tabla Valoración controles'!$F$5,IF(Y70=FORMULAS!$A$10,0,'Tabla Valoración controles'!$F$6)))</f>
        <v>0.1</v>
      </c>
      <c r="AA70" s="146"/>
      <c r="AB70" s="135">
        <f>+IF(AA70='Tabla Valoración controles'!$D$7,'Tabla Valoración controles'!$F$7,IF(Y70=FORMULAS!$A$10,0,'Tabla Valoración controles'!$F$8))</f>
        <v>0.15</v>
      </c>
      <c r="AC70" s="146"/>
      <c r="AD70" s="134">
        <f>+IF(AC70='Tabla Valoración controles'!$D$9,'Tabla Valoración controles'!$F$9,IF(Y70=FORMULAS!$A$10,0,'Tabla Valoración controles'!$F$10))</f>
        <v>0</v>
      </c>
      <c r="AE70" s="146"/>
      <c r="AF70" s="134">
        <f>+IF(AE70='Tabla Valoración controles'!$D$9,'Tabla Valoración controles'!$F$9,IF(AA70=FORMULAS!$A$10,0,'Tabla Valoración controles'!$F$10))</f>
        <v>0</v>
      </c>
      <c r="AG70" s="146"/>
      <c r="AH70" s="134">
        <f>+IF(AG70='Tabla Valoración controles'!$D$13,'Tabla Valoración controles'!$F$13,'Tabla Valoración controles'!$F$14)</f>
        <v>0</v>
      </c>
      <c r="AI70" s="171">
        <f t="shared" si="10"/>
        <v>0.25</v>
      </c>
      <c r="AJ70" s="147"/>
      <c r="AK70" s="148">
        <f>+IF(AJ70=[3]CONTROLES!$C$50,[3]CONTROLES!$D$50,[3]CONTROLES!$D$51)</f>
        <v>0</v>
      </c>
      <c r="AL70" s="147"/>
      <c r="AM70" s="148">
        <f>+IF(AL70=[3]CONTROLES!$C$52,[3]CONTROLES!$D$52,[3]CONTROLES!$D$53)</f>
        <v>0</v>
      </c>
      <c r="AN70" s="147"/>
      <c r="AO70" s="148">
        <f>+IF(AN70=[3]CONTROLES!$C$54,[3]CONTROLES!$D$54,[3]CONTROLES!$D$55)</f>
        <v>0</v>
      </c>
      <c r="AP70" s="147"/>
      <c r="AQ70" s="148">
        <f>+IF(AP70=[3]CONTROLES!$C$56,[3]CONTROLES!$D$56,IF(AP70=[3]CONTROLES!$C$57,[3]CONTROLES!$D$57,[3]CONTROLES!$D$58))</f>
        <v>0</v>
      </c>
      <c r="AR70" s="147"/>
      <c r="AS70" s="148">
        <f>+IF(AR70=[3]CONTROLES!$C$59,[3]CONTROLES!$D$59,[3]CONTROLES!$D$60)</f>
        <v>0</v>
      </c>
      <c r="AT70" s="147"/>
      <c r="AU70" s="148">
        <f>+IF(AT70=[3]CONTROLES!$C$61,[3]CONTROLES!$D$61,[3]CONTROLES!$D$62)</f>
        <v>0</v>
      </c>
      <c r="AV70" s="147"/>
      <c r="AW70" s="149">
        <f>+IF(AV70=[3]CONTROLES!$C$63,[3]CONTROLES!$D$63,IF(AV70=[3]CONTROLES!$C$64,[3]CONTROLES!$D$64,[3]CONTROLES!$D$65))</f>
        <v>0</v>
      </c>
      <c r="AX70" s="149">
        <f t="shared" si="8"/>
        <v>0</v>
      </c>
      <c r="AY70" s="150" t="str">
        <f t="shared" si="9"/>
        <v>Débil</v>
      </c>
      <c r="AZ70" s="328"/>
      <c r="BA70" s="329"/>
      <c r="BB70" s="347"/>
      <c r="BC70" s="345"/>
      <c r="BD70" s="346"/>
      <c r="BE70" s="346"/>
      <c r="BF70" s="136"/>
      <c r="BG70" s="136"/>
      <c r="BH70" s="143" t="s">
        <v>216</v>
      </c>
      <c r="BI70" s="219"/>
      <c r="BJ70" s="219"/>
      <c r="BK70" s="136"/>
      <c r="BL70" s="136"/>
      <c r="BM70" s="208" t="s">
        <v>171</v>
      </c>
      <c r="BN70" s="344"/>
      <c r="BO70" s="239"/>
      <c r="BP70" s="239"/>
      <c r="BQ70" s="196"/>
      <c r="BR70" s="196"/>
      <c r="BS70" s="196"/>
      <c r="BT70" s="196"/>
      <c r="BU70" s="196"/>
      <c r="BV70" s="196"/>
      <c r="BW70" s="196"/>
      <c r="BX70" s="196"/>
      <c r="BY70" s="196"/>
      <c r="BZ70" s="196"/>
      <c r="CA70" s="196"/>
      <c r="CB70" s="196"/>
      <c r="CC70" s="196"/>
      <c r="CD70" s="196"/>
      <c r="CE70" s="196"/>
      <c r="CF70" s="196"/>
      <c r="CG70" s="196"/>
      <c r="CH70" s="196"/>
      <c r="CI70" s="196"/>
      <c r="CJ70" s="196"/>
      <c r="CK70" s="196"/>
      <c r="CL70" s="196"/>
      <c r="CM70" s="196"/>
      <c r="CN70" s="196"/>
      <c r="CO70" s="196"/>
      <c r="CP70" s="196"/>
      <c r="CQ70" s="196"/>
      <c r="CR70" s="196"/>
      <c r="CS70" s="196"/>
      <c r="CT70" s="196"/>
      <c r="CU70" s="196"/>
      <c r="CV70" s="196"/>
      <c r="CW70" s="196"/>
      <c r="CX70" s="196"/>
      <c r="CY70" s="196"/>
      <c r="CZ70" s="196"/>
      <c r="DA70" s="196"/>
      <c r="DB70" s="196"/>
      <c r="DC70" s="196"/>
      <c r="DD70" s="196"/>
      <c r="DE70" s="196"/>
      <c r="DF70" s="196"/>
      <c r="DG70" s="196"/>
      <c r="DH70" s="196"/>
      <c r="DI70" s="196"/>
      <c r="DJ70" s="196"/>
      <c r="DK70" s="196"/>
      <c r="DL70" s="196"/>
      <c r="DM70" s="196"/>
      <c r="DN70" s="196"/>
      <c r="DO70" s="196"/>
      <c r="DP70" s="196"/>
      <c r="DQ70" s="196"/>
      <c r="DR70" s="196"/>
      <c r="DS70" s="196"/>
      <c r="DT70" s="196"/>
      <c r="DU70" s="196"/>
      <c r="DV70" s="196"/>
      <c r="DW70" s="196"/>
      <c r="DX70" s="196"/>
      <c r="DY70" s="196"/>
      <c r="DZ70" s="196"/>
      <c r="EA70" s="196"/>
      <c r="EB70" s="196"/>
      <c r="EC70" s="196"/>
      <c r="ED70" s="196"/>
      <c r="EE70" s="196"/>
      <c r="EF70" s="196"/>
      <c r="EG70" s="196"/>
      <c r="EH70" s="196"/>
      <c r="EI70" s="196"/>
      <c r="EJ70" s="196"/>
      <c r="EK70" s="196"/>
      <c r="EL70" s="196"/>
      <c r="EM70" s="196"/>
      <c r="EN70" s="196"/>
      <c r="EO70" s="196"/>
      <c r="EP70" s="196"/>
      <c r="EQ70" s="196"/>
      <c r="ER70" s="196"/>
      <c r="ES70" s="196"/>
      <c r="ET70" s="196"/>
      <c r="EU70" s="196"/>
      <c r="EV70" s="196"/>
      <c r="EW70" s="196"/>
      <c r="EX70" s="196"/>
      <c r="EY70" s="196"/>
      <c r="EZ70" s="196"/>
      <c r="FA70" s="196"/>
      <c r="FB70" s="196"/>
      <c r="FC70" s="196"/>
      <c r="FD70" s="196"/>
      <c r="FE70" s="196"/>
      <c r="FF70" s="196"/>
      <c r="FG70" s="196"/>
      <c r="FH70" s="196"/>
      <c r="FI70" s="196"/>
      <c r="FJ70" s="196"/>
      <c r="FK70" s="196"/>
      <c r="FL70" s="196"/>
      <c r="FM70" s="196"/>
      <c r="FN70" s="196"/>
      <c r="FO70" s="196"/>
      <c r="FP70" s="196"/>
      <c r="FQ70" s="196"/>
      <c r="FR70" s="196"/>
      <c r="FS70" s="280"/>
      <c r="FT70" s="280"/>
      <c r="FU70" s="196"/>
      <c r="FV70" s="277"/>
      <c r="FW70" s="196"/>
      <c r="FX70" s="196"/>
      <c r="FY70" s="280"/>
      <c r="FZ70" s="196"/>
      <c r="GA70" s="243">
        <v>45421</v>
      </c>
      <c r="GB70" s="290"/>
      <c r="GC70" s="290"/>
      <c r="GD70" s="269"/>
      <c r="GE70" s="289"/>
      <c r="GF70" s="289"/>
      <c r="GG70" s="289"/>
      <c r="GH70" s="289"/>
      <c r="GI70" s="289"/>
      <c r="GJ70" s="289"/>
      <c r="GK70" s="289"/>
      <c r="GL70" s="289"/>
      <c r="GM70" s="289"/>
      <c r="GN70" s="289"/>
      <c r="GO70" s="289"/>
      <c r="GP70" s="289"/>
      <c r="GQ70" s="289"/>
      <c r="GR70" s="289"/>
      <c r="GS70" s="289"/>
      <c r="GT70" s="289"/>
      <c r="GU70" s="289"/>
      <c r="GV70" s="289"/>
      <c r="GW70" s="289"/>
      <c r="GX70" s="289"/>
      <c r="GY70" s="289"/>
      <c r="GZ70" s="289"/>
      <c r="HA70" s="289"/>
      <c r="HB70" s="289"/>
      <c r="HC70" s="289"/>
      <c r="HD70" s="289"/>
      <c r="HE70" s="289"/>
      <c r="HF70" s="289"/>
    </row>
    <row r="71" spans="1:214" ht="39.75" hidden="1" customHeight="1" x14ac:dyDescent="0.2">
      <c r="A71" s="351"/>
      <c r="B71" s="350"/>
      <c r="C71" s="328"/>
      <c r="D71" s="328"/>
      <c r="E71" s="145"/>
      <c r="F71" s="145"/>
      <c r="G71" s="145"/>
      <c r="H71" s="352"/>
      <c r="I71" s="352"/>
      <c r="J71" s="143"/>
      <c r="K71" s="328"/>
      <c r="L71" s="328"/>
      <c r="M71" s="328"/>
      <c r="N71" s="328"/>
      <c r="O71" s="328"/>
      <c r="P71" s="201" t="e">
        <f>VLOOKUP(O71,[6]FORMULAS!$A$77:$B$82,2,0)</f>
        <v>#N/A</v>
      </c>
      <c r="Q71" s="216" t="e">
        <f t="shared" si="7"/>
        <v>#N/A</v>
      </c>
      <c r="R71" s="329"/>
      <c r="S71" s="345"/>
      <c r="T71" s="346"/>
      <c r="U71" s="144"/>
      <c r="V71" s="151"/>
      <c r="W71" s="151"/>
      <c r="X71" s="151"/>
      <c r="Y71" s="146"/>
      <c r="Z71" s="134">
        <f>+IF(Y71='Tabla Valoración controles'!$D$4,'Tabla Valoración controles'!$F$4,IF('Mapa Corrupcion'!Y71='Tabla Valoración controles'!$D$5,'Tabla Valoración controles'!$F$5,IF(Y71=FORMULAS!$A$10,0,'Tabla Valoración controles'!$F$6)))</f>
        <v>0.1</v>
      </c>
      <c r="AA71" s="146"/>
      <c r="AB71" s="135">
        <f>+IF(AA71='Tabla Valoración controles'!$D$7,'Tabla Valoración controles'!$F$7,IF(Y71=FORMULAS!$A$10,0,'Tabla Valoración controles'!$F$8))</f>
        <v>0.15</v>
      </c>
      <c r="AC71" s="146"/>
      <c r="AD71" s="134">
        <f>+IF(AC71='Tabla Valoración controles'!$D$9,'Tabla Valoración controles'!$F$9,IF(Y71=FORMULAS!$A$10,0,'Tabla Valoración controles'!$F$10))</f>
        <v>0</v>
      </c>
      <c r="AE71" s="146"/>
      <c r="AF71" s="134">
        <f>+IF(AE71='Tabla Valoración controles'!$D$9,'Tabla Valoración controles'!$F$9,IF(AA71=FORMULAS!$A$10,0,'Tabla Valoración controles'!$F$10))</f>
        <v>0</v>
      </c>
      <c r="AG71" s="146"/>
      <c r="AH71" s="134">
        <f>+IF(AG71='Tabla Valoración controles'!$D$13,'Tabla Valoración controles'!$F$13,'Tabla Valoración controles'!$F$14)</f>
        <v>0</v>
      </c>
      <c r="AI71" s="171">
        <f t="shared" si="10"/>
        <v>0.25</v>
      </c>
      <c r="AJ71" s="147"/>
      <c r="AK71" s="148">
        <f>+IF(AJ71=[3]CONTROLES!$C$50,[3]CONTROLES!$D$50,[3]CONTROLES!$D$51)</f>
        <v>0</v>
      </c>
      <c r="AL71" s="147"/>
      <c r="AM71" s="148">
        <f>+IF(AL71=[3]CONTROLES!$C$52,[3]CONTROLES!$D$52,[3]CONTROLES!$D$53)</f>
        <v>0</v>
      </c>
      <c r="AN71" s="147"/>
      <c r="AO71" s="148">
        <f>+IF(AN71=[3]CONTROLES!$C$54,[3]CONTROLES!$D$54,[3]CONTROLES!$D$55)</f>
        <v>0</v>
      </c>
      <c r="AP71" s="147"/>
      <c r="AQ71" s="148">
        <f>+IF(AP71=[3]CONTROLES!$C$56,[3]CONTROLES!$D$56,IF(AP71=[3]CONTROLES!$C$57,[3]CONTROLES!$D$57,[3]CONTROLES!$D$58))</f>
        <v>0</v>
      </c>
      <c r="AR71" s="147"/>
      <c r="AS71" s="148">
        <f>+IF(AR71=[3]CONTROLES!$C$59,[3]CONTROLES!$D$59,[3]CONTROLES!$D$60)</f>
        <v>0</v>
      </c>
      <c r="AT71" s="147"/>
      <c r="AU71" s="148">
        <f>+IF(AT71=[3]CONTROLES!$C$61,[3]CONTROLES!$D$61,[3]CONTROLES!$D$62)</f>
        <v>0</v>
      </c>
      <c r="AV71" s="147"/>
      <c r="AW71" s="149">
        <f>+IF(AV71=[3]CONTROLES!$C$63,[3]CONTROLES!$D$63,IF(AV71=[3]CONTROLES!$C$64,[3]CONTROLES!$D$64,[3]CONTROLES!$D$65))</f>
        <v>0</v>
      </c>
      <c r="AX71" s="149">
        <f t="shared" si="8"/>
        <v>0</v>
      </c>
      <c r="AY71" s="150" t="str">
        <f t="shared" si="9"/>
        <v>Débil</v>
      </c>
      <c r="AZ71" s="328"/>
      <c r="BA71" s="329"/>
      <c r="BB71" s="347"/>
      <c r="BC71" s="345"/>
      <c r="BD71" s="346"/>
      <c r="BE71" s="346"/>
      <c r="BF71" s="136"/>
      <c r="BG71" s="136"/>
      <c r="BH71" s="143" t="s">
        <v>216</v>
      </c>
      <c r="BI71" s="219"/>
      <c r="BJ71" s="219"/>
      <c r="BK71" s="136"/>
      <c r="BL71" s="136"/>
      <c r="BM71" s="208" t="s">
        <v>171</v>
      </c>
      <c r="BN71" s="344"/>
      <c r="BO71" s="239"/>
      <c r="BP71" s="239"/>
      <c r="BQ71" s="196"/>
      <c r="BR71" s="196"/>
      <c r="BS71" s="196"/>
      <c r="BT71" s="196"/>
      <c r="BU71" s="196"/>
      <c r="BV71" s="196"/>
      <c r="BW71" s="196"/>
      <c r="BX71" s="196"/>
      <c r="BY71" s="196"/>
      <c r="BZ71" s="196"/>
      <c r="CA71" s="196"/>
      <c r="CB71" s="196"/>
      <c r="CC71" s="196"/>
      <c r="CD71" s="196"/>
      <c r="CE71" s="196"/>
      <c r="CF71" s="196"/>
      <c r="CG71" s="196"/>
      <c r="CH71" s="196"/>
      <c r="CI71" s="196"/>
      <c r="CJ71" s="196"/>
      <c r="CK71" s="196"/>
      <c r="CL71" s="196"/>
      <c r="CM71" s="196"/>
      <c r="CN71" s="196"/>
      <c r="CO71" s="196"/>
      <c r="CP71" s="196"/>
      <c r="CQ71" s="196"/>
      <c r="CR71" s="196"/>
      <c r="CS71" s="196"/>
      <c r="CT71" s="196"/>
      <c r="CU71" s="196"/>
      <c r="CV71" s="196"/>
      <c r="CW71" s="196"/>
      <c r="CX71" s="196"/>
      <c r="CY71" s="196"/>
      <c r="CZ71" s="196"/>
      <c r="DA71" s="196"/>
      <c r="DB71" s="196"/>
      <c r="DC71" s="196"/>
      <c r="DD71" s="196"/>
      <c r="DE71" s="196"/>
      <c r="DF71" s="196"/>
      <c r="DG71" s="196"/>
      <c r="DH71" s="196"/>
      <c r="DI71" s="196"/>
      <c r="DJ71" s="196"/>
      <c r="DK71" s="196"/>
      <c r="DL71" s="196"/>
      <c r="DM71" s="196"/>
      <c r="DN71" s="196"/>
      <c r="DO71" s="196"/>
      <c r="DP71" s="196"/>
      <c r="DQ71" s="196"/>
      <c r="DR71" s="196"/>
      <c r="DS71" s="196"/>
      <c r="DT71" s="196"/>
      <c r="DU71" s="196"/>
      <c r="DV71" s="196"/>
      <c r="DW71" s="196"/>
      <c r="DX71" s="196"/>
      <c r="DY71" s="196"/>
      <c r="DZ71" s="196"/>
      <c r="EA71" s="196"/>
      <c r="EB71" s="196"/>
      <c r="EC71" s="196"/>
      <c r="ED71" s="196"/>
      <c r="EE71" s="196"/>
      <c r="EF71" s="196"/>
      <c r="EG71" s="196"/>
      <c r="EH71" s="196"/>
      <c r="EI71" s="196"/>
      <c r="EJ71" s="196"/>
      <c r="EK71" s="196"/>
      <c r="EL71" s="196"/>
      <c r="EM71" s="196"/>
      <c r="EN71" s="196"/>
      <c r="EO71" s="196"/>
      <c r="EP71" s="196"/>
      <c r="EQ71" s="196"/>
      <c r="ER71" s="196"/>
      <c r="ES71" s="196"/>
      <c r="ET71" s="196"/>
      <c r="EU71" s="196"/>
      <c r="EV71" s="196"/>
      <c r="EW71" s="196"/>
      <c r="EX71" s="196"/>
      <c r="EY71" s="196"/>
      <c r="EZ71" s="196"/>
      <c r="FA71" s="196"/>
      <c r="FB71" s="196"/>
      <c r="FC71" s="196"/>
      <c r="FD71" s="196"/>
      <c r="FE71" s="196"/>
      <c r="FF71" s="196"/>
      <c r="FG71" s="196"/>
      <c r="FH71" s="196"/>
      <c r="FI71" s="196"/>
      <c r="FJ71" s="196"/>
      <c r="FK71" s="196"/>
      <c r="FL71" s="196"/>
      <c r="FM71" s="196"/>
      <c r="FN71" s="196"/>
      <c r="FO71" s="196"/>
      <c r="FP71" s="196"/>
      <c r="FQ71" s="196"/>
      <c r="FR71" s="196"/>
      <c r="FS71" s="280"/>
      <c r="FT71" s="280"/>
      <c r="FU71" s="196"/>
      <c r="FV71" s="277"/>
      <c r="FW71" s="196"/>
      <c r="FX71" s="196"/>
      <c r="FY71" s="280"/>
      <c r="FZ71" s="196"/>
      <c r="GA71" s="243">
        <v>45421</v>
      </c>
      <c r="GB71" s="290"/>
      <c r="GC71" s="290"/>
      <c r="GD71" s="269"/>
      <c r="GE71" s="289"/>
      <c r="GF71" s="289"/>
      <c r="GG71" s="289"/>
      <c r="GH71" s="289"/>
      <c r="GI71" s="289"/>
      <c r="GJ71" s="289"/>
      <c r="GK71" s="289"/>
      <c r="GL71" s="289"/>
      <c r="GM71" s="289"/>
      <c r="GN71" s="289"/>
      <c r="GO71" s="289"/>
      <c r="GP71" s="289"/>
      <c r="GQ71" s="289"/>
      <c r="GR71" s="289"/>
      <c r="GS71" s="289"/>
      <c r="GT71" s="289"/>
      <c r="GU71" s="289"/>
      <c r="GV71" s="289"/>
      <c r="GW71" s="289"/>
      <c r="GX71" s="289"/>
      <c r="GY71" s="289"/>
      <c r="GZ71" s="289"/>
      <c r="HA71" s="289"/>
      <c r="HB71" s="289"/>
      <c r="HC71" s="289"/>
      <c r="HD71" s="289"/>
      <c r="HE71" s="289"/>
      <c r="HF71" s="289"/>
    </row>
    <row r="72" spans="1:214" ht="39.75" hidden="1" customHeight="1" x14ac:dyDescent="0.2">
      <c r="A72" s="351"/>
      <c r="B72" s="350"/>
      <c r="C72" s="328"/>
      <c r="D72" s="328"/>
      <c r="E72" s="145"/>
      <c r="F72" s="145"/>
      <c r="G72" s="145"/>
      <c r="H72" s="352"/>
      <c r="I72" s="352"/>
      <c r="J72" s="143"/>
      <c r="K72" s="328"/>
      <c r="L72" s="328"/>
      <c r="M72" s="328"/>
      <c r="N72" s="328"/>
      <c r="O72" s="328"/>
      <c r="P72" s="201" t="e">
        <f>VLOOKUP(O72,[6]FORMULAS!$A$77:$B$82,2,0)</f>
        <v>#N/A</v>
      </c>
      <c r="Q72" s="216" t="e">
        <f t="shared" si="7"/>
        <v>#N/A</v>
      </c>
      <c r="R72" s="329"/>
      <c r="S72" s="345"/>
      <c r="T72" s="346"/>
      <c r="U72" s="144"/>
      <c r="V72" s="151"/>
      <c r="W72" s="151"/>
      <c r="X72" s="151"/>
      <c r="Y72" s="146"/>
      <c r="Z72" s="134">
        <f>+IF(Y72='Tabla Valoración controles'!$D$4,'Tabla Valoración controles'!$F$4,IF('Mapa Corrupcion'!Y72='Tabla Valoración controles'!$D$5,'Tabla Valoración controles'!$F$5,IF(Y72=FORMULAS!$A$10,0,'Tabla Valoración controles'!$F$6)))</f>
        <v>0.1</v>
      </c>
      <c r="AA72" s="146"/>
      <c r="AB72" s="135">
        <f>+IF(AA72='Tabla Valoración controles'!$D$7,'Tabla Valoración controles'!$F$7,IF(Y72=FORMULAS!$A$10,0,'Tabla Valoración controles'!$F$8))</f>
        <v>0.15</v>
      </c>
      <c r="AC72" s="146"/>
      <c r="AD72" s="134">
        <f>+IF(AC72='Tabla Valoración controles'!$D$9,'Tabla Valoración controles'!$F$9,IF(Y72=FORMULAS!$A$10,0,'Tabla Valoración controles'!$F$10))</f>
        <v>0</v>
      </c>
      <c r="AE72" s="146"/>
      <c r="AF72" s="134">
        <f>+IF(AE72='Tabla Valoración controles'!$D$9,'Tabla Valoración controles'!$F$9,IF(AA72=FORMULAS!$A$10,0,'Tabla Valoración controles'!$F$10))</f>
        <v>0</v>
      </c>
      <c r="AG72" s="146"/>
      <c r="AH72" s="134">
        <f>+IF(AG72='Tabla Valoración controles'!$D$13,'Tabla Valoración controles'!$F$13,'Tabla Valoración controles'!$F$14)</f>
        <v>0</v>
      </c>
      <c r="AI72" s="171">
        <f t="shared" si="10"/>
        <v>0.25</v>
      </c>
      <c r="AJ72" s="147"/>
      <c r="AK72" s="148">
        <f>+IF(AJ72=[3]CONTROLES!$C$50,[3]CONTROLES!$D$50,[3]CONTROLES!$D$51)</f>
        <v>0</v>
      </c>
      <c r="AL72" s="147"/>
      <c r="AM72" s="148">
        <f>+IF(AL72=[3]CONTROLES!$C$52,[3]CONTROLES!$D$52,[3]CONTROLES!$D$53)</f>
        <v>0</v>
      </c>
      <c r="AN72" s="147"/>
      <c r="AO72" s="148">
        <f>+IF(AN72=[3]CONTROLES!$C$54,[3]CONTROLES!$D$54,[3]CONTROLES!$D$55)</f>
        <v>0</v>
      </c>
      <c r="AP72" s="147"/>
      <c r="AQ72" s="148">
        <f>+IF(AP72=[3]CONTROLES!$C$56,[3]CONTROLES!$D$56,IF(AP72=[3]CONTROLES!$C$57,[3]CONTROLES!$D$57,[3]CONTROLES!$D$58))</f>
        <v>0</v>
      </c>
      <c r="AR72" s="147"/>
      <c r="AS72" s="148">
        <f>+IF(AR72=[3]CONTROLES!$C$59,[3]CONTROLES!$D$59,[3]CONTROLES!$D$60)</f>
        <v>0</v>
      </c>
      <c r="AT72" s="147"/>
      <c r="AU72" s="148">
        <f>+IF(AT72=[3]CONTROLES!$C$61,[3]CONTROLES!$D$61,[3]CONTROLES!$D$62)</f>
        <v>0</v>
      </c>
      <c r="AV72" s="147"/>
      <c r="AW72" s="149">
        <f>+IF(AV72=[3]CONTROLES!$C$63,[3]CONTROLES!$D$63,IF(AV72=[3]CONTROLES!$C$64,[3]CONTROLES!$D$64,[3]CONTROLES!$D$65))</f>
        <v>0</v>
      </c>
      <c r="AX72" s="149">
        <f t="shared" si="8"/>
        <v>0</v>
      </c>
      <c r="AY72" s="150" t="str">
        <f t="shared" si="9"/>
        <v>Débil</v>
      </c>
      <c r="AZ72" s="328"/>
      <c r="BA72" s="329"/>
      <c r="BB72" s="347"/>
      <c r="BC72" s="345"/>
      <c r="BD72" s="346"/>
      <c r="BE72" s="346"/>
      <c r="BF72" s="136"/>
      <c r="BG72" s="136"/>
      <c r="BH72" s="143" t="s">
        <v>216</v>
      </c>
      <c r="BI72" s="219"/>
      <c r="BJ72" s="219"/>
      <c r="BK72" s="136"/>
      <c r="BL72" s="136"/>
      <c r="BM72" s="208" t="s">
        <v>171</v>
      </c>
      <c r="BN72" s="344"/>
      <c r="BO72" s="239"/>
      <c r="BP72" s="239"/>
      <c r="BQ72" s="196"/>
      <c r="BR72" s="196"/>
      <c r="BS72" s="196"/>
      <c r="BT72" s="196"/>
      <c r="BU72" s="196"/>
      <c r="BV72" s="196"/>
      <c r="BW72" s="196"/>
      <c r="BX72" s="196"/>
      <c r="BY72" s="196"/>
      <c r="BZ72" s="196"/>
      <c r="CA72" s="196"/>
      <c r="CB72" s="196"/>
      <c r="CC72" s="196"/>
      <c r="CD72" s="196"/>
      <c r="CE72" s="196"/>
      <c r="CF72" s="196"/>
      <c r="CG72" s="196"/>
      <c r="CH72" s="196"/>
      <c r="CI72" s="196"/>
      <c r="CJ72" s="196"/>
      <c r="CK72" s="196"/>
      <c r="CL72" s="196"/>
      <c r="CM72" s="196"/>
      <c r="CN72" s="196"/>
      <c r="CO72" s="196"/>
      <c r="CP72" s="196"/>
      <c r="CQ72" s="196"/>
      <c r="CR72" s="196"/>
      <c r="CS72" s="196"/>
      <c r="CT72" s="196"/>
      <c r="CU72" s="196"/>
      <c r="CV72" s="196"/>
      <c r="CW72" s="196"/>
      <c r="CX72" s="196"/>
      <c r="CY72" s="196"/>
      <c r="CZ72" s="196"/>
      <c r="DA72" s="196"/>
      <c r="DB72" s="196"/>
      <c r="DC72" s="196"/>
      <c r="DD72" s="196"/>
      <c r="DE72" s="196"/>
      <c r="DF72" s="196"/>
      <c r="DG72" s="196"/>
      <c r="DH72" s="196"/>
      <c r="DI72" s="196"/>
      <c r="DJ72" s="196"/>
      <c r="DK72" s="196"/>
      <c r="DL72" s="196"/>
      <c r="DM72" s="196"/>
      <c r="DN72" s="196"/>
      <c r="DO72" s="196"/>
      <c r="DP72" s="196"/>
      <c r="DQ72" s="196"/>
      <c r="DR72" s="196"/>
      <c r="DS72" s="196"/>
      <c r="DT72" s="196"/>
      <c r="DU72" s="196"/>
      <c r="DV72" s="196"/>
      <c r="DW72" s="196"/>
      <c r="DX72" s="196"/>
      <c r="DY72" s="196"/>
      <c r="DZ72" s="196"/>
      <c r="EA72" s="196"/>
      <c r="EB72" s="196"/>
      <c r="EC72" s="196"/>
      <c r="ED72" s="196"/>
      <c r="EE72" s="196"/>
      <c r="EF72" s="196"/>
      <c r="EG72" s="196"/>
      <c r="EH72" s="196"/>
      <c r="EI72" s="196"/>
      <c r="EJ72" s="196"/>
      <c r="EK72" s="196"/>
      <c r="EL72" s="196"/>
      <c r="EM72" s="196"/>
      <c r="EN72" s="196"/>
      <c r="EO72" s="196"/>
      <c r="EP72" s="196"/>
      <c r="EQ72" s="196"/>
      <c r="ER72" s="196"/>
      <c r="ES72" s="196"/>
      <c r="ET72" s="196"/>
      <c r="EU72" s="196"/>
      <c r="EV72" s="196"/>
      <c r="EW72" s="196"/>
      <c r="EX72" s="196"/>
      <c r="EY72" s="196"/>
      <c r="EZ72" s="196"/>
      <c r="FA72" s="196"/>
      <c r="FB72" s="196"/>
      <c r="FC72" s="196"/>
      <c r="FD72" s="196"/>
      <c r="FE72" s="196"/>
      <c r="FF72" s="196"/>
      <c r="FG72" s="196"/>
      <c r="FH72" s="196"/>
      <c r="FI72" s="196"/>
      <c r="FJ72" s="196"/>
      <c r="FK72" s="196"/>
      <c r="FL72" s="196"/>
      <c r="FM72" s="196"/>
      <c r="FN72" s="196"/>
      <c r="FO72" s="196"/>
      <c r="FP72" s="196"/>
      <c r="FQ72" s="196"/>
      <c r="FR72" s="196"/>
      <c r="FS72" s="280"/>
      <c r="FT72" s="280"/>
      <c r="FU72" s="196"/>
      <c r="FV72" s="277"/>
      <c r="FW72" s="196"/>
      <c r="FX72" s="196"/>
      <c r="FY72" s="280"/>
      <c r="FZ72" s="196"/>
      <c r="GA72" s="243">
        <v>45421</v>
      </c>
      <c r="GB72" s="290"/>
      <c r="GC72" s="290"/>
      <c r="GD72" s="269"/>
      <c r="GE72" s="289"/>
      <c r="GF72" s="289"/>
      <c r="GG72" s="289"/>
      <c r="GH72" s="289"/>
      <c r="GI72" s="289"/>
      <c r="GJ72" s="289"/>
      <c r="GK72" s="289"/>
      <c r="GL72" s="289"/>
      <c r="GM72" s="289"/>
      <c r="GN72" s="289"/>
      <c r="GO72" s="289"/>
      <c r="GP72" s="289"/>
      <c r="GQ72" s="289"/>
      <c r="GR72" s="289"/>
      <c r="GS72" s="289"/>
      <c r="GT72" s="289"/>
      <c r="GU72" s="289"/>
      <c r="GV72" s="289"/>
      <c r="GW72" s="289"/>
      <c r="GX72" s="289"/>
      <c r="GY72" s="289"/>
      <c r="GZ72" s="289"/>
      <c r="HA72" s="289"/>
      <c r="HB72" s="289"/>
      <c r="HC72" s="289"/>
      <c r="HD72" s="289"/>
      <c r="HE72" s="289"/>
      <c r="HF72" s="289"/>
    </row>
    <row r="73" spans="1:214" ht="39.75" hidden="1" customHeight="1" x14ac:dyDescent="0.2">
      <c r="A73" s="351"/>
      <c r="B73" s="350"/>
      <c r="C73" s="328"/>
      <c r="D73" s="328"/>
      <c r="E73" s="145"/>
      <c r="F73" s="145"/>
      <c r="G73" s="145"/>
      <c r="H73" s="352"/>
      <c r="I73" s="352"/>
      <c r="J73" s="143"/>
      <c r="K73" s="328"/>
      <c r="L73" s="328"/>
      <c r="M73" s="328"/>
      <c r="N73" s="328"/>
      <c r="O73" s="328"/>
      <c r="P73" s="201" t="e">
        <f>VLOOKUP(O73,[6]FORMULAS!$A$77:$B$82,2,0)</f>
        <v>#N/A</v>
      </c>
      <c r="Q73" s="216" t="e">
        <f t="shared" si="7"/>
        <v>#N/A</v>
      </c>
      <c r="R73" s="329"/>
      <c r="S73" s="345"/>
      <c r="T73" s="346"/>
      <c r="U73" s="144"/>
      <c r="V73" s="151"/>
      <c r="W73" s="151"/>
      <c r="X73" s="151"/>
      <c r="Y73" s="146"/>
      <c r="Z73" s="134">
        <f>+IF(Y73='Tabla Valoración controles'!$D$4,'Tabla Valoración controles'!$F$4,IF('Mapa Corrupcion'!Y73='Tabla Valoración controles'!$D$5,'Tabla Valoración controles'!$F$5,IF(Y73=FORMULAS!$A$10,0,'Tabla Valoración controles'!$F$6)))</f>
        <v>0.1</v>
      </c>
      <c r="AA73" s="146"/>
      <c r="AB73" s="135">
        <f>+IF(AA73='Tabla Valoración controles'!$D$7,'Tabla Valoración controles'!$F$7,IF(Y73=FORMULAS!$A$10,0,'Tabla Valoración controles'!$F$8))</f>
        <v>0.15</v>
      </c>
      <c r="AC73" s="146"/>
      <c r="AD73" s="134">
        <f>+IF(AC73='Tabla Valoración controles'!$D$9,'Tabla Valoración controles'!$F$9,IF(Y73=FORMULAS!$A$10,0,'Tabla Valoración controles'!$F$10))</f>
        <v>0</v>
      </c>
      <c r="AE73" s="146"/>
      <c r="AF73" s="134">
        <f>+IF(AE73='Tabla Valoración controles'!$D$9,'Tabla Valoración controles'!$F$9,IF(AA73=FORMULAS!$A$10,0,'Tabla Valoración controles'!$F$10))</f>
        <v>0</v>
      </c>
      <c r="AG73" s="146"/>
      <c r="AH73" s="134">
        <f>+IF(AG73='Tabla Valoración controles'!$D$13,'Tabla Valoración controles'!$F$13,'Tabla Valoración controles'!$F$14)</f>
        <v>0</v>
      </c>
      <c r="AI73" s="171">
        <f t="shared" ref="AI73:AI110" si="11">+Z73+AB73+AD73</f>
        <v>0.25</v>
      </c>
      <c r="AJ73" s="147"/>
      <c r="AK73" s="148">
        <f>+IF(AJ73=[3]CONTROLES!$C$50,[3]CONTROLES!$D$50,[3]CONTROLES!$D$51)</f>
        <v>0</v>
      </c>
      <c r="AL73" s="147"/>
      <c r="AM73" s="148">
        <f>+IF(AL73=[3]CONTROLES!$C$52,[3]CONTROLES!$D$52,[3]CONTROLES!$D$53)</f>
        <v>0</v>
      </c>
      <c r="AN73" s="147"/>
      <c r="AO73" s="148">
        <f>+IF(AN73=[3]CONTROLES!$C$54,[3]CONTROLES!$D$54,[3]CONTROLES!$D$55)</f>
        <v>0</v>
      </c>
      <c r="AP73" s="147"/>
      <c r="AQ73" s="148">
        <f>+IF(AP73=[3]CONTROLES!$C$56,[3]CONTROLES!$D$56,IF(AP73=[3]CONTROLES!$C$57,[3]CONTROLES!$D$57,[3]CONTROLES!$D$58))</f>
        <v>0</v>
      </c>
      <c r="AR73" s="147"/>
      <c r="AS73" s="148">
        <f>+IF(AR73=[3]CONTROLES!$C$59,[3]CONTROLES!$D$59,[3]CONTROLES!$D$60)</f>
        <v>0</v>
      </c>
      <c r="AT73" s="147"/>
      <c r="AU73" s="148">
        <f>+IF(AT73=[3]CONTROLES!$C$61,[3]CONTROLES!$D$61,[3]CONTROLES!$D$62)</f>
        <v>0</v>
      </c>
      <c r="AV73" s="147"/>
      <c r="AW73" s="149">
        <f>+IF(AV73=[3]CONTROLES!$C$63,[3]CONTROLES!$D$63,IF(AV73=[3]CONTROLES!$C$64,[3]CONTROLES!$D$64,[3]CONTROLES!$D$65))</f>
        <v>0</v>
      </c>
      <c r="AX73" s="149">
        <f t="shared" si="8"/>
        <v>0</v>
      </c>
      <c r="AY73" s="150" t="str">
        <f t="shared" si="9"/>
        <v>Débil</v>
      </c>
      <c r="AZ73" s="328"/>
      <c r="BA73" s="329"/>
      <c r="BB73" s="347"/>
      <c r="BC73" s="345"/>
      <c r="BD73" s="346"/>
      <c r="BE73" s="346"/>
      <c r="BF73" s="136"/>
      <c r="BG73" s="136"/>
      <c r="BH73" s="143" t="s">
        <v>216</v>
      </c>
      <c r="BI73" s="219"/>
      <c r="BJ73" s="219"/>
      <c r="BK73" s="136"/>
      <c r="BL73" s="136"/>
      <c r="BM73" s="208" t="s">
        <v>171</v>
      </c>
      <c r="BN73" s="344"/>
      <c r="BO73" s="239"/>
      <c r="BP73" s="239"/>
      <c r="BQ73" s="196"/>
      <c r="BR73" s="196"/>
      <c r="BS73" s="196"/>
      <c r="BT73" s="196"/>
      <c r="BU73" s="196"/>
      <c r="BV73" s="196"/>
      <c r="BW73" s="196"/>
      <c r="BX73" s="196"/>
      <c r="BY73" s="196"/>
      <c r="BZ73" s="196"/>
      <c r="CA73" s="196"/>
      <c r="CB73" s="196"/>
      <c r="CC73" s="196"/>
      <c r="CD73" s="196"/>
      <c r="CE73" s="196"/>
      <c r="CF73" s="196"/>
      <c r="CG73" s="196"/>
      <c r="CH73" s="196"/>
      <c r="CI73" s="196"/>
      <c r="CJ73" s="196"/>
      <c r="CK73" s="196"/>
      <c r="CL73" s="196"/>
      <c r="CM73" s="196"/>
      <c r="CN73" s="196"/>
      <c r="CO73" s="196"/>
      <c r="CP73" s="196"/>
      <c r="CQ73" s="196"/>
      <c r="CR73" s="196"/>
      <c r="CS73" s="196"/>
      <c r="CT73" s="196"/>
      <c r="CU73" s="196"/>
      <c r="CV73" s="196"/>
      <c r="CW73" s="196"/>
      <c r="CX73" s="196"/>
      <c r="CY73" s="196"/>
      <c r="CZ73" s="196"/>
      <c r="DA73" s="196"/>
      <c r="DB73" s="196"/>
      <c r="DC73" s="196"/>
      <c r="DD73" s="196"/>
      <c r="DE73" s="196"/>
      <c r="DF73" s="196"/>
      <c r="DG73" s="196"/>
      <c r="DH73" s="196"/>
      <c r="DI73" s="196"/>
      <c r="DJ73" s="196"/>
      <c r="DK73" s="196"/>
      <c r="DL73" s="196"/>
      <c r="DM73" s="196"/>
      <c r="DN73" s="196"/>
      <c r="DO73" s="196"/>
      <c r="DP73" s="196"/>
      <c r="DQ73" s="196"/>
      <c r="DR73" s="196"/>
      <c r="DS73" s="196"/>
      <c r="DT73" s="196"/>
      <c r="DU73" s="196"/>
      <c r="DV73" s="196"/>
      <c r="DW73" s="196"/>
      <c r="DX73" s="196"/>
      <c r="DY73" s="196"/>
      <c r="DZ73" s="196"/>
      <c r="EA73" s="196"/>
      <c r="EB73" s="196"/>
      <c r="EC73" s="196"/>
      <c r="ED73" s="196"/>
      <c r="EE73" s="196"/>
      <c r="EF73" s="196"/>
      <c r="EG73" s="196"/>
      <c r="EH73" s="196"/>
      <c r="EI73" s="196"/>
      <c r="EJ73" s="196"/>
      <c r="EK73" s="196"/>
      <c r="EL73" s="196"/>
      <c r="EM73" s="196"/>
      <c r="EN73" s="196"/>
      <c r="EO73" s="196"/>
      <c r="EP73" s="196"/>
      <c r="EQ73" s="196"/>
      <c r="ER73" s="196"/>
      <c r="ES73" s="196"/>
      <c r="ET73" s="196"/>
      <c r="EU73" s="196"/>
      <c r="EV73" s="196"/>
      <c r="EW73" s="196"/>
      <c r="EX73" s="196"/>
      <c r="EY73" s="196"/>
      <c r="EZ73" s="196"/>
      <c r="FA73" s="196"/>
      <c r="FB73" s="196"/>
      <c r="FC73" s="196"/>
      <c r="FD73" s="196"/>
      <c r="FE73" s="196"/>
      <c r="FF73" s="196"/>
      <c r="FG73" s="196"/>
      <c r="FH73" s="196"/>
      <c r="FI73" s="196"/>
      <c r="FJ73" s="196"/>
      <c r="FK73" s="196"/>
      <c r="FL73" s="196"/>
      <c r="FM73" s="196"/>
      <c r="FN73" s="196"/>
      <c r="FO73" s="196"/>
      <c r="FP73" s="196"/>
      <c r="FQ73" s="196"/>
      <c r="FR73" s="196"/>
      <c r="FS73" s="280"/>
      <c r="FT73" s="280"/>
      <c r="FU73" s="196"/>
      <c r="FV73" s="277"/>
      <c r="FW73" s="196"/>
      <c r="FX73" s="196"/>
      <c r="FY73" s="280"/>
      <c r="FZ73" s="196"/>
      <c r="GA73" s="243">
        <v>45421</v>
      </c>
      <c r="GB73" s="290"/>
      <c r="GC73" s="290"/>
      <c r="GD73" s="269"/>
      <c r="GE73" s="289"/>
      <c r="GF73" s="289"/>
      <c r="GG73" s="289"/>
      <c r="GH73" s="289"/>
      <c r="GI73" s="289"/>
      <c r="GJ73" s="289"/>
      <c r="GK73" s="289"/>
      <c r="GL73" s="289"/>
      <c r="GM73" s="289"/>
      <c r="GN73" s="289"/>
      <c r="GO73" s="289"/>
      <c r="GP73" s="289"/>
      <c r="GQ73" s="289"/>
      <c r="GR73" s="289"/>
      <c r="GS73" s="289"/>
      <c r="GT73" s="289"/>
      <c r="GU73" s="289"/>
      <c r="GV73" s="289"/>
      <c r="GW73" s="289"/>
      <c r="GX73" s="289"/>
      <c r="GY73" s="289"/>
      <c r="GZ73" s="289"/>
      <c r="HA73" s="289"/>
      <c r="HB73" s="289"/>
      <c r="HC73" s="289"/>
      <c r="HD73" s="289"/>
      <c r="HE73" s="289"/>
      <c r="HF73" s="289"/>
    </row>
    <row r="74" spans="1:214" ht="39.75" hidden="1" customHeight="1" x14ac:dyDescent="0.2">
      <c r="A74" s="351"/>
      <c r="B74" s="350"/>
      <c r="C74" s="328"/>
      <c r="D74" s="328"/>
      <c r="E74" s="145"/>
      <c r="F74" s="145"/>
      <c r="G74" s="145"/>
      <c r="H74" s="352"/>
      <c r="I74" s="352"/>
      <c r="J74" s="143"/>
      <c r="K74" s="328"/>
      <c r="L74" s="328"/>
      <c r="M74" s="328"/>
      <c r="N74" s="328"/>
      <c r="O74" s="328"/>
      <c r="P74" s="201" t="e">
        <f>VLOOKUP(O74,[6]FORMULAS!$A$77:$B$82,2,0)</f>
        <v>#N/A</v>
      </c>
      <c r="Q74" s="216" t="e">
        <f t="shared" si="7"/>
        <v>#N/A</v>
      </c>
      <c r="R74" s="329"/>
      <c r="S74" s="345"/>
      <c r="T74" s="346"/>
      <c r="U74" s="144"/>
      <c r="V74" s="151"/>
      <c r="W74" s="151"/>
      <c r="X74" s="151"/>
      <c r="Y74" s="146"/>
      <c r="Z74" s="134">
        <f>+IF(Y74='Tabla Valoración controles'!$D$4,'Tabla Valoración controles'!$F$4,IF('Mapa Corrupcion'!Y74='Tabla Valoración controles'!$D$5,'Tabla Valoración controles'!$F$5,IF(Y74=FORMULAS!$A$10,0,'Tabla Valoración controles'!$F$6)))</f>
        <v>0.1</v>
      </c>
      <c r="AA74" s="146"/>
      <c r="AB74" s="135">
        <f>+IF(AA74='Tabla Valoración controles'!$D$7,'Tabla Valoración controles'!$F$7,IF(Y74=FORMULAS!$A$10,0,'Tabla Valoración controles'!$F$8))</f>
        <v>0.15</v>
      </c>
      <c r="AC74" s="146"/>
      <c r="AD74" s="134">
        <f>+IF(AC74='Tabla Valoración controles'!$D$9,'Tabla Valoración controles'!$F$9,IF(Y74=FORMULAS!$A$10,0,'Tabla Valoración controles'!$F$10))</f>
        <v>0</v>
      </c>
      <c r="AE74" s="146"/>
      <c r="AF74" s="134">
        <f>+IF(AE74='Tabla Valoración controles'!$D$9,'Tabla Valoración controles'!$F$9,IF(AA74=FORMULAS!$A$10,0,'Tabla Valoración controles'!$F$10))</f>
        <v>0</v>
      </c>
      <c r="AG74" s="146"/>
      <c r="AH74" s="134">
        <f>+IF(AG74='Tabla Valoración controles'!$D$13,'Tabla Valoración controles'!$F$13,'Tabla Valoración controles'!$F$14)</f>
        <v>0</v>
      </c>
      <c r="AI74" s="171">
        <f t="shared" si="11"/>
        <v>0.25</v>
      </c>
      <c r="AJ74" s="147"/>
      <c r="AK74" s="148">
        <f>+IF(AJ74=[3]CONTROLES!$C$50,[3]CONTROLES!$D$50,[3]CONTROLES!$D$51)</f>
        <v>0</v>
      </c>
      <c r="AL74" s="147"/>
      <c r="AM74" s="148">
        <f>+IF(AL74=[3]CONTROLES!$C$52,[3]CONTROLES!$D$52,[3]CONTROLES!$D$53)</f>
        <v>0</v>
      </c>
      <c r="AN74" s="147"/>
      <c r="AO74" s="148">
        <f>+IF(AN74=[3]CONTROLES!$C$54,[3]CONTROLES!$D$54,[3]CONTROLES!$D$55)</f>
        <v>0</v>
      </c>
      <c r="AP74" s="147"/>
      <c r="AQ74" s="148">
        <f>+IF(AP74=[3]CONTROLES!$C$56,[3]CONTROLES!$D$56,IF(AP74=[3]CONTROLES!$C$57,[3]CONTROLES!$D$57,[3]CONTROLES!$D$58))</f>
        <v>0</v>
      </c>
      <c r="AR74" s="147"/>
      <c r="AS74" s="148">
        <f>+IF(AR74=[3]CONTROLES!$C$59,[3]CONTROLES!$D$59,[3]CONTROLES!$D$60)</f>
        <v>0</v>
      </c>
      <c r="AT74" s="147"/>
      <c r="AU74" s="148">
        <f>+IF(AT74=[3]CONTROLES!$C$61,[3]CONTROLES!$D$61,[3]CONTROLES!$D$62)</f>
        <v>0</v>
      </c>
      <c r="AV74" s="147"/>
      <c r="AW74" s="149">
        <f>+IF(AV74=[3]CONTROLES!$C$63,[3]CONTROLES!$D$63,IF(AV74=[3]CONTROLES!$C$64,[3]CONTROLES!$D$64,[3]CONTROLES!$D$65))</f>
        <v>0</v>
      </c>
      <c r="AX74" s="149">
        <f t="shared" ref="AX74:AX110" si="12">+AK74+AM74+AO74+AQ74+AS74+AU74+AW74</f>
        <v>0</v>
      </c>
      <c r="AY74" s="150" t="str">
        <f t="shared" ref="AY74:AY137" si="13">IF(ISERROR(AX74)=TRUE,"",IF(AND(AX74&lt;=85),"Débil",IF(AND(AX74&gt;=85.01,AX74&lt;=95),"Moderado",IF(AND(AX74&gt;=95.1,AX74&lt;=100),"Fuerte",""))))</f>
        <v>Débil</v>
      </c>
      <c r="AZ74" s="328"/>
      <c r="BA74" s="329"/>
      <c r="BB74" s="347"/>
      <c r="BC74" s="345"/>
      <c r="BD74" s="346"/>
      <c r="BE74" s="346"/>
      <c r="BF74" s="136"/>
      <c r="BG74" s="136"/>
      <c r="BH74" s="143" t="s">
        <v>216</v>
      </c>
      <c r="BI74" s="219"/>
      <c r="BJ74" s="219"/>
      <c r="BK74" s="136"/>
      <c r="BL74" s="136"/>
      <c r="BM74" s="208" t="s">
        <v>171</v>
      </c>
      <c r="BN74" s="344"/>
      <c r="BO74" s="239"/>
      <c r="BP74" s="239"/>
      <c r="BQ74" s="196"/>
      <c r="BR74" s="196"/>
      <c r="BS74" s="196"/>
      <c r="BT74" s="196"/>
      <c r="BU74" s="196"/>
      <c r="BV74" s="196"/>
      <c r="BW74" s="196"/>
      <c r="BX74" s="196"/>
      <c r="BY74" s="196"/>
      <c r="BZ74" s="196"/>
      <c r="CA74" s="196"/>
      <c r="CB74" s="196"/>
      <c r="CC74" s="196"/>
      <c r="CD74" s="196"/>
      <c r="CE74" s="196"/>
      <c r="CF74" s="196"/>
      <c r="CG74" s="196"/>
      <c r="CH74" s="196"/>
      <c r="CI74" s="196"/>
      <c r="CJ74" s="196"/>
      <c r="CK74" s="196"/>
      <c r="CL74" s="196"/>
      <c r="CM74" s="196"/>
      <c r="CN74" s="196"/>
      <c r="CO74" s="196"/>
      <c r="CP74" s="196"/>
      <c r="CQ74" s="196"/>
      <c r="CR74" s="196"/>
      <c r="CS74" s="196"/>
      <c r="CT74" s="196"/>
      <c r="CU74" s="196"/>
      <c r="CV74" s="196"/>
      <c r="CW74" s="196"/>
      <c r="CX74" s="196"/>
      <c r="CY74" s="196"/>
      <c r="CZ74" s="196"/>
      <c r="DA74" s="196"/>
      <c r="DB74" s="196"/>
      <c r="DC74" s="196"/>
      <c r="DD74" s="196"/>
      <c r="DE74" s="196"/>
      <c r="DF74" s="196"/>
      <c r="DG74" s="196"/>
      <c r="DH74" s="196"/>
      <c r="DI74" s="196"/>
      <c r="DJ74" s="196"/>
      <c r="DK74" s="196"/>
      <c r="DL74" s="196"/>
      <c r="DM74" s="196"/>
      <c r="DN74" s="196"/>
      <c r="DO74" s="196"/>
      <c r="DP74" s="196"/>
      <c r="DQ74" s="196"/>
      <c r="DR74" s="196"/>
      <c r="DS74" s="196"/>
      <c r="DT74" s="196"/>
      <c r="DU74" s="196"/>
      <c r="DV74" s="196"/>
      <c r="DW74" s="196"/>
      <c r="DX74" s="196"/>
      <c r="DY74" s="196"/>
      <c r="DZ74" s="196"/>
      <c r="EA74" s="196"/>
      <c r="EB74" s="196"/>
      <c r="EC74" s="196"/>
      <c r="ED74" s="196"/>
      <c r="EE74" s="196"/>
      <c r="EF74" s="196"/>
      <c r="EG74" s="196"/>
      <c r="EH74" s="196"/>
      <c r="EI74" s="196"/>
      <c r="EJ74" s="196"/>
      <c r="EK74" s="196"/>
      <c r="EL74" s="196"/>
      <c r="EM74" s="196"/>
      <c r="EN74" s="196"/>
      <c r="EO74" s="196"/>
      <c r="EP74" s="196"/>
      <c r="EQ74" s="196"/>
      <c r="ER74" s="196"/>
      <c r="ES74" s="196"/>
      <c r="ET74" s="196"/>
      <c r="EU74" s="196"/>
      <c r="EV74" s="196"/>
      <c r="EW74" s="196"/>
      <c r="EX74" s="196"/>
      <c r="EY74" s="196"/>
      <c r="EZ74" s="196"/>
      <c r="FA74" s="196"/>
      <c r="FB74" s="196"/>
      <c r="FC74" s="196"/>
      <c r="FD74" s="196"/>
      <c r="FE74" s="196"/>
      <c r="FF74" s="196"/>
      <c r="FG74" s="196"/>
      <c r="FH74" s="196"/>
      <c r="FI74" s="196"/>
      <c r="FJ74" s="196"/>
      <c r="FK74" s="196"/>
      <c r="FL74" s="196"/>
      <c r="FM74" s="196"/>
      <c r="FN74" s="196"/>
      <c r="FO74" s="196"/>
      <c r="FP74" s="196"/>
      <c r="FQ74" s="196"/>
      <c r="FR74" s="196"/>
      <c r="FS74" s="280"/>
      <c r="FT74" s="280"/>
      <c r="FU74" s="196"/>
      <c r="FV74" s="277"/>
      <c r="FW74" s="196"/>
      <c r="FX74" s="196"/>
      <c r="FY74" s="280"/>
      <c r="FZ74" s="196"/>
      <c r="GA74" s="243">
        <v>45421</v>
      </c>
      <c r="GB74" s="290"/>
      <c r="GC74" s="290"/>
      <c r="GD74" s="269"/>
      <c r="GE74" s="289"/>
      <c r="GF74" s="289"/>
      <c r="GG74" s="289"/>
      <c r="GH74" s="289"/>
      <c r="GI74" s="289"/>
      <c r="GJ74" s="289"/>
      <c r="GK74" s="289"/>
      <c r="GL74" s="289"/>
      <c r="GM74" s="289"/>
      <c r="GN74" s="289"/>
      <c r="GO74" s="289"/>
      <c r="GP74" s="289"/>
      <c r="GQ74" s="289"/>
      <c r="GR74" s="289"/>
      <c r="GS74" s="289"/>
      <c r="GT74" s="289"/>
      <c r="GU74" s="289"/>
      <c r="GV74" s="289"/>
      <c r="GW74" s="289"/>
      <c r="GX74" s="289"/>
      <c r="GY74" s="289"/>
      <c r="GZ74" s="289"/>
      <c r="HA74" s="289"/>
      <c r="HB74" s="289"/>
      <c r="HC74" s="289"/>
      <c r="HD74" s="289"/>
      <c r="HE74" s="289"/>
      <c r="HF74" s="289"/>
    </row>
    <row r="75" spans="1:214" ht="109.9" customHeight="1" x14ac:dyDescent="0.2">
      <c r="A75" s="351">
        <v>12</v>
      </c>
      <c r="B75" s="350" t="s">
        <v>134</v>
      </c>
      <c r="C75" s="328" t="str">
        <f>VLOOKUP(B75,FORMULAS!$A$30:$C$46,2,0)</f>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
      <c r="D75" s="328" t="str">
        <f>VLOOKUP(B75,FORMULAS!$A$30:$C$46,3,0)</f>
        <v xml:space="preserve">Subdirector Administrativo </v>
      </c>
      <c r="E75" s="145" t="s">
        <v>569</v>
      </c>
      <c r="F75" s="145" t="s">
        <v>1081</v>
      </c>
      <c r="G75" s="145" t="s">
        <v>570</v>
      </c>
      <c r="H75" s="352" t="s">
        <v>1082</v>
      </c>
      <c r="I75" s="352" t="s">
        <v>1083</v>
      </c>
      <c r="J75" s="143" t="s">
        <v>468</v>
      </c>
      <c r="K75" s="328" t="s">
        <v>432</v>
      </c>
      <c r="L75" s="328" t="s">
        <v>432</v>
      </c>
      <c r="M75" s="328" t="s">
        <v>432</v>
      </c>
      <c r="N75" s="328" t="s">
        <v>432</v>
      </c>
      <c r="O75" s="328" t="s">
        <v>280</v>
      </c>
      <c r="P75" s="201" t="str">
        <f>VLOOKUP(O75,[6]FORMULAS!$A$77:$B$82,2,0)</f>
        <v>Rara vez</v>
      </c>
      <c r="Q75" s="216" t="str">
        <f t="shared" si="7"/>
        <v>Rara vez</v>
      </c>
      <c r="R75" s="329" t="str">
        <f>VLOOKUP(A75,'Impacto Ri Inhe'!$B$5:$AF$42,31,0)</f>
        <v>Moderado</v>
      </c>
      <c r="S75" s="345" t="str">
        <f>CONCATENATE(R75,"-",Q75)</f>
        <v>Moderado-Rara vez</v>
      </c>
      <c r="T75" s="346" t="str">
        <f>VLOOKUP(S75,FORMULAS!$I$77:$J$97,2,0)</f>
        <v>Moderado</v>
      </c>
      <c r="U75" s="201">
        <v>1</v>
      </c>
      <c r="V75" s="145" t="s">
        <v>1084</v>
      </c>
      <c r="W75" s="145" t="s">
        <v>583</v>
      </c>
      <c r="X75" s="145" t="s">
        <v>584</v>
      </c>
      <c r="Y75" s="146" t="s">
        <v>13</v>
      </c>
      <c r="Z75" s="134">
        <f>+IF(Y75='[9]Tabla Valoración controles'!$D$4,'[9]Tabla Valoración controles'!$F$4,IF('[9]Mapa Corrupcion'!Y75='[9]Tabla Valoración controles'!$D$5,'[9]Tabla Valoración controles'!$F$5,IF(Y75=[9]FORMULAS!$A$10,0,'[9]Tabla Valoración controles'!$F$6)))</f>
        <v>0.1</v>
      </c>
      <c r="AA75" s="146" t="s">
        <v>8</v>
      </c>
      <c r="AB75" s="135">
        <f>+IF(AA75='Tabla Valoración controles'!$D$7,'Tabla Valoración controles'!$F$7,IF(Y75=FORMULAS!$A$10,0,'Tabla Valoración controles'!$F$8))</f>
        <v>0.15</v>
      </c>
      <c r="AC75" s="146" t="s">
        <v>17</v>
      </c>
      <c r="AD75" s="134">
        <f>+IF(AC75='Tabla Valoración controles'!$D$9,'Tabla Valoración controles'!$F$9,IF(Y75=FORMULAS!$A$10,0,'Tabla Valoración controles'!$F$10))</f>
        <v>0</v>
      </c>
      <c r="AE75" s="146" t="s">
        <v>20</v>
      </c>
      <c r="AF75" s="134">
        <f>+IF(AE75='Tabla Valoración controles'!$D$9,'Tabla Valoración controles'!$F$9,IF(AA75=FORMULAS!$A$10,0,'Tabla Valoración controles'!$F$10))</f>
        <v>0</v>
      </c>
      <c r="AG75" s="146" t="s">
        <v>77</v>
      </c>
      <c r="AH75" s="134">
        <f>+IF(AG75='Tabla Valoración controles'!$D$13,'Tabla Valoración controles'!$F$13,'Tabla Valoración controles'!$F$14)</f>
        <v>0</v>
      </c>
      <c r="AI75" s="171">
        <f t="shared" si="11"/>
        <v>0.25</v>
      </c>
      <c r="AJ75" s="147" t="s">
        <v>353</v>
      </c>
      <c r="AK75" s="148">
        <f>+IF(AJ75=[3]CONTROLES!$C$50,[3]CONTROLES!$D$50,[3]CONTROLES!$D$51)</f>
        <v>15</v>
      </c>
      <c r="AL75" s="147" t="s">
        <v>359</v>
      </c>
      <c r="AM75" s="148">
        <f>+IF(AL75=[3]CONTROLES!$C$52,[3]CONTROLES!$D$52,[3]CONTROLES!$D$53)</f>
        <v>15</v>
      </c>
      <c r="AN75" s="147" t="s">
        <v>362</v>
      </c>
      <c r="AO75" s="148">
        <f>+IF(AN75=[3]CONTROLES!$C$54,[3]CONTROLES!$D$54,[3]CONTROLES!$D$55)</f>
        <v>15</v>
      </c>
      <c r="AP75" s="147" t="s">
        <v>365</v>
      </c>
      <c r="AQ75" s="148">
        <f>+IF(AP75=[3]CONTROLES!$C$56,[3]CONTROLES!$D$56,IF(AP75=[3]CONTROLES!$C$57,[3]CONTROLES!$D$57,[3]CONTROLES!$D$58))</f>
        <v>15</v>
      </c>
      <c r="AR75" s="147" t="s">
        <v>369</v>
      </c>
      <c r="AS75" s="148">
        <f>+IF(AR75=[3]CONTROLES!$C$59,[3]CONTROLES!$D$59,[3]CONTROLES!$D$60)</f>
        <v>15</v>
      </c>
      <c r="AT75" s="147" t="s">
        <v>372</v>
      </c>
      <c r="AU75" s="148">
        <f>+IF(AT75=[3]CONTROLES!$C$61,[3]CONTROLES!$D$61,[3]CONTROLES!$D$62)</f>
        <v>15</v>
      </c>
      <c r="AV75" s="147" t="s">
        <v>375</v>
      </c>
      <c r="AW75" s="149">
        <f>+IF(AV75=[3]CONTROLES!$C$63,[3]CONTROLES!$D$63,IF(AV75=[3]CONTROLES!$C$64,[3]CONTROLES!$D$64,[3]CONTROLES!$D$65))</f>
        <v>10</v>
      </c>
      <c r="AX75" s="149">
        <f t="shared" si="12"/>
        <v>100</v>
      </c>
      <c r="AY75" s="150" t="str">
        <f t="shared" si="13"/>
        <v>Fuerte</v>
      </c>
      <c r="AZ75" s="328" t="s">
        <v>280</v>
      </c>
      <c r="BA75" s="329" t="str">
        <f>VLOOKUP(AZ75,FORMULAS!$A$77:$B$82,2,0)</f>
        <v>Rara vez</v>
      </c>
      <c r="BB75" s="347" t="str">
        <f>+R75</f>
        <v>Moderado</v>
      </c>
      <c r="BC75" s="345" t="str">
        <f>CONCATENATE(BB75,"-",BA75)</f>
        <v>Moderado-Rara vez</v>
      </c>
      <c r="BD75" s="346" t="str">
        <f>VLOOKUP(BC75,FORMULAS!$I$77:$J$97,2,0)</f>
        <v>Moderado</v>
      </c>
      <c r="BE75" s="346" t="s">
        <v>118</v>
      </c>
      <c r="BF75" s="145" t="s">
        <v>1074</v>
      </c>
      <c r="BG75" s="143" t="s">
        <v>585</v>
      </c>
      <c r="BH75" s="143" t="s">
        <v>224</v>
      </c>
      <c r="BI75" s="218">
        <v>45352</v>
      </c>
      <c r="BJ75" s="218">
        <v>45443</v>
      </c>
      <c r="BK75" s="143" t="s">
        <v>586</v>
      </c>
      <c r="BL75" s="143" t="s">
        <v>587</v>
      </c>
      <c r="BM75" s="208" t="s">
        <v>35</v>
      </c>
      <c r="BN75" s="344"/>
      <c r="BO75" s="241" t="s">
        <v>261</v>
      </c>
      <c r="BP75" s="175" t="s">
        <v>1025</v>
      </c>
      <c r="BQ75" s="268" t="s">
        <v>468</v>
      </c>
      <c r="BR75" s="270" t="s">
        <v>1017</v>
      </c>
      <c r="BS75" s="270" t="s">
        <v>468</v>
      </c>
      <c r="BT75" s="270" t="s">
        <v>468</v>
      </c>
      <c r="BU75" s="270" t="s">
        <v>262</v>
      </c>
      <c r="BV75" s="270" t="s">
        <v>262</v>
      </c>
      <c r="BW75" s="270" t="s">
        <v>262</v>
      </c>
      <c r="BX75" s="268" t="s">
        <v>261</v>
      </c>
      <c r="BY75" s="175" t="s">
        <v>1026</v>
      </c>
      <c r="BZ75" s="268" t="s">
        <v>468</v>
      </c>
      <c r="CA75" s="269" t="s">
        <v>1019</v>
      </c>
      <c r="CB75" s="170">
        <v>1</v>
      </c>
      <c r="CC75" s="269" t="s">
        <v>1027</v>
      </c>
      <c r="CD75" s="270" t="s">
        <v>262</v>
      </c>
      <c r="CE75" s="270" t="s">
        <v>262</v>
      </c>
      <c r="CF75" s="270" t="s">
        <v>262</v>
      </c>
      <c r="CG75" s="268" t="s">
        <v>261</v>
      </c>
      <c r="CH75" s="175" t="s">
        <v>1085</v>
      </c>
      <c r="CI75" s="175" t="s">
        <v>1028</v>
      </c>
      <c r="CJ75" s="269" t="s">
        <v>1019</v>
      </c>
      <c r="CK75" s="170">
        <v>1</v>
      </c>
      <c r="CL75" s="269" t="s">
        <v>1027</v>
      </c>
      <c r="CM75" s="268" t="s">
        <v>262</v>
      </c>
      <c r="CN75" s="268" t="s">
        <v>262</v>
      </c>
      <c r="CO75" s="268" t="s">
        <v>262</v>
      </c>
      <c r="CP75" s="175" t="s">
        <v>261</v>
      </c>
      <c r="CQ75" s="175" t="s">
        <v>1010</v>
      </c>
      <c r="CR75" s="175" t="s">
        <v>468</v>
      </c>
      <c r="CS75" s="269" t="s">
        <v>1020</v>
      </c>
      <c r="CT75" s="170">
        <v>1</v>
      </c>
      <c r="CU75" s="269" t="s">
        <v>1008</v>
      </c>
      <c r="CV75" s="270" t="s">
        <v>262</v>
      </c>
      <c r="CW75" s="268" t="s">
        <v>262</v>
      </c>
      <c r="CX75" s="268" t="s">
        <v>262</v>
      </c>
      <c r="CY75" s="196"/>
      <c r="CZ75" s="196"/>
      <c r="DA75" s="196"/>
      <c r="DB75" s="196"/>
      <c r="DC75" s="196"/>
      <c r="DD75" s="196"/>
      <c r="DE75" s="196"/>
      <c r="DF75" s="196"/>
      <c r="DG75" s="196"/>
      <c r="DH75" s="196"/>
      <c r="DI75" s="196"/>
      <c r="DJ75" s="196"/>
      <c r="DK75" s="196"/>
      <c r="DL75" s="196"/>
      <c r="DM75" s="196"/>
      <c r="DN75" s="196"/>
      <c r="DO75" s="196"/>
      <c r="DP75" s="196"/>
      <c r="DQ75" s="196"/>
      <c r="DR75" s="196"/>
      <c r="DS75" s="196"/>
      <c r="DT75" s="196"/>
      <c r="DU75" s="196"/>
      <c r="DV75" s="196"/>
      <c r="DW75" s="196"/>
      <c r="DX75" s="196"/>
      <c r="DY75" s="196"/>
      <c r="DZ75" s="196"/>
      <c r="EA75" s="196"/>
      <c r="EB75" s="196"/>
      <c r="EC75" s="196"/>
      <c r="ED75" s="196"/>
      <c r="EE75" s="196"/>
      <c r="EF75" s="196"/>
      <c r="EG75" s="196"/>
      <c r="EH75" s="196"/>
      <c r="EI75" s="196"/>
      <c r="EJ75" s="196"/>
      <c r="EK75" s="196"/>
      <c r="EL75" s="196"/>
      <c r="EM75" s="196"/>
      <c r="EN75" s="196"/>
      <c r="EO75" s="196"/>
      <c r="EP75" s="196"/>
      <c r="EQ75" s="196"/>
      <c r="ER75" s="196"/>
      <c r="ES75" s="196"/>
      <c r="ET75" s="196"/>
      <c r="EU75" s="196"/>
      <c r="EV75" s="196"/>
      <c r="EW75" s="196"/>
      <c r="EX75" s="196"/>
      <c r="EY75" s="196"/>
      <c r="EZ75" s="196"/>
      <c r="FA75" s="196"/>
      <c r="FB75" s="196"/>
      <c r="FC75" s="196"/>
      <c r="FD75" s="196"/>
      <c r="FE75" s="196"/>
      <c r="FF75" s="196"/>
      <c r="FG75" s="196"/>
      <c r="FH75" s="196"/>
      <c r="FI75" s="196"/>
      <c r="FJ75" s="196"/>
      <c r="FK75" s="196"/>
      <c r="FL75" s="196"/>
      <c r="FM75" s="196"/>
      <c r="FN75" s="196"/>
      <c r="FO75" s="196"/>
      <c r="FP75" s="196"/>
      <c r="FQ75" s="196"/>
      <c r="FR75" s="196"/>
      <c r="FS75" s="279">
        <v>45420</v>
      </c>
      <c r="FT75" s="277" t="s">
        <v>261</v>
      </c>
      <c r="FU75" s="244" t="s">
        <v>1134</v>
      </c>
      <c r="FV75" s="277" t="s">
        <v>35</v>
      </c>
      <c r="FW75" s="255" t="s">
        <v>1077</v>
      </c>
      <c r="FX75" s="246">
        <v>0.33333333333333331</v>
      </c>
      <c r="FY75" s="252" t="s">
        <v>35</v>
      </c>
      <c r="FZ75" s="262" t="s">
        <v>262</v>
      </c>
      <c r="GA75" s="243">
        <v>45421</v>
      </c>
      <c r="GB75" s="291" t="s">
        <v>1184</v>
      </c>
      <c r="GC75" s="269" t="s">
        <v>1183</v>
      </c>
      <c r="GD75" s="269" t="s">
        <v>173</v>
      </c>
      <c r="GE75" s="289">
        <v>0.33300000000000002</v>
      </c>
      <c r="GF75" s="289"/>
      <c r="GG75" s="289"/>
      <c r="GH75" s="289"/>
      <c r="GI75" s="289"/>
      <c r="GJ75" s="289"/>
      <c r="GK75" s="289"/>
      <c r="GL75" s="289"/>
      <c r="GM75" s="289"/>
      <c r="GN75" s="289"/>
      <c r="GO75" s="289"/>
      <c r="GP75" s="289"/>
      <c r="GQ75" s="289"/>
      <c r="GR75" s="289"/>
      <c r="GS75" s="289"/>
      <c r="GT75" s="289"/>
      <c r="GU75" s="289"/>
      <c r="GV75" s="289"/>
      <c r="GW75" s="289"/>
      <c r="GX75" s="289"/>
      <c r="GY75" s="289"/>
      <c r="GZ75" s="289"/>
      <c r="HA75" s="289"/>
      <c r="HB75" s="289"/>
      <c r="HC75" s="289"/>
      <c r="HD75" s="289"/>
      <c r="HE75" s="289"/>
      <c r="HF75" s="289">
        <v>0.33300000000000002</v>
      </c>
    </row>
    <row r="76" spans="1:214" ht="39.75" hidden="1" customHeight="1" x14ac:dyDescent="0.2">
      <c r="A76" s="351"/>
      <c r="B76" s="350"/>
      <c r="C76" s="328"/>
      <c r="D76" s="328"/>
      <c r="E76" s="145"/>
      <c r="F76" s="145"/>
      <c r="G76" s="145"/>
      <c r="H76" s="352"/>
      <c r="I76" s="352"/>
      <c r="J76" s="143"/>
      <c r="K76" s="328"/>
      <c r="L76" s="328"/>
      <c r="M76" s="328"/>
      <c r="N76" s="328"/>
      <c r="O76" s="328"/>
      <c r="P76" s="201" t="e">
        <f>VLOOKUP(O76,[6]FORMULAS!$A$77:$B$82,2,0)</f>
        <v>#N/A</v>
      </c>
      <c r="Q76" s="216" t="e">
        <f t="shared" si="7"/>
        <v>#N/A</v>
      </c>
      <c r="R76" s="329"/>
      <c r="S76" s="345"/>
      <c r="T76" s="346"/>
      <c r="U76" s="144"/>
      <c r="V76" s="151"/>
      <c r="W76" s="151"/>
      <c r="X76" s="151"/>
      <c r="Y76" s="146"/>
      <c r="Z76" s="134">
        <f>+IF(Y76='Tabla Valoración controles'!$D$4,'Tabla Valoración controles'!$F$4,IF('Mapa Corrupcion'!Y76='Tabla Valoración controles'!$D$5,'Tabla Valoración controles'!$F$5,IF(Y76=FORMULAS!$A$10,0,'Tabla Valoración controles'!$F$6)))</f>
        <v>0.1</v>
      </c>
      <c r="AA76" s="146"/>
      <c r="AB76" s="135">
        <f>+IF(AA76='Tabla Valoración controles'!$D$7,'Tabla Valoración controles'!$F$7,IF(Y76=FORMULAS!$A$10,0,'Tabla Valoración controles'!$F$8))</f>
        <v>0.15</v>
      </c>
      <c r="AC76" s="146"/>
      <c r="AD76" s="134">
        <f>+IF(AC76='Tabla Valoración controles'!$D$9,'Tabla Valoración controles'!$F$9,IF(Y76=FORMULAS!$A$10,0,'Tabla Valoración controles'!$F$10))</f>
        <v>0</v>
      </c>
      <c r="AE76" s="146"/>
      <c r="AF76" s="134">
        <f>+IF(AE76='Tabla Valoración controles'!$D$9,'Tabla Valoración controles'!$F$9,IF(AA76=FORMULAS!$A$10,0,'Tabla Valoración controles'!$F$10))</f>
        <v>0</v>
      </c>
      <c r="AG76" s="146"/>
      <c r="AH76" s="134">
        <f>+IF(AG76='Tabla Valoración controles'!$D$13,'Tabla Valoración controles'!$F$13,'Tabla Valoración controles'!$F$14)</f>
        <v>0</v>
      </c>
      <c r="AI76" s="171">
        <f t="shared" si="11"/>
        <v>0.25</v>
      </c>
      <c r="AJ76" s="147"/>
      <c r="AK76" s="148">
        <f>+IF(AJ76=[3]CONTROLES!$C$50,[3]CONTROLES!$D$50,[3]CONTROLES!$D$51)</f>
        <v>0</v>
      </c>
      <c r="AL76" s="147"/>
      <c r="AM76" s="148">
        <f>+IF(AL76=[3]CONTROLES!$C$52,[3]CONTROLES!$D$52,[3]CONTROLES!$D$53)</f>
        <v>0</v>
      </c>
      <c r="AN76" s="147"/>
      <c r="AO76" s="148">
        <f>+IF(AN76=[3]CONTROLES!$C$54,[3]CONTROLES!$D$54,[3]CONTROLES!$D$55)</f>
        <v>0</v>
      </c>
      <c r="AP76" s="147"/>
      <c r="AQ76" s="148">
        <f>+IF(AP76=[3]CONTROLES!$C$56,[3]CONTROLES!$D$56,IF(AP76=[3]CONTROLES!$C$57,[3]CONTROLES!$D$57,[3]CONTROLES!$D$58))</f>
        <v>0</v>
      </c>
      <c r="AR76" s="147"/>
      <c r="AS76" s="148">
        <f>+IF(AR76=[3]CONTROLES!$C$59,[3]CONTROLES!$D$59,[3]CONTROLES!$D$60)</f>
        <v>0</v>
      </c>
      <c r="AT76" s="147"/>
      <c r="AU76" s="148">
        <f>+IF(AT76=[3]CONTROLES!$C$61,[3]CONTROLES!$D$61,[3]CONTROLES!$D$62)</f>
        <v>0</v>
      </c>
      <c r="AV76" s="147"/>
      <c r="AW76" s="149">
        <f>+IF(AV76=[3]CONTROLES!$C$63,[3]CONTROLES!$D$63,IF(AV76=[3]CONTROLES!$C$64,[3]CONTROLES!$D$64,[3]CONTROLES!$D$65))</f>
        <v>0</v>
      </c>
      <c r="AX76" s="149">
        <f t="shared" si="12"/>
        <v>0</v>
      </c>
      <c r="AY76" s="150" t="str">
        <f t="shared" si="13"/>
        <v>Débil</v>
      </c>
      <c r="AZ76" s="328"/>
      <c r="BA76" s="329"/>
      <c r="BB76" s="347"/>
      <c r="BC76" s="345"/>
      <c r="BD76" s="346"/>
      <c r="BE76" s="346"/>
      <c r="BF76" s="136"/>
      <c r="BG76" s="136"/>
      <c r="BH76" s="143" t="s">
        <v>216</v>
      </c>
      <c r="BI76" s="219"/>
      <c r="BJ76" s="219"/>
      <c r="BK76" s="136"/>
      <c r="BL76" s="136"/>
      <c r="BM76" s="208" t="s">
        <v>171</v>
      </c>
      <c r="BN76" s="344"/>
      <c r="BO76" s="239"/>
      <c r="BP76" s="239"/>
      <c r="BQ76" s="196"/>
      <c r="BR76" s="196"/>
      <c r="BS76" s="196"/>
      <c r="BT76" s="196"/>
      <c r="BU76" s="196"/>
      <c r="BV76" s="196"/>
      <c r="BW76" s="196"/>
      <c r="BX76" s="196"/>
      <c r="BY76" s="196"/>
      <c r="BZ76" s="196"/>
      <c r="CA76" s="196"/>
      <c r="CB76" s="196"/>
      <c r="CC76" s="196"/>
      <c r="CD76" s="196"/>
      <c r="CE76" s="196"/>
      <c r="CF76" s="196"/>
      <c r="CG76" s="196"/>
      <c r="CH76" s="196"/>
      <c r="CI76" s="196"/>
      <c r="CJ76" s="196"/>
      <c r="CK76" s="196"/>
      <c r="CL76" s="196"/>
      <c r="CM76" s="196"/>
      <c r="CN76" s="196"/>
      <c r="CO76" s="196"/>
      <c r="CP76" s="196"/>
      <c r="CQ76" s="196"/>
      <c r="CR76" s="196"/>
      <c r="CS76" s="196"/>
      <c r="CT76" s="196"/>
      <c r="CU76" s="196"/>
      <c r="CV76" s="196"/>
      <c r="CW76" s="196"/>
      <c r="CX76" s="196"/>
      <c r="CY76" s="196"/>
      <c r="CZ76" s="196"/>
      <c r="DA76" s="196"/>
      <c r="DB76" s="196"/>
      <c r="DC76" s="196"/>
      <c r="DD76" s="196"/>
      <c r="DE76" s="196"/>
      <c r="DF76" s="196"/>
      <c r="DG76" s="196"/>
      <c r="DH76" s="196"/>
      <c r="DI76" s="196"/>
      <c r="DJ76" s="196"/>
      <c r="DK76" s="196"/>
      <c r="DL76" s="196"/>
      <c r="DM76" s="196"/>
      <c r="DN76" s="196"/>
      <c r="DO76" s="196"/>
      <c r="DP76" s="196"/>
      <c r="DQ76" s="196"/>
      <c r="DR76" s="196"/>
      <c r="DS76" s="196"/>
      <c r="DT76" s="196"/>
      <c r="DU76" s="196"/>
      <c r="DV76" s="196"/>
      <c r="DW76" s="196"/>
      <c r="DX76" s="196"/>
      <c r="DY76" s="196"/>
      <c r="DZ76" s="196"/>
      <c r="EA76" s="196"/>
      <c r="EB76" s="196"/>
      <c r="EC76" s="196"/>
      <c r="ED76" s="196"/>
      <c r="EE76" s="196"/>
      <c r="EF76" s="196"/>
      <c r="EG76" s="196"/>
      <c r="EH76" s="196"/>
      <c r="EI76" s="196"/>
      <c r="EJ76" s="196"/>
      <c r="EK76" s="196"/>
      <c r="EL76" s="196"/>
      <c r="EM76" s="196"/>
      <c r="EN76" s="196"/>
      <c r="EO76" s="196"/>
      <c r="EP76" s="196"/>
      <c r="EQ76" s="196"/>
      <c r="ER76" s="196"/>
      <c r="ES76" s="196"/>
      <c r="ET76" s="196"/>
      <c r="EU76" s="196"/>
      <c r="EV76" s="196"/>
      <c r="EW76" s="196"/>
      <c r="EX76" s="196"/>
      <c r="EY76" s="196"/>
      <c r="EZ76" s="196"/>
      <c r="FA76" s="196"/>
      <c r="FB76" s="196"/>
      <c r="FC76" s="196"/>
      <c r="FD76" s="196"/>
      <c r="FE76" s="196"/>
      <c r="FF76" s="196"/>
      <c r="FG76" s="196"/>
      <c r="FH76" s="196"/>
      <c r="FI76" s="196"/>
      <c r="FJ76" s="196"/>
      <c r="FK76" s="196"/>
      <c r="FL76" s="196"/>
      <c r="FM76" s="196"/>
      <c r="FN76" s="196"/>
      <c r="FO76" s="196"/>
      <c r="FP76" s="196"/>
      <c r="FQ76" s="196"/>
      <c r="FR76" s="196"/>
      <c r="FS76" s="280"/>
      <c r="FT76" s="280"/>
      <c r="FU76" s="196"/>
      <c r="FV76" s="277"/>
      <c r="FW76" s="196"/>
      <c r="FX76" s="196"/>
      <c r="FY76" s="280"/>
      <c r="FZ76" s="196"/>
      <c r="GA76" s="243">
        <v>45421</v>
      </c>
      <c r="GB76" s="290"/>
      <c r="GC76" s="290"/>
      <c r="GD76" s="269"/>
      <c r="GE76" s="289"/>
      <c r="GF76" s="289"/>
      <c r="GG76" s="289"/>
      <c r="GH76" s="289"/>
      <c r="GI76" s="289"/>
      <c r="GJ76" s="289"/>
      <c r="GK76" s="289"/>
      <c r="GL76" s="289"/>
      <c r="GM76" s="289"/>
      <c r="GN76" s="289"/>
      <c r="GO76" s="289"/>
      <c r="GP76" s="289"/>
      <c r="GQ76" s="289"/>
      <c r="GR76" s="289"/>
      <c r="GS76" s="289"/>
      <c r="GT76" s="289"/>
      <c r="GU76" s="289"/>
      <c r="GV76" s="289"/>
      <c r="GW76" s="289"/>
      <c r="GX76" s="289"/>
      <c r="GY76" s="289"/>
      <c r="GZ76" s="289"/>
      <c r="HA76" s="289"/>
      <c r="HB76" s="289"/>
      <c r="HC76" s="289"/>
      <c r="HD76" s="289"/>
      <c r="HE76" s="289"/>
      <c r="HF76" s="289"/>
    </row>
    <row r="77" spans="1:214" ht="39.75" hidden="1" customHeight="1" x14ac:dyDescent="0.2">
      <c r="A77" s="351"/>
      <c r="B77" s="350"/>
      <c r="C77" s="328"/>
      <c r="D77" s="328"/>
      <c r="E77" s="145"/>
      <c r="F77" s="145"/>
      <c r="G77" s="145"/>
      <c r="H77" s="352"/>
      <c r="I77" s="352"/>
      <c r="J77" s="143"/>
      <c r="K77" s="328"/>
      <c r="L77" s="328"/>
      <c r="M77" s="328"/>
      <c r="N77" s="328"/>
      <c r="O77" s="328"/>
      <c r="P77" s="201" t="e">
        <f>VLOOKUP(O77,[6]FORMULAS!$A$77:$B$82,2,0)</f>
        <v>#N/A</v>
      </c>
      <c r="Q77" s="216" t="e">
        <f t="shared" si="7"/>
        <v>#N/A</v>
      </c>
      <c r="R77" s="329"/>
      <c r="S77" s="345"/>
      <c r="T77" s="346"/>
      <c r="U77" s="144"/>
      <c r="V77" s="151"/>
      <c r="W77" s="151"/>
      <c r="X77" s="151"/>
      <c r="Y77" s="146"/>
      <c r="Z77" s="134">
        <f>+IF(Y77='Tabla Valoración controles'!$D$4,'Tabla Valoración controles'!$F$4,IF('Mapa Corrupcion'!Y77='Tabla Valoración controles'!$D$5,'Tabla Valoración controles'!$F$5,IF(Y77=FORMULAS!$A$10,0,'Tabla Valoración controles'!$F$6)))</f>
        <v>0.1</v>
      </c>
      <c r="AA77" s="146"/>
      <c r="AB77" s="135">
        <f>+IF(AA77='Tabla Valoración controles'!$D$7,'Tabla Valoración controles'!$F$7,IF(Y77=FORMULAS!$A$10,0,'Tabla Valoración controles'!$F$8))</f>
        <v>0.15</v>
      </c>
      <c r="AC77" s="146"/>
      <c r="AD77" s="134">
        <f>+IF(AC77='Tabla Valoración controles'!$D$9,'Tabla Valoración controles'!$F$9,IF(Y77=FORMULAS!$A$10,0,'Tabla Valoración controles'!$F$10))</f>
        <v>0</v>
      </c>
      <c r="AE77" s="146"/>
      <c r="AF77" s="134">
        <f>+IF(AE77='Tabla Valoración controles'!$D$9,'Tabla Valoración controles'!$F$9,IF(AA77=FORMULAS!$A$10,0,'Tabla Valoración controles'!$F$10))</f>
        <v>0</v>
      </c>
      <c r="AG77" s="146"/>
      <c r="AH77" s="134">
        <f>+IF(AG77='Tabla Valoración controles'!$D$13,'Tabla Valoración controles'!$F$13,'Tabla Valoración controles'!$F$14)</f>
        <v>0</v>
      </c>
      <c r="AI77" s="171">
        <f t="shared" si="11"/>
        <v>0.25</v>
      </c>
      <c r="AJ77" s="147"/>
      <c r="AK77" s="148">
        <f>+IF(AJ77=[3]CONTROLES!$C$50,[3]CONTROLES!$D$50,[3]CONTROLES!$D$51)</f>
        <v>0</v>
      </c>
      <c r="AL77" s="147"/>
      <c r="AM77" s="148">
        <f>+IF(AL77=[3]CONTROLES!$C$52,[3]CONTROLES!$D$52,[3]CONTROLES!$D$53)</f>
        <v>0</v>
      </c>
      <c r="AN77" s="147"/>
      <c r="AO77" s="148">
        <f>+IF(AN77=[3]CONTROLES!$C$54,[3]CONTROLES!$D$54,[3]CONTROLES!$D$55)</f>
        <v>0</v>
      </c>
      <c r="AP77" s="147"/>
      <c r="AQ77" s="148">
        <f>+IF(AP77=[3]CONTROLES!$C$56,[3]CONTROLES!$D$56,IF(AP77=[3]CONTROLES!$C$57,[3]CONTROLES!$D$57,[3]CONTROLES!$D$58))</f>
        <v>0</v>
      </c>
      <c r="AR77" s="147"/>
      <c r="AS77" s="148">
        <f>+IF(AR77=[3]CONTROLES!$C$59,[3]CONTROLES!$D$59,[3]CONTROLES!$D$60)</f>
        <v>0</v>
      </c>
      <c r="AT77" s="147"/>
      <c r="AU77" s="148">
        <f>+IF(AT77=[3]CONTROLES!$C$61,[3]CONTROLES!$D$61,[3]CONTROLES!$D$62)</f>
        <v>0</v>
      </c>
      <c r="AV77" s="147"/>
      <c r="AW77" s="149">
        <f>+IF(AV77=[3]CONTROLES!$C$63,[3]CONTROLES!$D$63,IF(AV77=[3]CONTROLES!$C$64,[3]CONTROLES!$D$64,[3]CONTROLES!$D$65))</f>
        <v>0</v>
      </c>
      <c r="AX77" s="149">
        <f t="shared" si="12"/>
        <v>0</v>
      </c>
      <c r="AY77" s="150" t="str">
        <f t="shared" si="13"/>
        <v>Débil</v>
      </c>
      <c r="AZ77" s="328"/>
      <c r="BA77" s="329"/>
      <c r="BB77" s="347"/>
      <c r="BC77" s="345"/>
      <c r="BD77" s="346"/>
      <c r="BE77" s="346"/>
      <c r="BF77" s="136"/>
      <c r="BG77" s="136"/>
      <c r="BH77" s="143" t="s">
        <v>216</v>
      </c>
      <c r="BI77" s="219"/>
      <c r="BJ77" s="219"/>
      <c r="BK77" s="136"/>
      <c r="BL77" s="136"/>
      <c r="BM77" s="208" t="s">
        <v>171</v>
      </c>
      <c r="BN77" s="344"/>
      <c r="BO77" s="239"/>
      <c r="BP77" s="239"/>
      <c r="BQ77" s="196"/>
      <c r="BR77" s="196"/>
      <c r="BS77" s="196"/>
      <c r="BT77" s="196"/>
      <c r="BU77" s="196"/>
      <c r="BV77" s="196"/>
      <c r="BW77" s="196"/>
      <c r="BX77" s="196"/>
      <c r="BY77" s="196"/>
      <c r="BZ77" s="196"/>
      <c r="CA77" s="196"/>
      <c r="CB77" s="196"/>
      <c r="CC77" s="196"/>
      <c r="CD77" s="196"/>
      <c r="CE77" s="196"/>
      <c r="CF77" s="196"/>
      <c r="CG77" s="196"/>
      <c r="CH77" s="196"/>
      <c r="CI77" s="196"/>
      <c r="CJ77" s="196"/>
      <c r="CK77" s="196"/>
      <c r="CL77" s="196"/>
      <c r="CM77" s="196"/>
      <c r="CN77" s="196"/>
      <c r="CO77" s="196"/>
      <c r="CP77" s="196"/>
      <c r="CQ77" s="196"/>
      <c r="CR77" s="196"/>
      <c r="CS77" s="196"/>
      <c r="CT77" s="196"/>
      <c r="CU77" s="196"/>
      <c r="CV77" s="196"/>
      <c r="CW77" s="196"/>
      <c r="CX77" s="196"/>
      <c r="CY77" s="196"/>
      <c r="CZ77" s="196"/>
      <c r="DA77" s="196"/>
      <c r="DB77" s="196"/>
      <c r="DC77" s="196"/>
      <c r="DD77" s="196"/>
      <c r="DE77" s="196"/>
      <c r="DF77" s="196"/>
      <c r="DG77" s="196"/>
      <c r="DH77" s="196"/>
      <c r="DI77" s="196"/>
      <c r="DJ77" s="196"/>
      <c r="DK77" s="196"/>
      <c r="DL77" s="196"/>
      <c r="DM77" s="196"/>
      <c r="DN77" s="196"/>
      <c r="DO77" s="196"/>
      <c r="DP77" s="196"/>
      <c r="DQ77" s="196"/>
      <c r="DR77" s="196"/>
      <c r="DS77" s="196"/>
      <c r="DT77" s="196"/>
      <c r="DU77" s="196"/>
      <c r="DV77" s="196"/>
      <c r="DW77" s="196"/>
      <c r="DX77" s="196"/>
      <c r="DY77" s="196"/>
      <c r="DZ77" s="196"/>
      <c r="EA77" s="196"/>
      <c r="EB77" s="196"/>
      <c r="EC77" s="196"/>
      <c r="ED77" s="196"/>
      <c r="EE77" s="196"/>
      <c r="EF77" s="196"/>
      <c r="EG77" s="196"/>
      <c r="EH77" s="196"/>
      <c r="EI77" s="196"/>
      <c r="EJ77" s="196"/>
      <c r="EK77" s="196"/>
      <c r="EL77" s="196"/>
      <c r="EM77" s="196"/>
      <c r="EN77" s="196"/>
      <c r="EO77" s="196"/>
      <c r="EP77" s="196"/>
      <c r="EQ77" s="196"/>
      <c r="ER77" s="196"/>
      <c r="ES77" s="196"/>
      <c r="ET77" s="196"/>
      <c r="EU77" s="196"/>
      <c r="EV77" s="196"/>
      <c r="EW77" s="196"/>
      <c r="EX77" s="196"/>
      <c r="EY77" s="196"/>
      <c r="EZ77" s="196"/>
      <c r="FA77" s="196"/>
      <c r="FB77" s="196"/>
      <c r="FC77" s="196"/>
      <c r="FD77" s="196"/>
      <c r="FE77" s="196"/>
      <c r="FF77" s="196"/>
      <c r="FG77" s="196"/>
      <c r="FH77" s="196"/>
      <c r="FI77" s="196"/>
      <c r="FJ77" s="196"/>
      <c r="FK77" s="196"/>
      <c r="FL77" s="196"/>
      <c r="FM77" s="196"/>
      <c r="FN77" s="196"/>
      <c r="FO77" s="196"/>
      <c r="FP77" s="196"/>
      <c r="FQ77" s="196"/>
      <c r="FR77" s="196"/>
      <c r="FS77" s="280"/>
      <c r="FT77" s="280"/>
      <c r="FU77" s="196"/>
      <c r="FV77" s="277"/>
      <c r="FW77" s="196"/>
      <c r="FX77" s="196"/>
      <c r="FY77" s="280"/>
      <c r="FZ77" s="196"/>
      <c r="GA77" s="243">
        <v>45421</v>
      </c>
      <c r="GB77" s="290"/>
      <c r="GC77" s="290"/>
      <c r="GD77" s="269"/>
      <c r="GE77" s="289"/>
      <c r="GF77" s="289"/>
      <c r="GG77" s="289"/>
      <c r="GH77" s="289"/>
      <c r="GI77" s="289"/>
      <c r="GJ77" s="289"/>
      <c r="GK77" s="289"/>
      <c r="GL77" s="289"/>
      <c r="GM77" s="289"/>
      <c r="GN77" s="289"/>
      <c r="GO77" s="289"/>
      <c r="GP77" s="289"/>
      <c r="GQ77" s="289"/>
      <c r="GR77" s="289"/>
      <c r="GS77" s="289"/>
      <c r="GT77" s="289"/>
      <c r="GU77" s="289"/>
      <c r="GV77" s="289"/>
      <c r="GW77" s="289"/>
      <c r="GX77" s="289"/>
      <c r="GY77" s="289"/>
      <c r="GZ77" s="289"/>
      <c r="HA77" s="289"/>
      <c r="HB77" s="289"/>
      <c r="HC77" s="289"/>
      <c r="HD77" s="289"/>
      <c r="HE77" s="289"/>
      <c r="HF77" s="289"/>
    </row>
    <row r="78" spans="1:214" ht="39.75" hidden="1" customHeight="1" x14ac:dyDescent="0.2">
      <c r="A78" s="351"/>
      <c r="B78" s="350"/>
      <c r="C78" s="328"/>
      <c r="D78" s="328"/>
      <c r="E78" s="145"/>
      <c r="F78" s="145"/>
      <c r="G78" s="145"/>
      <c r="H78" s="352"/>
      <c r="I78" s="352"/>
      <c r="J78" s="143"/>
      <c r="K78" s="328"/>
      <c r="L78" s="328"/>
      <c r="M78" s="328"/>
      <c r="N78" s="328"/>
      <c r="O78" s="328"/>
      <c r="P78" s="201" t="e">
        <f>VLOOKUP(O78,[6]FORMULAS!$A$77:$B$82,2,0)</f>
        <v>#N/A</v>
      </c>
      <c r="Q78" s="216" t="e">
        <f t="shared" si="7"/>
        <v>#N/A</v>
      </c>
      <c r="R78" s="329"/>
      <c r="S78" s="345"/>
      <c r="T78" s="346"/>
      <c r="U78" s="144"/>
      <c r="V78" s="151"/>
      <c r="W78" s="151"/>
      <c r="X78" s="151"/>
      <c r="Y78" s="146"/>
      <c r="Z78" s="134">
        <f>+IF(Y78='Tabla Valoración controles'!$D$4,'Tabla Valoración controles'!$F$4,IF('Mapa Corrupcion'!Y78='Tabla Valoración controles'!$D$5,'Tabla Valoración controles'!$F$5,IF(Y78=FORMULAS!$A$10,0,'Tabla Valoración controles'!$F$6)))</f>
        <v>0.1</v>
      </c>
      <c r="AA78" s="146"/>
      <c r="AB78" s="135">
        <f>+IF(AA78='Tabla Valoración controles'!$D$7,'Tabla Valoración controles'!$F$7,IF(Y78=FORMULAS!$A$10,0,'Tabla Valoración controles'!$F$8))</f>
        <v>0.15</v>
      </c>
      <c r="AC78" s="146"/>
      <c r="AD78" s="134">
        <f>+IF(AC78='Tabla Valoración controles'!$D$9,'Tabla Valoración controles'!$F$9,IF(Y78=FORMULAS!$A$10,0,'Tabla Valoración controles'!$F$10))</f>
        <v>0</v>
      </c>
      <c r="AE78" s="146"/>
      <c r="AF78" s="134">
        <f>+IF(AE78='Tabla Valoración controles'!$D$9,'Tabla Valoración controles'!$F$9,IF(AA78=FORMULAS!$A$10,0,'Tabla Valoración controles'!$F$10))</f>
        <v>0</v>
      </c>
      <c r="AG78" s="146"/>
      <c r="AH78" s="134">
        <f>+IF(AG78='Tabla Valoración controles'!$D$13,'Tabla Valoración controles'!$F$13,'Tabla Valoración controles'!$F$14)</f>
        <v>0</v>
      </c>
      <c r="AI78" s="171">
        <f t="shared" si="11"/>
        <v>0.25</v>
      </c>
      <c r="AJ78" s="147"/>
      <c r="AK78" s="148">
        <f>+IF(AJ78=[3]CONTROLES!$C$50,[3]CONTROLES!$D$50,[3]CONTROLES!$D$51)</f>
        <v>0</v>
      </c>
      <c r="AL78" s="147"/>
      <c r="AM78" s="148">
        <f>+IF(AL78=[3]CONTROLES!$C$52,[3]CONTROLES!$D$52,[3]CONTROLES!$D$53)</f>
        <v>0</v>
      </c>
      <c r="AN78" s="147"/>
      <c r="AO78" s="148">
        <f>+IF(AN78=[3]CONTROLES!$C$54,[3]CONTROLES!$D$54,[3]CONTROLES!$D$55)</f>
        <v>0</v>
      </c>
      <c r="AP78" s="147"/>
      <c r="AQ78" s="148">
        <f>+IF(AP78=[3]CONTROLES!$C$56,[3]CONTROLES!$D$56,IF(AP78=[3]CONTROLES!$C$57,[3]CONTROLES!$D$57,[3]CONTROLES!$D$58))</f>
        <v>0</v>
      </c>
      <c r="AR78" s="147"/>
      <c r="AS78" s="148">
        <f>+IF(AR78=[3]CONTROLES!$C$59,[3]CONTROLES!$D$59,[3]CONTROLES!$D$60)</f>
        <v>0</v>
      </c>
      <c r="AT78" s="147"/>
      <c r="AU78" s="148">
        <f>+IF(AT78=[3]CONTROLES!$C$61,[3]CONTROLES!$D$61,[3]CONTROLES!$D$62)</f>
        <v>0</v>
      </c>
      <c r="AV78" s="147"/>
      <c r="AW78" s="149">
        <f>+IF(AV78=[3]CONTROLES!$C$63,[3]CONTROLES!$D$63,IF(AV78=[3]CONTROLES!$C$64,[3]CONTROLES!$D$64,[3]CONTROLES!$D$65))</f>
        <v>0</v>
      </c>
      <c r="AX78" s="149">
        <f t="shared" si="12"/>
        <v>0</v>
      </c>
      <c r="AY78" s="150" t="str">
        <f t="shared" si="13"/>
        <v>Débil</v>
      </c>
      <c r="AZ78" s="328"/>
      <c r="BA78" s="329"/>
      <c r="BB78" s="347"/>
      <c r="BC78" s="345"/>
      <c r="BD78" s="346"/>
      <c r="BE78" s="346"/>
      <c r="BF78" s="136"/>
      <c r="BG78" s="136"/>
      <c r="BH78" s="143" t="s">
        <v>216</v>
      </c>
      <c r="BI78" s="219"/>
      <c r="BJ78" s="219"/>
      <c r="BK78" s="136"/>
      <c r="BL78" s="136"/>
      <c r="BM78" s="208" t="s">
        <v>171</v>
      </c>
      <c r="BN78" s="344"/>
      <c r="BO78" s="239"/>
      <c r="BP78" s="239"/>
      <c r="BQ78" s="196"/>
      <c r="BR78" s="196"/>
      <c r="BS78" s="196"/>
      <c r="BT78" s="196"/>
      <c r="BU78" s="196"/>
      <c r="BV78" s="196"/>
      <c r="BW78" s="196"/>
      <c r="BX78" s="196"/>
      <c r="BY78" s="196"/>
      <c r="BZ78" s="196"/>
      <c r="CA78" s="196"/>
      <c r="CB78" s="196"/>
      <c r="CC78" s="196"/>
      <c r="CD78" s="196"/>
      <c r="CE78" s="196"/>
      <c r="CF78" s="196"/>
      <c r="CG78" s="196"/>
      <c r="CH78" s="196"/>
      <c r="CI78" s="196"/>
      <c r="CJ78" s="196"/>
      <c r="CK78" s="196"/>
      <c r="CL78" s="196"/>
      <c r="CM78" s="196"/>
      <c r="CN78" s="196"/>
      <c r="CO78" s="196"/>
      <c r="CP78" s="196"/>
      <c r="CQ78" s="196"/>
      <c r="CR78" s="196"/>
      <c r="CS78" s="196"/>
      <c r="CT78" s="196"/>
      <c r="CU78" s="196"/>
      <c r="CV78" s="196"/>
      <c r="CW78" s="196"/>
      <c r="CX78" s="196"/>
      <c r="CY78" s="196"/>
      <c r="CZ78" s="196"/>
      <c r="DA78" s="196"/>
      <c r="DB78" s="196"/>
      <c r="DC78" s="196"/>
      <c r="DD78" s="196"/>
      <c r="DE78" s="196"/>
      <c r="DF78" s="196"/>
      <c r="DG78" s="196"/>
      <c r="DH78" s="196"/>
      <c r="DI78" s="196"/>
      <c r="DJ78" s="196"/>
      <c r="DK78" s="196"/>
      <c r="DL78" s="196"/>
      <c r="DM78" s="196"/>
      <c r="DN78" s="196"/>
      <c r="DO78" s="196"/>
      <c r="DP78" s="196"/>
      <c r="DQ78" s="196"/>
      <c r="DR78" s="196"/>
      <c r="DS78" s="196"/>
      <c r="DT78" s="196"/>
      <c r="DU78" s="196"/>
      <c r="DV78" s="196"/>
      <c r="DW78" s="196"/>
      <c r="DX78" s="196"/>
      <c r="DY78" s="196"/>
      <c r="DZ78" s="196"/>
      <c r="EA78" s="196"/>
      <c r="EB78" s="196"/>
      <c r="EC78" s="196"/>
      <c r="ED78" s="196"/>
      <c r="EE78" s="196"/>
      <c r="EF78" s="196"/>
      <c r="EG78" s="196"/>
      <c r="EH78" s="196"/>
      <c r="EI78" s="196"/>
      <c r="EJ78" s="196"/>
      <c r="EK78" s="196"/>
      <c r="EL78" s="196"/>
      <c r="EM78" s="196"/>
      <c r="EN78" s="196"/>
      <c r="EO78" s="196"/>
      <c r="EP78" s="196"/>
      <c r="EQ78" s="196"/>
      <c r="ER78" s="196"/>
      <c r="ES78" s="196"/>
      <c r="ET78" s="196"/>
      <c r="EU78" s="196"/>
      <c r="EV78" s="196"/>
      <c r="EW78" s="196"/>
      <c r="EX78" s="196"/>
      <c r="EY78" s="196"/>
      <c r="EZ78" s="196"/>
      <c r="FA78" s="196"/>
      <c r="FB78" s="196"/>
      <c r="FC78" s="196"/>
      <c r="FD78" s="196"/>
      <c r="FE78" s="196"/>
      <c r="FF78" s="196"/>
      <c r="FG78" s="196"/>
      <c r="FH78" s="196"/>
      <c r="FI78" s="196"/>
      <c r="FJ78" s="196"/>
      <c r="FK78" s="196"/>
      <c r="FL78" s="196"/>
      <c r="FM78" s="196"/>
      <c r="FN78" s="196"/>
      <c r="FO78" s="196"/>
      <c r="FP78" s="196"/>
      <c r="FQ78" s="196"/>
      <c r="FR78" s="196"/>
      <c r="FS78" s="280"/>
      <c r="FT78" s="280"/>
      <c r="FU78" s="196"/>
      <c r="FV78" s="277"/>
      <c r="FW78" s="196"/>
      <c r="FX78" s="196"/>
      <c r="FY78" s="280"/>
      <c r="FZ78" s="196"/>
      <c r="GA78" s="243">
        <v>45421</v>
      </c>
      <c r="GB78" s="290"/>
      <c r="GC78" s="290"/>
      <c r="GD78" s="269"/>
      <c r="GE78" s="289"/>
      <c r="GF78" s="289"/>
      <c r="GG78" s="289"/>
      <c r="GH78" s="289"/>
      <c r="GI78" s="289"/>
      <c r="GJ78" s="289"/>
      <c r="GK78" s="289"/>
      <c r="GL78" s="289"/>
      <c r="GM78" s="289"/>
      <c r="GN78" s="289"/>
      <c r="GO78" s="289"/>
      <c r="GP78" s="289"/>
      <c r="GQ78" s="289"/>
      <c r="GR78" s="289"/>
      <c r="GS78" s="289"/>
      <c r="GT78" s="289"/>
      <c r="GU78" s="289"/>
      <c r="GV78" s="289"/>
      <c r="GW78" s="289"/>
      <c r="GX78" s="289"/>
      <c r="GY78" s="289"/>
      <c r="GZ78" s="289"/>
      <c r="HA78" s="289"/>
      <c r="HB78" s="289"/>
      <c r="HC78" s="289"/>
      <c r="HD78" s="289"/>
      <c r="HE78" s="289"/>
      <c r="HF78" s="289"/>
    </row>
    <row r="79" spans="1:214" ht="39.75" hidden="1" customHeight="1" x14ac:dyDescent="0.2">
      <c r="A79" s="351"/>
      <c r="B79" s="350"/>
      <c r="C79" s="328"/>
      <c r="D79" s="328"/>
      <c r="E79" s="145"/>
      <c r="F79" s="145"/>
      <c r="G79" s="145"/>
      <c r="H79" s="352"/>
      <c r="I79" s="352"/>
      <c r="J79" s="143"/>
      <c r="K79" s="328"/>
      <c r="L79" s="328"/>
      <c r="M79" s="328"/>
      <c r="N79" s="328"/>
      <c r="O79" s="328"/>
      <c r="P79" s="201" t="e">
        <f>VLOOKUP(O79,[6]FORMULAS!$A$77:$B$82,2,0)</f>
        <v>#N/A</v>
      </c>
      <c r="Q79" s="216" t="e">
        <f t="shared" si="7"/>
        <v>#N/A</v>
      </c>
      <c r="R79" s="329"/>
      <c r="S79" s="345"/>
      <c r="T79" s="346"/>
      <c r="U79" s="144"/>
      <c r="V79" s="151"/>
      <c r="W79" s="151"/>
      <c r="X79" s="151"/>
      <c r="Y79" s="146"/>
      <c r="Z79" s="134">
        <f>+IF(Y79='Tabla Valoración controles'!$D$4,'Tabla Valoración controles'!$F$4,IF('Mapa Corrupcion'!Y79='Tabla Valoración controles'!$D$5,'Tabla Valoración controles'!$F$5,IF(Y79=FORMULAS!$A$10,0,'Tabla Valoración controles'!$F$6)))</f>
        <v>0.1</v>
      </c>
      <c r="AA79" s="146"/>
      <c r="AB79" s="135">
        <f>+IF(AA79='Tabla Valoración controles'!$D$7,'Tabla Valoración controles'!$F$7,IF(Y79=FORMULAS!$A$10,0,'Tabla Valoración controles'!$F$8))</f>
        <v>0.15</v>
      </c>
      <c r="AC79" s="146"/>
      <c r="AD79" s="134">
        <f>+IF(AC79='Tabla Valoración controles'!$D$9,'Tabla Valoración controles'!$F$9,IF(Y79=FORMULAS!$A$10,0,'Tabla Valoración controles'!$F$10))</f>
        <v>0</v>
      </c>
      <c r="AE79" s="146"/>
      <c r="AF79" s="134">
        <f>+IF(AE79='Tabla Valoración controles'!$D$9,'Tabla Valoración controles'!$F$9,IF(AA79=FORMULAS!$A$10,0,'Tabla Valoración controles'!$F$10))</f>
        <v>0</v>
      </c>
      <c r="AG79" s="146"/>
      <c r="AH79" s="134">
        <f>+IF(AG79='Tabla Valoración controles'!$D$13,'Tabla Valoración controles'!$F$13,'Tabla Valoración controles'!$F$14)</f>
        <v>0</v>
      </c>
      <c r="AI79" s="171">
        <f t="shared" si="11"/>
        <v>0.25</v>
      </c>
      <c r="AJ79" s="147"/>
      <c r="AK79" s="148">
        <f>+IF(AJ79=[3]CONTROLES!$C$50,[3]CONTROLES!$D$50,[3]CONTROLES!$D$51)</f>
        <v>0</v>
      </c>
      <c r="AL79" s="147"/>
      <c r="AM79" s="148">
        <f>+IF(AL79=[3]CONTROLES!$C$52,[3]CONTROLES!$D$52,[3]CONTROLES!$D$53)</f>
        <v>0</v>
      </c>
      <c r="AN79" s="147"/>
      <c r="AO79" s="148">
        <f>+IF(AN79=[3]CONTROLES!$C$54,[3]CONTROLES!$D$54,[3]CONTROLES!$D$55)</f>
        <v>0</v>
      </c>
      <c r="AP79" s="147"/>
      <c r="AQ79" s="148">
        <f>+IF(AP79=[3]CONTROLES!$C$56,[3]CONTROLES!$D$56,IF(AP79=[3]CONTROLES!$C$57,[3]CONTROLES!$D$57,[3]CONTROLES!$D$58))</f>
        <v>0</v>
      </c>
      <c r="AR79" s="147"/>
      <c r="AS79" s="148">
        <f>+IF(AR79=[3]CONTROLES!$C$59,[3]CONTROLES!$D$59,[3]CONTROLES!$D$60)</f>
        <v>0</v>
      </c>
      <c r="AT79" s="147"/>
      <c r="AU79" s="148">
        <f>+IF(AT79=[3]CONTROLES!$C$61,[3]CONTROLES!$D$61,[3]CONTROLES!$D$62)</f>
        <v>0</v>
      </c>
      <c r="AV79" s="147"/>
      <c r="AW79" s="149">
        <f>+IF(AV79=[3]CONTROLES!$C$63,[3]CONTROLES!$D$63,IF(AV79=[3]CONTROLES!$C$64,[3]CONTROLES!$D$64,[3]CONTROLES!$D$65))</f>
        <v>0</v>
      </c>
      <c r="AX79" s="149">
        <f t="shared" si="12"/>
        <v>0</v>
      </c>
      <c r="AY79" s="150" t="str">
        <f t="shared" si="13"/>
        <v>Débil</v>
      </c>
      <c r="AZ79" s="328"/>
      <c r="BA79" s="329"/>
      <c r="BB79" s="347"/>
      <c r="BC79" s="345"/>
      <c r="BD79" s="346"/>
      <c r="BE79" s="346"/>
      <c r="BF79" s="136"/>
      <c r="BG79" s="136"/>
      <c r="BH79" s="143" t="s">
        <v>216</v>
      </c>
      <c r="BI79" s="219"/>
      <c r="BJ79" s="219"/>
      <c r="BK79" s="136"/>
      <c r="BL79" s="136"/>
      <c r="BM79" s="208" t="s">
        <v>171</v>
      </c>
      <c r="BN79" s="344"/>
      <c r="BO79" s="239"/>
      <c r="BP79" s="239"/>
      <c r="BQ79" s="196"/>
      <c r="BR79" s="196"/>
      <c r="BS79" s="196"/>
      <c r="BT79" s="196"/>
      <c r="BU79" s="196"/>
      <c r="BV79" s="196"/>
      <c r="BW79" s="196"/>
      <c r="BX79" s="196"/>
      <c r="BY79" s="196"/>
      <c r="BZ79" s="196"/>
      <c r="CA79" s="196"/>
      <c r="CB79" s="196"/>
      <c r="CC79" s="196"/>
      <c r="CD79" s="196"/>
      <c r="CE79" s="196"/>
      <c r="CF79" s="196"/>
      <c r="CG79" s="196"/>
      <c r="CH79" s="196"/>
      <c r="CI79" s="196"/>
      <c r="CJ79" s="196"/>
      <c r="CK79" s="196"/>
      <c r="CL79" s="196"/>
      <c r="CM79" s="196"/>
      <c r="CN79" s="196"/>
      <c r="CO79" s="196"/>
      <c r="CP79" s="196"/>
      <c r="CQ79" s="196"/>
      <c r="CR79" s="196"/>
      <c r="CS79" s="196"/>
      <c r="CT79" s="196"/>
      <c r="CU79" s="196"/>
      <c r="CV79" s="196"/>
      <c r="CW79" s="196"/>
      <c r="CX79" s="196"/>
      <c r="CY79" s="196"/>
      <c r="CZ79" s="196"/>
      <c r="DA79" s="196"/>
      <c r="DB79" s="196"/>
      <c r="DC79" s="196"/>
      <c r="DD79" s="196"/>
      <c r="DE79" s="196"/>
      <c r="DF79" s="196"/>
      <c r="DG79" s="196"/>
      <c r="DH79" s="196"/>
      <c r="DI79" s="196"/>
      <c r="DJ79" s="196"/>
      <c r="DK79" s="196"/>
      <c r="DL79" s="196"/>
      <c r="DM79" s="196"/>
      <c r="DN79" s="196"/>
      <c r="DO79" s="196"/>
      <c r="DP79" s="196"/>
      <c r="DQ79" s="196"/>
      <c r="DR79" s="196"/>
      <c r="DS79" s="196"/>
      <c r="DT79" s="196"/>
      <c r="DU79" s="196"/>
      <c r="DV79" s="196"/>
      <c r="DW79" s="196"/>
      <c r="DX79" s="196"/>
      <c r="DY79" s="196"/>
      <c r="DZ79" s="196"/>
      <c r="EA79" s="196"/>
      <c r="EB79" s="196"/>
      <c r="EC79" s="196"/>
      <c r="ED79" s="196"/>
      <c r="EE79" s="196"/>
      <c r="EF79" s="196"/>
      <c r="EG79" s="196"/>
      <c r="EH79" s="196"/>
      <c r="EI79" s="196"/>
      <c r="EJ79" s="196"/>
      <c r="EK79" s="196"/>
      <c r="EL79" s="196"/>
      <c r="EM79" s="196"/>
      <c r="EN79" s="196"/>
      <c r="EO79" s="196"/>
      <c r="EP79" s="196"/>
      <c r="EQ79" s="196"/>
      <c r="ER79" s="196"/>
      <c r="ES79" s="196"/>
      <c r="ET79" s="196"/>
      <c r="EU79" s="196"/>
      <c r="EV79" s="196"/>
      <c r="EW79" s="196"/>
      <c r="EX79" s="196"/>
      <c r="EY79" s="196"/>
      <c r="EZ79" s="196"/>
      <c r="FA79" s="196"/>
      <c r="FB79" s="196"/>
      <c r="FC79" s="196"/>
      <c r="FD79" s="196"/>
      <c r="FE79" s="196"/>
      <c r="FF79" s="196"/>
      <c r="FG79" s="196"/>
      <c r="FH79" s="196"/>
      <c r="FI79" s="196"/>
      <c r="FJ79" s="196"/>
      <c r="FK79" s="196"/>
      <c r="FL79" s="196"/>
      <c r="FM79" s="196"/>
      <c r="FN79" s="196"/>
      <c r="FO79" s="196"/>
      <c r="FP79" s="196"/>
      <c r="FQ79" s="196"/>
      <c r="FR79" s="196"/>
      <c r="FS79" s="280"/>
      <c r="FT79" s="280"/>
      <c r="FU79" s="196"/>
      <c r="FV79" s="277"/>
      <c r="FW79" s="196"/>
      <c r="FX79" s="196"/>
      <c r="FY79" s="280"/>
      <c r="FZ79" s="196"/>
      <c r="GA79" s="243">
        <v>45421</v>
      </c>
      <c r="GB79" s="290"/>
      <c r="GC79" s="290"/>
      <c r="GD79" s="269"/>
      <c r="GE79" s="289"/>
      <c r="GF79" s="289"/>
      <c r="GG79" s="289"/>
      <c r="GH79" s="289"/>
      <c r="GI79" s="289"/>
      <c r="GJ79" s="289"/>
      <c r="GK79" s="289"/>
      <c r="GL79" s="289"/>
      <c r="GM79" s="289"/>
      <c r="GN79" s="289"/>
      <c r="GO79" s="289"/>
      <c r="GP79" s="289"/>
      <c r="GQ79" s="289"/>
      <c r="GR79" s="289"/>
      <c r="GS79" s="289"/>
      <c r="GT79" s="289"/>
      <c r="GU79" s="289"/>
      <c r="GV79" s="289"/>
      <c r="GW79" s="289"/>
      <c r="GX79" s="289"/>
      <c r="GY79" s="289"/>
      <c r="GZ79" s="289"/>
      <c r="HA79" s="289"/>
      <c r="HB79" s="289"/>
      <c r="HC79" s="289"/>
      <c r="HD79" s="289"/>
      <c r="HE79" s="289"/>
      <c r="HF79" s="289"/>
    </row>
    <row r="80" spans="1:214" ht="39.75" hidden="1" customHeight="1" x14ac:dyDescent="0.2">
      <c r="A80" s="351"/>
      <c r="B80" s="350"/>
      <c r="C80" s="328"/>
      <c r="D80" s="328"/>
      <c r="E80" s="145"/>
      <c r="F80" s="145"/>
      <c r="G80" s="145"/>
      <c r="H80" s="352"/>
      <c r="I80" s="352"/>
      <c r="J80" s="143"/>
      <c r="K80" s="328"/>
      <c r="L80" s="328"/>
      <c r="M80" s="328"/>
      <c r="N80" s="328"/>
      <c r="O80" s="328"/>
      <c r="P80" s="201" t="e">
        <f>VLOOKUP(O80,[6]FORMULAS!$A$77:$B$82,2,0)</f>
        <v>#N/A</v>
      </c>
      <c r="Q80" s="216" t="e">
        <f t="shared" si="7"/>
        <v>#N/A</v>
      </c>
      <c r="R80" s="329"/>
      <c r="S80" s="345"/>
      <c r="T80" s="346"/>
      <c r="U80" s="144"/>
      <c r="V80" s="151"/>
      <c r="W80" s="151"/>
      <c r="X80" s="151"/>
      <c r="Y80" s="146"/>
      <c r="Z80" s="134">
        <f>+IF(Y80='Tabla Valoración controles'!$D$4,'Tabla Valoración controles'!$F$4,IF('Mapa Corrupcion'!Y80='Tabla Valoración controles'!$D$5,'Tabla Valoración controles'!$F$5,IF(Y80=FORMULAS!$A$10,0,'Tabla Valoración controles'!$F$6)))</f>
        <v>0.1</v>
      </c>
      <c r="AA80" s="146"/>
      <c r="AB80" s="135">
        <f>+IF(AA80='Tabla Valoración controles'!$D$7,'Tabla Valoración controles'!$F$7,IF(Y80=FORMULAS!$A$10,0,'Tabla Valoración controles'!$F$8))</f>
        <v>0.15</v>
      </c>
      <c r="AC80" s="146"/>
      <c r="AD80" s="134">
        <f>+IF(AC80='Tabla Valoración controles'!$D$9,'Tabla Valoración controles'!$F$9,IF(Y80=FORMULAS!$A$10,0,'Tabla Valoración controles'!$F$10))</f>
        <v>0</v>
      </c>
      <c r="AE80" s="146"/>
      <c r="AF80" s="134">
        <f>+IF(AE80='Tabla Valoración controles'!$D$9,'Tabla Valoración controles'!$F$9,IF(AA80=FORMULAS!$A$10,0,'Tabla Valoración controles'!$F$10))</f>
        <v>0</v>
      </c>
      <c r="AG80" s="146"/>
      <c r="AH80" s="134">
        <f>+IF(AG80='Tabla Valoración controles'!$D$13,'Tabla Valoración controles'!$F$13,'Tabla Valoración controles'!$F$14)</f>
        <v>0</v>
      </c>
      <c r="AI80" s="171">
        <f t="shared" si="11"/>
        <v>0.25</v>
      </c>
      <c r="AJ80" s="147"/>
      <c r="AK80" s="148">
        <f>+IF(AJ80=[3]CONTROLES!$C$50,[3]CONTROLES!$D$50,[3]CONTROLES!$D$51)</f>
        <v>0</v>
      </c>
      <c r="AL80" s="147"/>
      <c r="AM80" s="148">
        <f>+IF(AL80=[3]CONTROLES!$C$52,[3]CONTROLES!$D$52,[3]CONTROLES!$D$53)</f>
        <v>0</v>
      </c>
      <c r="AN80" s="147"/>
      <c r="AO80" s="148">
        <f>+IF(AN80=[3]CONTROLES!$C$54,[3]CONTROLES!$D$54,[3]CONTROLES!$D$55)</f>
        <v>0</v>
      </c>
      <c r="AP80" s="147"/>
      <c r="AQ80" s="148">
        <f>+IF(AP80=[3]CONTROLES!$C$56,[3]CONTROLES!$D$56,IF(AP80=[3]CONTROLES!$C$57,[3]CONTROLES!$D$57,[3]CONTROLES!$D$58))</f>
        <v>0</v>
      </c>
      <c r="AR80" s="147"/>
      <c r="AS80" s="148">
        <f>+IF(AR80=[3]CONTROLES!$C$59,[3]CONTROLES!$D$59,[3]CONTROLES!$D$60)</f>
        <v>0</v>
      </c>
      <c r="AT80" s="147"/>
      <c r="AU80" s="148">
        <f>+IF(AT80=[3]CONTROLES!$C$61,[3]CONTROLES!$D$61,[3]CONTROLES!$D$62)</f>
        <v>0</v>
      </c>
      <c r="AV80" s="147"/>
      <c r="AW80" s="149">
        <f>+IF(AV80=[3]CONTROLES!$C$63,[3]CONTROLES!$D$63,IF(AV80=[3]CONTROLES!$C$64,[3]CONTROLES!$D$64,[3]CONTROLES!$D$65))</f>
        <v>0</v>
      </c>
      <c r="AX80" s="149">
        <f t="shared" si="12"/>
        <v>0</v>
      </c>
      <c r="AY80" s="150" t="str">
        <f t="shared" si="13"/>
        <v>Débil</v>
      </c>
      <c r="AZ80" s="328"/>
      <c r="BA80" s="329"/>
      <c r="BB80" s="347"/>
      <c r="BC80" s="345"/>
      <c r="BD80" s="346"/>
      <c r="BE80" s="346"/>
      <c r="BF80" s="136"/>
      <c r="BG80" s="136"/>
      <c r="BH80" s="143" t="s">
        <v>216</v>
      </c>
      <c r="BI80" s="219"/>
      <c r="BJ80" s="219"/>
      <c r="BK80" s="136"/>
      <c r="BL80" s="136"/>
      <c r="BM80" s="208" t="s">
        <v>171</v>
      </c>
      <c r="BN80" s="344"/>
      <c r="BO80" s="239"/>
      <c r="BP80" s="239"/>
      <c r="BQ80" s="196"/>
      <c r="BR80" s="196"/>
      <c r="BS80" s="196"/>
      <c r="BT80" s="196"/>
      <c r="BU80" s="196"/>
      <c r="BV80" s="196"/>
      <c r="BW80" s="196"/>
      <c r="BX80" s="196"/>
      <c r="BY80" s="196"/>
      <c r="BZ80" s="196"/>
      <c r="CA80" s="196"/>
      <c r="CB80" s="196"/>
      <c r="CC80" s="196"/>
      <c r="CD80" s="196"/>
      <c r="CE80" s="196"/>
      <c r="CF80" s="196"/>
      <c r="CG80" s="196"/>
      <c r="CH80" s="196"/>
      <c r="CI80" s="196"/>
      <c r="CJ80" s="196"/>
      <c r="CK80" s="196"/>
      <c r="CL80" s="196"/>
      <c r="CM80" s="196"/>
      <c r="CN80" s="196"/>
      <c r="CO80" s="196"/>
      <c r="CP80" s="196"/>
      <c r="CQ80" s="196"/>
      <c r="CR80" s="196"/>
      <c r="CS80" s="196"/>
      <c r="CT80" s="196"/>
      <c r="CU80" s="196"/>
      <c r="CV80" s="196"/>
      <c r="CW80" s="196"/>
      <c r="CX80" s="196"/>
      <c r="CY80" s="196"/>
      <c r="CZ80" s="196"/>
      <c r="DA80" s="196"/>
      <c r="DB80" s="196"/>
      <c r="DC80" s="196"/>
      <c r="DD80" s="196"/>
      <c r="DE80" s="196"/>
      <c r="DF80" s="196"/>
      <c r="DG80" s="196"/>
      <c r="DH80" s="196"/>
      <c r="DI80" s="196"/>
      <c r="DJ80" s="196"/>
      <c r="DK80" s="196"/>
      <c r="DL80" s="196"/>
      <c r="DM80" s="196"/>
      <c r="DN80" s="196"/>
      <c r="DO80" s="196"/>
      <c r="DP80" s="196"/>
      <c r="DQ80" s="196"/>
      <c r="DR80" s="196"/>
      <c r="DS80" s="196"/>
      <c r="DT80" s="196"/>
      <c r="DU80" s="196"/>
      <c r="DV80" s="196"/>
      <c r="DW80" s="196"/>
      <c r="DX80" s="196"/>
      <c r="DY80" s="196"/>
      <c r="DZ80" s="196"/>
      <c r="EA80" s="196"/>
      <c r="EB80" s="196"/>
      <c r="EC80" s="196"/>
      <c r="ED80" s="196"/>
      <c r="EE80" s="196"/>
      <c r="EF80" s="196"/>
      <c r="EG80" s="196"/>
      <c r="EH80" s="196"/>
      <c r="EI80" s="196"/>
      <c r="EJ80" s="196"/>
      <c r="EK80" s="196"/>
      <c r="EL80" s="196"/>
      <c r="EM80" s="196"/>
      <c r="EN80" s="196"/>
      <c r="EO80" s="196"/>
      <c r="EP80" s="196"/>
      <c r="EQ80" s="196"/>
      <c r="ER80" s="196"/>
      <c r="ES80" s="196"/>
      <c r="ET80" s="196"/>
      <c r="EU80" s="196"/>
      <c r="EV80" s="196"/>
      <c r="EW80" s="196"/>
      <c r="EX80" s="196"/>
      <c r="EY80" s="196"/>
      <c r="EZ80" s="196"/>
      <c r="FA80" s="196"/>
      <c r="FB80" s="196"/>
      <c r="FC80" s="196"/>
      <c r="FD80" s="196"/>
      <c r="FE80" s="196"/>
      <c r="FF80" s="196"/>
      <c r="FG80" s="196"/>
      <c r="FH80" s="196"/>
      <c r="FI80" s="196"/>
      <c r="FJ80" s="196"/>
      <c r="FK80" s="196"/>
      <c r="FL80" s="196"/>
      <c r="FM80" s="196"/>
      <c r="FN80" s="196"/>
      <c r="FO80" s="196"/>
      <c r="FP80" s="196"/>
      <c r="FQ80" s="196"/>
      <c r="FR80" s="196"/>
      <c r="FS80" s="280"/>
      <c r="FT80" s="280"/>
      <c r="FU80" s="196"/>
      <c r="FV80" s="277"/>
      <c r="FW80" s="196"/>
      <c r="FX80" s="196"/>
      <c r="FY80" s="280"/>
      <c r="FZ80" s="196"/>
      <c r="GA80" s="243">
        <v>45421</v>
      </c>
      <c r="GB80" s="290"/>
      <c r="GC80" s="290"/>
      <c r="GD80" s="269"/>
      <c r="GE80" s="289"/>
      <c r="GF80" s="289"/>
      <c r="GG80" s="289"/>
      <c r="GH80" s="289"/>
      <c r="GI80" s="289"/>
      <c r="GJ80" s="289"/>
      <c r="GK80" s="289"/>
      <c r="GL80" s="289"/>
      <c r="GM80" s="289"/>
      <c r="GN80" s="289"/>
      <c r="GO80" s="289"/>
      <c r="GP80" s="289"/>
      <c r="GQ80" s="289"/>
      <c r="GR80" s="289"/>
      <c r="GS80" s="289"/>
      <c r="GT80" s="289"/>
      <c r="GU80" s="289"/>
      <c r="GV80" s="289"/>
      <c r="GW80" s="289"/>
      <c r="GX80" s="289"/>
      <c r="GY80" s="289"/>
      <c r="GZ80" s="289"/>
      <c r="HA80" s="289"/>
      <c r="HB80" s="289"/>
      <c r="HC80" s="289"/>
      <c r="HD80" s="289"/>
      <c r="HE80" s="289"/>
      <c r="HF80" s="289"/>
    </row>
    <row r="81" spans="1:214" ht="82.15" customHeight="1" x14ac:dyDescent="0.2">
      <c r="A81" s="351">
        <v>13</v>
      </c>
      <c r="B81" s="350" t="s">
        <v>134</v>
      </c>
      <c r="C81" s="328" t="str">
        <f>VLOOKUP(B81,FORMULAS!$A$30:$C$46,2,0)</f>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
      <c r="D81" s="328" t="str">
        <f>VLOOKUP(B81,FORMULAS!$A$30:$C$46,3,0)</f>
        <v xml:space="preserve">Subdirector Administrativo </v>
      </c>
      <c r="E81" s="145" t="s">
        <v>571</v>
      </c>
      <c r="F81" s="153" t="s">
        <v>572</v>
      </c>
      <c r="G81" s="145" t="s">
        <v>573</v>
      </c>
      <c r="H81" s="352" t="s">
        <v>574</v>
      </c>
      <c r="I81" s="352" t="s">
        <v>1086</v>
      </c>
      <c r="J81" s="143" t="s">
        <v>468</v>
      </c>
      <c r="K81" s="328" t="s">
        <v>432</v>
      </c>
      <c r="L81" s="328" t="s">
        <v>432</v>
      </c>
      <c r="M81" s="328" t="s">
        <v>432</v>
      </c>
      <c r="N81" s="328" t="s">
        <v>432</v>
      </c>
      <c r="O81" s="328" t="s">
        <v>280</v>
      </c>
      <c r="P81" s="201" t="str">
        <f>VLOOKUP(O81,[6]FORMULAS!$A$77:$B$82,2,0)</f>
        <v>Rara vez</v>
      </c>
      <c r="Q81" s="216" t="str">
        <f t="shared" si="7"/>
        <v>Rara vez</v>
      </c>
      <c r="R81" s="329" t="str">
        <f>VLOOKUP(A81,'Impacto Ri Inhe'!$B$5:$AF$42,31,0)</f>
        <v>Mayor</v>
      </c>
      <c r="S81" s="345" t="str">
        <f>CONCATENATE(R81,"-",Q81)</f>
        <v>Mayor-Rara vez</v>
      </c>
      <c r="T81" s="346" t="str">
        <f>VLOOKUP(S81,FORMULAS!$I$77:$J$97,2,0)</f>
        <v>Alto</v>
      </c>
      <c r="U81" s="201">
        <v>1</v>
      </c>
      <c r="V81" s="145" t="s">
        <v>1087</v>
      </c>
      <c r="W81" s="145" t="s">
        <v>734</v>
      </c>
      <c r="X81" s="145" t="s">
        <v>1088</v>
      </c>
      <c r="Y81" s="146" t="s">
        <v>12</v>
      </c>
      <c r="Z81" s="134">
        <f>+IF(Y81='[9]Tabla Valoración controles'!$D$4,'[9]Tabla Valoración controles'!$F$4,IF('[9]Mapa Corrupcion'!Y81='[9]Tabla Valoración controles'!$D$5,'[9]Tabla Valoración controles'!$F$5,IF(Y81=[9]FORMULAS!$A$10,0,'[9]Tabla Valoración controles'!$F$6)))</f>
        <v>0.25</v>
      </c>
      <c r="AA81" s="146" t="s">
        <v>8</v>
      </c>
      <c r="AB81" s="135">
        <f>+IF(AA81='Tabla Valoración controles'!$D$7,'Tabla Valoración controles'!$F$7,IF(Y81=FORMULAS!$A$10,0,'Tabla Valoración controles'!$F$8))</f>
        <v>0.15</v>
      </c>
      <c r="AC81" s="146" t="s">
        <v>18</v>
      </c>
      <c r="AD81" s="134">
        <f>+IF(AC81='Tabla Valoración controles'!$D$9,'Tabla Valoración controles'!$F$9,IF(Y81=FORMULAS!$A$10,0,'Tabla Valoración controles'!$F$10))</f>
        <v>0</v>
      </c>
      <c r="AE81" s="146" t="s">
        <v>21</v>
      </c>
      <c r="AF81" s="134">
        <f>+IF(AE81='Tabla Valoración controles'!$D$9,'Tabla Valoración controles'!$F$9,IF(AA81=FORMULAS!$A$10,0,'Tabla Valoración controles'!$F$10))</f>
        <v>0</v>
      </c>
      <c r="AG81" s="146" t="s">
        <v>77</v>
      </c>
      <c r="AH81" s="134">
        <f>+IF(AG81='Tabla Valoración controles'!$D$13,'Tabla Valoración controles'!$F$13,'Tabla Valoración controles'!$F$14)</f>
        <v>0</v>
      </c>
      <c r="AI81" s="171">
        <f t="shared" si="11"/>
        <v>0.4</v>
      </c>
      <c r="AJ81" s="147" t="s">
        <v>353</v>
      </c>
      <c r="AK81" s="148">
        <f>+IF(AJ81=[3]CONTROLES!$C$50,[3]CONTROLES!$D$50,[3]CONTROLES!$D$51)</f>
        <v>15</v>
      </c>
      <c r="AL81" s="147" t="s">
        <v>359</v>
      </c>
      <c r="AM81" s="148">
        <f>+IF(AL81=[3]CONTROLES!$C$52,[3]CONTROLES!$D$52,[3]CONTROLES!$D$53)</f>
        <v>15</v>
      </c>
      <c r="AN81" s="147" t="s">
        <v>362</v>
      </c>
      <c r="AO81" s="148">
        <f>+IF(AN81=[3]CONTROLES!$C$54,[3]CONTROLES!$D$54,[3]CONTROLES!$D$55)</f>
        <v>15</v>
      </c>
      <c r="AP81" s="147" t="s">
        <v>366</v>
      </c>
      <c r="AQ81" s="148">
        <f>+IF(AP81=[3]CONTROLES!$C$56,[3]CONTROLES!$D$56,IF(AP81=[3]CONTROLES!$C$57,[3]CONTROLES!$D$57,[3]CONTROLES!$D$58))</f>
        <v>10</v>
      </c>
      <c r="AR81" s="147" t="s">
        <v>369</v>
      </c>
      <c r="AS81" s="148">
        <f>+IF(AR81=[3]CONTROLES!$C$59,[3]CONTROLES!$D$59,[3]CONTROLES!$D$60)</f>
        <v>15</v>
      </c>
      <c r="AT81" s="147" t="s">
        <v>372</v>
      </c>
      <c r="AU81" s="148">
        <f>+IF(AT81=[3]CONTROLES!$C$61,[3]CONTROLES!$D$61,[3]CONTROLES!$D$62)</f>
        <v>15</v>
      </c>
      <c r="AV81" s="147" t="s">
        <v>375</v>
      </c>
      <c r="AW81" s="149">
        <f>+IF(AV81=[3]CONTROLES!$C$63,[3]CONTROLES!$D$63,IF(AV81=[3]CONTROLES!$C$64,[3]CONTROLES!$D$64,[3]CONTROLES!$D$65))</f>
        <v>10</v>
      </c>
      <c r="AX81" s="149">
        <f t="shared" si="12"/>
        <v>95</v>
      </c>
      <c r="AY81" s="150" t="str">
        <f t="shared" si="13"/>
        <v>Moderado</v>
      </c>
      <c r="AZ81" s="328" t="s">
        <v>280</v>
      </c>
      <c r="BA81" s="329" t="str">
        <f>VLOOKUP(AZ81,FORMULAS!$A$77:$B$82,2,0)</f>
        <v>Rara vez</v>
      </c>
      <c r="BB81" s="347" t="str">
        <f>+R81</f>
        <v>Mayor</v>
      </c>
      <c r="BC81" s="345" t="str">
        <f>CONCATENATE(BB81,"-",BA81)</f>
        <v>Mayor-Rara vez</v>
      </c>
      <c r="BD81" s="346" t="str">
        <f>VLOOKUP(BC81,FORMULAS!$I$77:$J$97,2,0)</f>
        <v>Alto</v>
      </c>
      <c r="BE81" s="346" t="s">
        <v>118</v>
      </c>
      <c r="BF81" s="145" t="s">
        <v>1089</v>
      </c>
      <c r="BG81" s="143" t="s">
        <v>585</v>
      </c>
      <c r="BH81" s="143" t="s">
        <v>222</v>
      </c>
      <c r="BI81" s="218">
        <v>45383</v>
      </c>
      <c r="BJ81" s="218">
        <v>45657</v>
      </c>
      <c r="BK81" s="143" t="s">
        <v>591</v>
      </c>
      <c r="BL81" s="143" t="s">
        <v>592</v>
      </c>
      <c r="BM81" s="208" t="s">
        <v>35</v>
      </c>
      <c r="BN81" s="344"/>
      <c r="BO81" s="239" t="s">
        <v>261</v>
      </c>
      <c r="BP81" s="175" t="s">
        <v>1029</v>
      </c>
      <c r="BQ81" s="270" t="s">
        <v>468</v>
      </c>
      <c r="BR81" s="175" t="s">
        <v>1030</v>
      </c>
      <c r="BS81" s="270" t="s">
        <v>468</v>
      </c>
      <c r="BT81" s="270" t="s">
        <v>468</v>
      </c>
      <c r="BU81" s="270" t="s">
        <v>262</v>
      </c>
      <c r="BV81" s="270" t="s">
        <v>468</v>
      </c>
      <c r="BW81" s="270" t="s">
        <v>468</v>
      </c>
      <c r="BX81" s="270" t="s">
        <v>261</v>
      </c>
      <c r="BY81" s="175" t="s">
        <v>1029</v>
      </c>
      <c r="BZ81" s="270" t="s">
        <v>468</v>
      </c>
      <c r="CA81" s="175" t="s">
        <v>1030</v>
      </c>
      <c r="CB81" s="270" t="s">
        <v>468</v>
      </c>
      <c r="CC81" s="270" t="s">
        <v>468</v>
      </c>
      <c r="CD81" s="270" t="s">
        <v>262</v>
      </c>
      <c r="CE81" s="270" t="s">
        <v>468</v>
      </c>
      <c r="CF81" s="270" t="s">
        <v>468</v>
      </c>
      <c r="CG81" s="270" t="s">
        <v>261</v>
      </c>
      <c r="CH81" s="175" t="s">
        <v>1029</v>
      </c>
      <c r="CI81" s="270" t="s">
        <v>468</v>
      </c>
      <c r="CJ81" s="175" t="s">
        <v>1030</v>
      </c>
      <c r="CK81" s="270" t="s">
        <v>468</v>
      </c>
      <c r="CL81" s="270" t="s">
        <v>468</v>
      </c>
      <c r="CM81" s="270" t="s">
        <v>262</v>
      </c>
      <c r="CN81" s="270" t="s">
        <v>468</v>
      </c>
      <c r="CO81" s="270" t="s">
        <v>468</v>
      </c>
      <c r="CP81" s="270" t="s">
        <v>261</v>
      </c>
      <c r="CQ81" s="175" t="s">
        <v>1029</v>
      </c>
      <c r="CR81" s="270" t="s">
        <v>468</v>
      </c>
      <c r="CS81" s="175" t="s">
        <v>1030</v>
      </c>
      <c r="CT81" s="270" t="s">
        <v>468</v>
      </c>
      <c r="CU81" s="270" t="s">
        <v>468</v>
      </c>
      <c r="CV81" s="270" t="s">
        <v>262</v>
      </c>
      <c r="CW81" s="270" t="s">
        <v>468</v>
      </c>
      <c r="CX81" s="270" t="s">
        <v>468</v>
      </c>
      <c r="CY81" s="196"/>
      <c r="CZ81" s="196"/>
      <c r="DA81" s="196"/>
      <c r="DB81" s="196"/>
      <c r="DC81" s="196"/>
      <c r="DD81" s="196"/>
      <c r="DE81" s="196"/>
      <c r="DF81" s="196"/>
      <c r="DG81" s="196"/>
      <c r="DH81" s="196"/>
      <c r="DI81" s="196"/>
      <c r="DJ81" s="196"/>
      <c r="DK81" s="196"/>
      <c r="DL81" s="196"/>
      <c r="DM81" s="196"/>
      <c r="DN81" s="196"/>
      <c r="DO81" s="196"/>
      <c r="DP81" s="196"/>
      <c r="DQ81" s="196"/>
      <c r="DR81" s="196"/>
      <c r="DS81" s="196"/>
      <c r="DT81" s="196"/>
      <c r="DU81" s="196"/>
      <c r="DV81" s="196"/>
      <c r="DW81" s="196"/>
      <c r="DX81" s="196"/>
      <c r="DY81" s="196"/>
      <c r="DZ81" s="196"/>
      <c r="EA81" s="196"/>
      <c r="EB81" s="196"/>
      <c r="EC81" s="196"/>
      <c r="ED81" s="196"/>
      <c r="EE81" s="196"/>
      <c r="EF81" s="196"/>
      <c r="EG81" s="196"/>
      <c r="EH81" s="196"/>
      <c r="EI81" s="196"/>
      <c r="EJ81" s="196"/>
      <c r="EK81" s="196"/>
      <c r="EL81" s="196"/>
      <c r="EM81" s="196"/>
      <c r="EN81" s="196"/>
      <c r="EO81" s="196"/>
      <c r="EP81" s="196"/>
      <c r="EQ81" s="196"/>
      <c r="ER81" s="196"/>
      <c r="ES81" s="196"/>
      <c r="ET81" s="196"/>
      <c r="EU81" s="196"/>
      <c r="EV81" s="196"/>
      <c r="EW81" s="196"/>
      <c r="EX81" s="196"/>
      <c r="EY81" s="196"/>
      <c r="EZ81" s="196"/>
      <c r="FA81" s="196"/>
      <c r="FB81" s="196"/>
      <c r="FC81" s="196"/>
      <c r="FD81" s="196"/>
      <c r="FE81" s="196"/>
      <c r="FF81" s="196"/>
      <c r="FG81" s="196"/>
      <c r="FH81" s="196"/>
      <c r="FI81" s="196"/>
      <c r="FJ81" s="196"/>
      <c r="FK81" s="196"/>
      <c r="FL81" s="196"/>
      <c r="FM81" s="196"/>
      <c r="FN81" s="196"/>
      <c r="FO81" s="196"/>
      <c r="FP81" s="196"/>
      <c r="FQ81" s="196"/>
      <c r="FR81" s="196"/>
      <c r="FS81" s="279">
        <v>45420</v>
      </c>
      <c r="FT81" s="277" t="s">
        <v>261</v>
      </c>
      <c r="FU81" s="245" t="s">
        <v>1135</v>
      </c>
      <c r="FV81" s="277" t="s">
        <v>35</v>
      </c>
      <c r="FW81" s="265" t="s">
        <v>1042</v>
      </c>
      <c r="FX81" s="170">
        <v>0</v>
      </c>
      <c r="FY81" s="277" t="s">
        <v>35</v>
      </c>
      <c r="FZ81" s="239" t="s">
        <v>262</v>
      </c>
      <c r="GA81" s="243">
        <v>45421</v>
      </c>
      <c r="GB81" s="175" t="s">
        <v>1153</v>
      </c>
      <c r="GC81" s="291" t="s">
        <v>1169</v>
      </c>
      <c r="GD81" s="269" t="s">
        <v>173</v>
      </c>
      <c r="GE81" s="289">
        <v>0</v>
      </c>
      <c r="GF81" s="289"/>
      <c r="GG81" s="289"/>
      <c r="GH81" s="289"/>
      <c r="GI81" s="289"/>
      <c r="GJ81" s="289"/>
      <c r="GK81" s="289"/>
      <c r="GL81" s="289"/>
      <c r="GM81" s="289"/>
      <c r="GN81" s="289"/>
      <c r="GO81" s="289"/>
      <c r="GP81" s="289"/>
      <c r="GQ81" s="289"/>
      <c r="GR81" s="289"/>
      <c r="GS81" s="289"/>
      <c r="GT81" s="289"/>
      <c r="GU81" s="289"/>
      <c r="GV81" s="289"/>
      <c r="GW81" s="289"/>
      <c r="GX81" s="289"/>
      <c r="GY81" s="289"/>
      <c r="GZ81" s="289"/>
      <c r="HA81" s="289"/>
      <c r="HB81" s="289"/>
      <c r="HC81" s="289"/>
      <c r="HD81" s="289"/>
      <c r="HE81" s="289"/>
      <c r="HF81" s="289">
        <v>0.33300000000000002</v>
      </c>
    </row>
    <row r="82" spans="1:214" ht="39.75" hidden="1" customHeight="1" x14ac:dyDescent="0.2">
      <c r="A82" s="351"/>
      <c r="B82" s="350"/>
      <c r="C82" s="328"/>
      <c r="D82" s="328"/>
      <c r="E82" s="145"/>
      <c r="F82" s="153"/>
      <c r="G82" s="145"/>
      <c r="H82" s="352"/>
      <c r="I82" s="352"/>
      <c r="J82" s="143"/>
      <c r="K82" s="328"/>
      <c r="L82" s="328"/>
      <c r="M82" s="328"/>
      <c r="N82" s="328"/>
      <c r="O82" s="328"/>
      <c r="P82" s="201" t="e">
        <f>VLOOKUP(O82,[6]FORMULAS!$A$77:$B$82,2,0)</f>
        <v>#N/A</v>
      </c>
      <c r="Q82" s="216" t="e">
        <f t="shared" si="7"/>
        <v>#N/A</v>
      </c>
      <c r="R82" s="329"/>
      <c r="S82" s="345"/>
      <c r="T82" s="346"/>
      <c r="U82" s="144"/>
      <c r="V82" s="151"/>
      <c r="W82" s="151"/>
      <c r="X82" s="151"/>
      <c r="Y82" s="146"/>
      <c r="Z82" s="134">
        <f>+IF(Y82='Tabla Valoración controles'!$D$4,'Tabla Valoración controles'!$F$4,IF('Mapa Corrupcion'!Y82='Tabla Valoración controles'!$D$5,'Tabla Valoración controles'!$F$5,IF(Y82=FORMULAS!$A$10,0,'Tabla Valoración controles'!$F$6)))</f>
        <v>0.1</v>
      </c>
      <c r="AA82" s="146"/>
      <c r="AB82" s="135">
        <f>+IF(AA82='Tabla Valoración controles'!$D$7,'Tabla Valoración controles'!$F$7,IF(Y82=FORMULAS!$A$10,0,'Tabla Valoración controles'!$F$8))</f>
        <v>0.15</v>
      </c>
      <c r="AC82" s="146"/>
      <c r="AD82" s="134">
        <f>+IF(AC82='Tabla Valoración controles'!$D$9,'Tabla Valoración controles'!$F$9,IF(Y82=FORMULAS!$A$10,0,'Tabla Valoración controles'!$F$10))</f>
        <v>0</v>
      </c>
      <c r="AE82" s="146"/>
      <c r="AF82" s="134">
        <f>+IF(AE82='Tabla Valoración controles'!$D$9,'Tabla Valoración controles'!$F$9,IF(AA82=FORMULAS!$A$10,0,'Tabla Valoración controles'!$F$10))</f>
        <v>0</v>
      </c>
      <c r="AG82" s="146"/>
      <c r="AH82" s="134">
        <f>+IF(AG82='Tabla Valoración controles'!$D$13,'Tabla Valoración controles'!$F$13,'Tabla Valoración controles'!$F$14)</f>
        <v>0</v>
      </c>
      <c r="AI82" s="171">
        <f t="shared" si="11"/>
        <v>0.25</v>
      </c>
      <c r="AJ82" s="147"/>
      <c r="AK82" s="148">
        <f>+IF(AJ82=[3]CONTROLES!$C$50,[3]CONTROLES!$D$50,[3]CONTROLES!$D$51)</f>
        <v>0</v>
      </c>
      <c r="AL82" s="147"/>
      <c r="AM82" s="148">
        <f>+IF(AL82=[3]CONTROLES!$C$52,[3]CONTROLES!$D$52,[3]CONTROLES!$D$53)</f>
        <v>0</v>
      </c>
      <c r="AN82" s="147"/>
      <c r="AO82" s="148">
        <f>+IF(AN82=[3]CONTROLES!$C$54,[3]CONTROLES!$D$54,[3]CONTROLES!$D$55)</f>
        <v>0</v>
      </c>
      <c r="AP82" s="147"/>
      <c r="AQ82" s="148">
        <f>+IF(AP82=[3]CONTROLES!$C$56,[3]CONTROLES!$D$56,IF(AP82=[3]CONTROLES!$C$57,[3]CONTROLES!$D$57,[3]CONTROLES!$D$58))</f>
        <v>0</v>
      </c>
      <c r="AR82" s="147"/>
      <c r="AS82" s="148">
        <f>+IF(AR82=[3]CONTROLES!$C$59,[3]CONTROLES!$D$59,[3]CONTROLES!$D$60)</f>
        <v>0</v>
      </c>
      <c r="AT82" s="147"/>
      <c r="AU82" s="148">
        <f>+IF(AT82=[3]CONTROLES!$C$61,[3]CONTROLES!$D$61,[3]CONTROLES!$D$62)</f>
        <v>0</v>
      </c>
      <c r="AV82" s="147"/>
      <c r="AW82" s="149">
        <f>+IF(AV82=[3]CONTROLES!$C$63,[3]CONTROLES!$D$63,IF(AV82=[3]CONTROLES!$C$64,[3]CONTROLES!$D$64,[3]CONTROLES!$D$65))</f>
        <v>0</v>
      </c>
      <c r="AX82" s="149">
        <f t="shared" si="12"/>
        <v>0</v>
      </c>
      <c r="AY82" s="150" t="str">
        <f t="shared" si="13"/>
        <v>Débil</v>
      </c>
      <c r="AZ82" s="328"/>
      <c r="BA82" s="329"/>
      <c r="BB82" s="347"/>
      <c r="BC82" s="345"/>
      <c r="BD82" s="346"/>
      <c r="BE82" s="346"/>
      <c r="BF82" s="136"/>
      <c r="BG82" s="136"/>
      <c r="BH82" s="143" t="s">
        <v>216</v>
      </c>
      <c r="BI82" s="219"/>
      <c r="BJ82" s="219"/>
      <c r="BK82" s="136"/>
      <c r="BL82" s="136"/>
      <c r="BM82" s="208" t="s">
        <v>171</v>
      </c>
      <c r="BN82" s="344"/>
      <c r="BO82" s="239"/>
      <c r="BP82" s="239"/>
      <c r="BQ82" s="196"/>
      <c r="BR82" s="196"/>
      <c r="BS82" s="196"/>
      <c r="BT82" s="196"/>
      <c r="BU82" s="196"/>
      <c r="BV82" s="196"/>
      <c r="BW82" s="196"/>
      <c r="BX82" s="196"/>
      <c r="BY82" s="196"/>
      <c r="BZ82" s="196"/>
      <c r="CA82" s="196"/>
      <c r="CB82" s="196"/>
      <c r="CC82" s="196"/>
      <c r="CD82" s="196"/>
      <c r="CE82" s="196"/>
      <c r="CF82" s="196"/>
      <c r="CG82" s="196"/>
      <c r="CH82" s="196"/>
      <c r="CI82" s="196"/>
      <c r="CJ82" s="196"/>
      <c r="CK82" s="196"/>
      <c r="CL82" s="196"/>
      <c r="CM82" s="196"/>
      <c r="CN82" s="196"/>
      <c r="CO82" s="196"/>
      <c r="CP82" s="196"/>
      <c r="CQ82" s="196"/>
      <c r="CR82" s="196"/>
      <c r="CS82" s="196"/>
      <c r="CT82" s="196"/>
      <c r="CU82" s="196"/>
      <c r="CV82" s="196"/>
      <c r="CW82" s="196"/>
      <c r="CX82" s="196"/>
      <c r="CY82" s="196"/>
      <c r="CZ82" s="196"/>
      <c r="DA82" s="196"/>
      <c r="DB82" s="196"/>
      <c r="DC82" s="196"/>
      <c r="DD82" s="196"/>
      <c r="DE82" s="196"/>
      <c r="DF82" s="196"/>
      <c r="DG82" s="196"/>
      <c r="DH82" s="196"/>
      <c r="DI82" s="196"/>
      <c r="DJ82" s="196"/>
      <c r="DK82" s="196"/>
      <c r="DL82" s="196"/>
      <c r="DM82" s="196"/>
      <c r="DN82" s="196"/>
      <c r="DO82" s="196"/>
      <c r="DP82" s="196"/>
      <c r="DQ82" s="196"/>
      <c r="DR82" s="196"/>
      <c r="DS82" s="196"/>
      <c r="DT82" s="196"/>
      <c r="DU82" s="196"/>
      <c r="DV82" s="196"/>
      <c r="DW82" s="196"/>
      <c r="DX82" s="196"/>
      <c r="DY82" s="196"/>
      <c r="DZ82" s="196"/>
      <c r="EA82" s="196"/>
      <c r="EB82" s="196"/>
      <c r="EC82" s="196"/>
      <c r="ED82" s="196"/>
      <c r="EE82" s="196"/>
      <c r="EF82" s="196"/>
      <c r="EG82" s="196"/>
      <c r="EH82" s="196"/>
      <c r="EI82" s="196"/>
      <c r="EJ82" s="196"/>
      <c r="EK82" s="196"/>
      <c r="EL82" s="196"/>
      <c r="EM82" s="196"/>
      <c r="EN82" s="196"/>
      <c r="EO82" s="196"/>
      <c r="EP82" s="196"/>
      <c r="EQ82" s="196"/>
      <c r="ER82" s="196"/>
      <c r="ES82" s="196"/>
      <c r="ET82" s="196"/>
      <c r="EU82" s="196"/>
      <c r="EV82" s="196"/>
      <c r="EW82" s="196"/>
      <c r="EX82" s="196"/>
      <c r="EY82" s="196"/>
      <c r="EZ82" s="196"/>
      <c r="FA82" s="196"/>
      <c r="FB82" s="196"/>
      <c r="FC82" s="196"/>
      <c r="FD82" s="196"/>
      <c r="FE82" s="196"/>
      <c r="FF82" s="196"/>
      <c r="FG82" s="196"/>
      <c r="FH82" s="196"/>
      <c r="FI82" s="196"/>
      <c r="FJ82" s="196"/>
      <c r="FK82" s="196"/>
      <c r="FL82" s="196"/>
      <c r="FM82" s="196"/>
      <c r="FN82" s="196"/>
      <c r="FO82" s="196"/>
      <c r="FP82" s="196"/>
      <c r="FQ82" s="196"/>
      <c r="FR82" s="196"/>
      <c r="FS82" s="280"/>
      <c r="FT82" s="280"/>
      <c r="FU82" s="196"/>
      <c r="FV82" s="277"/>
      <c r="FW82" s="196"/>
      <c r="FX82" s="196"/>
      <c r="FY82" s="280"/>
      <c r="FZ82" s="196"/>
      <c r="GA82" s="243">
        <v>45421</v>
      </c>
      <c r="GB82" s="269"/>
      <c r="GC82" s="269"/>
      <c r="GD82" s="269"/>
      <c r="GE82" s="289"/>
      <c r="GF82" s="289"/>
      <c r="GG82" s="289"/>
      <c r="GH82" s="289"/>
      <c r="GI82" s="289"/>
      <c r="GJ82" s="289"/>
      <c r="GK82" s="289"/>
      <c r="GL82" s="289"/>
      <c r="GM82" s="289"/>
      <c r="GN82" s="289"/>
      <c r="GO82" s="289"/>
      <c r="GP82" s="289"/>
      <c r="GQ82" s="289"/>
      <c r="GR82" s="289"/>
      <c r="GS82" s="289"/>
      <c r="GT82" s="289"/>
      <c r="GU82" s="289"/>
      <c r="GV82" s="289"/>
      <c r="GW82" s="289"/>
      <c r="GX82" s="289"/>
      <c r="GY82" s="289"/>
      <c r="GZ82" s="289"/>
      <c r="HA82" s="289"/>
      <c r="HB82" s="289"/>
      <c r="HC82" s="289"/>
      <c r="HD82" s="289"/>
      <c r="HE82" s="289"/>
      <c r="HF82" s="289"/>
    </row>
    <row r="83" spans="1:214" ht="39.75" hidden="1" customHeight="1" x14ac:dyDescent="0.2">
      <c r="A83" s="351"/>
      <c r="B83" s="350"/>
      <c r="C83" s="328"/>
      <c r="D83" s="328"/>
      <c r="E83" s="145"/>
      <c r="F83" s="153"/>
      <c r="G83" s="145"/>
      <c r="H83" s="352"/>
      <c r="I83" s="352"/>
      <c r="J83" s="143"/>
      <c r="K83" s="328"/>
      <c r="L83" s="328"/>
      <c r="M83" s="328"/>
      <c r="N83" s="328"/>
      <c r="O83" s="328"/>
      <c r="P83" s="201" t="e">
        <f>VLOOKUP(O83,[6]FORMULAS!$A$77:$B$82,2,0)</f>
        <v>#N/A</v>
      </c>
      <c r="Q83" s="216" t="e">
        <f t="shared" si="7"/>
        <v>#N/A</v>
      </c>
      <c r="R83" s="329"/>
      <c r="S83" s="345"/>
      <c r="T83" s="346"/>
      <c r="U83" s="144"/>
      <c r="V83" s="151"/>
      <c r="W83" s="151"/>
      <c r="X83" s="151"/>
      <c r="Y83" s="146"/>
      <c r="Z83" s="134">
        <f>+IF(Y83='Tabla Valoración controles'!$D$4,'Tabla Valoración controles'!$F$4,IF('Mapa Corrupcion'!Y83='Tabla Valoración controles'!$D$5,'Tabla Valoración controles'!$F$5,IF(Y83=FORMULAS!$A$10,0,'Tabla Valoración controles'!$F$6)))</f>
        <v>0.1</v>
      </c>
      <c r="AA83" s="146"/>
      <c r="AB83" s="135">
        <f>+IF(AA83='Tabla Valoración controles'!$D$7,'Tabla Valoración controles'!$F$7,IF(Y83=FORMULAS!$A$10,0,'Tabla Valoración controles'!$F$8))</f>
        <v>0.15</v>
      </c>
      <c r="AC83" s="146"/>
      <c r="AD83" s="134">
        <f>+IF(AC83='Tabla Valoración controles'!$D$9,'Tabla Valoración controles'!$F$9,IF(Y83=FORMULAS!$A$10,0,'Tabla Valoración controles'!$F$10))</f>
        <v>0</v>
      </c>
      <c r="AE83" s="146"/>
      <c r="AF83" s="134">
        <f>+IF(AE83='Tabla Valoración controles'!$D$9,'Tabla Valoración controles'!$F$9,IF(AA83=FORMULAS!$A$10,0,'Tabla Valoración controles'!$F$10))</f>
        <v>0</v>
      </c>
      <c r="AG83" s="146"/>
      <c r="AH83" s="134">
        <f>+IF(AG83='Tabla Valoración controles'!$D$13,'Tabla Valoración controles'!$F$13,'Tabla Valoración controles'!$F$14)</f>
        <v>0</v>
      </c>
      <c r="AI83" s="171">
        <f t="shared" si="11"/>
        <v>0.25</v>
      </c>
      <c r="AJ83" s="147"/>
      <c r="AK83" s="148">
        <f>+IF(AJ83=[3]CONTROLES!$C$50,[3]CONTROLES!$D$50,[3]CONTROLES!$D$51)</f>
        <v>0</v>
      </c>
      <c r="AL83" s="147"/>
      <c r="AM83" s="148">
        <f>+IF(AL83=[3]CONTROLES!$C$52,[3]CONTROLES!$D$52,[3]CONTROLES!$D$53)</f>
        <v>0</v>
      </c>
      <c r="AN83" s="147"/>
      <c r="AO83" s="148">
        <f>+IF(AN83=[3]CONTROLES!$C$54,[3]CONTROLES!$D$54,[3]CONTROLES!$D$55)</f>
        <v>0</v>
      </c>
      <c r="AP83" s="147"/>
      <c r="AQ83" s="148">
        <f>+IF(AP83=[3]CONTROLES!$C$56,[3]CONTROLES!$D$56,IF(AP83=[3]CONTROLES!$C$57,[3]CONTROLES!$D$57,[3]CONTROLES!$D$58))</f>
        <v>0</v>
      </c>
      <c r="AR83" s="147"/>
      <c r="AS83" s="148">
        <f>+IF(AR83=[3]CONTROLES!$C$59,[3]CONTROLES!$D$59,[3]CONTROLES!$D$60)</f>
        <v>0</v>
      </c>
      <c r="AT83" s="147"/>
      <c r="AU83" s="148">
        <f>+IF(AT83=[3]CONTROLES!$C$61,[3]CONTROLES!$D$61,[3]CONTROLES!$D$62)</f>
        <v>0</v>
      </c>
      <c r="AV83" s="147"/>
      <c r="AW83" s="149">
        <f>+IF(AV83=[3]CONTROLES!$C$63,[3]CONTROLES!$D$63,IF(AV83=[3]CONTROLES!$C$64,[3]CONTROLES!$D$64,[3]CONTROLES!$D$65))</f>
        <v>0</v>
      </c>
      <c r="AX83" s="149">
        <f t="shared" si="12"/>
        <v>0</v>
      </c>
      <c r="AY83" s="150" t="str">
        <f t="shared" si="13"/>
        <v>Débil</v>
      </c>
      <c r="AZ83" s="328"/>
      <c r="BA83" s="329"/>
      <c r="BB83" s="347"/>
      <c r="BC83" s="345"/>
      <c r="BD83" s="346"/>
      <c r="BE83" s="346"/>
      <c r="BF83" s="136"/>
      <c r="BG83" s="136"/>
      <c r="BH83" s="143" t="s">
        <v>216</v>
      </c>
      <c r="BI83" s="219"/>
      <c r="BJ83" s="219"/>
      <c r="BK83" s="136"/>
      <c r="BL83" s="136"/>
      <c r="BM83" s="208" t="s">
        <v>171</v>
      </c>
      <c r="BN83" s="344"/>
      <c r="BO83" s="239"/>
      <c r="BP83" s="239"/>
      <c r="BQ83" s="196"/>
      <c r="BR83" s="196"/>
      <c r="BS83" s="196"/>
      <c r="BT83" s="196"/>
      <c r="BU83" s="196"/>
      <c r="BV83" s="196"/>
      <c r="BW83" s="196"/>
      <c r="BX83" s="196"/>
      <c r="BY83" s="196"/>
      <c r="BZ83" s="196"/>
      <c r="CA83" s="196"/>
      <c r="CB83" s="196"/>
      <c r="CC83" s="196"/>
      <c r="CD83" s="196"/>
      <c r="CE83" s="196"/>
      <c r="CF83" s="196"/>
      <c r="CG83" s="196"/>
      <c r="CH83" s="196"/>
      <c r="CI83" s="196"/>
      <c r="CJ83" s="196"/>
      <c r="CK83" s="196"/>
      <c r="CL83" s="196"/>
      <c r="CM83" s="196"/>
      <c r="CN83" s="196"/>
      <c r="CO83" s="196"/>
      <c r="CP83" s="196"/>
      <c r="CQ83" s="196"/>
      <c r="CR83" s="196"/>
      <c r="CS83" s="196"/>
      <c r="CT83" s="196"/>
      <c r="CU83" s="196"/>
      <c r="CV83" s="196"/>
      <c r="CW83" s="196"/>
      <c r="CX83" s="196"/>
      <c r="CY83" s="196"/>
      <c r="CZ83" s="196"/>
      <c r="DA83" s="196"/>
      <c r="DB83" s="196"/>
      <c r="DC83" s="196"/>
      <c r="DD83" s="196"/>
      <c r="DE83" s="196"/>
      <c r="DF83" s="196"/>
      <c r="DG83" s="196"/>
      <c r="DH83" s="196"/>
      <c r="DI83" s="196"/>
      <c r="DJ83" s="196"/>
      <c r="DK83" s="196"/>
      <c r="DL83" s="196"/>
      <c r="DM83" s="196"/>
      <c r="DN83" s="196"/>
      <c r="DO83" s="196"/>
      <c r="DP83" s="196"/>
      <c r="DQ83" s="196"/>
      <c r="DR83" s="196"/>
      <c r="DS83" s="196"/>
      <c r="DT83" s="196"/>
      <c r="DU83" s="196"/>
      <c r="DV83" s="196"/>
      <c r="DW83" s="196"/>
      <c r="DX83" s="196"/>
      <c r="DY83" s="196"/>
      <c r="DZ83" s="196"/>
      <c r="EA83" s="196"/>
      <c r="EB83" s="196"/>
      <c r="EC83" s="196"/>
      <c r="ED83" s="196"/>
      <c r="EE83" s="196"/>
      <c r="EF83" s="196"/>
      <c r="EG83" s="196"/>
      <c r="EH83" s="196"/>
      <c r="EI83" s="196"/>
      <c r="EJ83" s="196"/>
      <c r="EK83" s="196"/>
      <c r="EL83" s="196"/>
      <c r="EM83" s="196"/>
      <c r="EN83" s="196"/>
      <c r="EO83" s="196"/>
      <c r="EP83" s="196"/>
      <c r="EQ83" s="196"/>
      <c r="ER83" s="196"/>
      <c r="ES83" s="196"/>
      <c r="ET83" s="196"/>
      <c r="EU83" s="196"/>
      <c r="EV83" s="196"/>
      <c r="EW83" s="196"/>
      <c r="EX83" s="196"/>
      <c r="EY83" s="196"/>
      <c r="EZ83" s="196"/>
      <c r="FA83" s="196"/>
      <c r="FB83" s="196"/>
      <c r="FC83" s="196"/>
      <c r="FD83" s="196"/>
      <c r="FE83" s="196"/>
      <c r="FF83" s="196"/>
      <c r="FG83" s="196"/>
      <c r="FH83" s="196"/>
      <c r="FI83" s="196"/>
      <c r="FJ83" s="196"/>
      <c r="FK83" s="196"/>
      <c r="FL83" s="196"/>
      <c r="FM83" s="196"/>
      <c r="FN83" s="196"/>
      <c r="FO83" s="196"/>
      <c r="FP83" s="196"/>
      <c r="FQ83" s="196"/>
      <c r="FR83" s="196"/>
      <c r="FS83" s="280"/>
      <c r="FT83" s="280"/>
      <c r="FU83" s="196"/>
      <c r="FV83" s="277"/>
      <c r="FW83" s="196"/>
      <c r="FX83" s="196"/>
      <c r="FY83" s="280"/>
      <c r="FZ83" s="196"/>
      <c r="GA83" s="243">
        <v>45421</v>
      </c>
      <c r="GB83" s="269"/>
      <c r="GC83" s="269"/>
      <c r="GD83" s="269"/>
      <c r="GE83" s="289"/>
      <c r="GF83" s="289"/>
      <c r="GG83" s="289"/>
      <c r="GH83" s="289"/>
      <c r="GI83" s="289"/>
      <c r="GJ83" s="289"/>
      <c r="GK83" s="289"/>
      <c r="GL83" s="289"/>
      <c r="GM83" s="289"/>
      <c r="GN83" s="289"/>
      <c r="GO83" s="289"/>
      <c r="GP83" s="289"/>
      <c r="GQ83" s="289"/>
      <c r="GR83" s="289"/>
      <c r="GS83" s="289"/>
      <c r="GT83" s="289"/>
      <c r="GU83" s="289"/>
      <c r="GV83" s="289"/>
      <c r="GW83" s="289"/>
      <c r="GX83" s="289"/>
      <c r="GY83" s="289"/>
      <c r="GZ83" s="289"/>
      <c r="HA83" s="289"/>
      <c r="HB83" s="289"/>
      <c r="HC83" s="289"/>
      <c r="HD83" s="289"/>
      <c r="HE83" s="289"/>
      <c r="HF83" s="289"/>
    </row>
    <row r="84" spans="1:214" ht="39.75" hidden="1" customHeight="1" x14ac:dyDescent="0.2">
      <c r="A84" s="351"/>
      <c r="B84" s="350"/>
      <c r="C84" s="328"/>
      <c r="D84" s="328"/>
      <c r="E84" s="145"/>
      <c r="F84" s="153"/>
      <c r="G84" s="145"/>
      <c r="H84" s="352"/>
      <c r="I84" s="352"/>
      <c r="J84" s="143"/>
      <c r="K84" s="328"/>
      <c r="L84" s="328"/>
      <c r="M84" s="328"/>
      <c r="N84" s="328"/>
      <c r="O84" s="328"/>
      <c r="P84" s="201" t="e">
        <f>VLOOKUP(O84,[6]FORMULAS!$A$77:$B$82,2,0)</f>
        <v>#N/A</v>
      </c>
      <c r="Q84" s="216" t="e">
        <f t="shared" si="7"/>
        <v>#N/A</v>
      </c>
      <c r="R84" s="329"/>
      <c r="S84" s="345"/>
      <c r="T84" s="346"/>
      <c r="U84" s="144"/>
      <c r="V84" s="151"/>
      <c r="W84" s="151"/>
      <c r="X84" s="151"/>
      <c r="Y84" s="146"/>
      <c r="Z84" s="134">
        <f>+IF(Y84='Tabla Valoración controles'!$D$4,'Tabla Valoración controles'!$F$4,IF('Mapa Corrupcion'!Y84='Tabla Valoración controles'!$D$5,'Tabla Valoración controles'!$F$5,IF(Y84=FORMULAS!$A$10,0,'Tabla Valoración controles'!$F$6)))</f>
        <v>0.1</v>
      </c>
      <c r="AA84" s="146"/>
      <c r="AB84" s="135">
        <f>+IF(AA84='Tabla Valoración controles'!$D$7,'Tabla Valoración controles'!$F$7,IF(Y84=FORMULAS!$A$10,0,'Tabla Valoración controles'!$F$8))</f>
        <v>0.15</v>
      </c>
      <c r="AC84" s="146"/>
      <c r="AD84" s="134">
        <f>+IF(AC84='Tabla Valoración controles'!$D$9,'Tabla Valoración controles'!$F$9,IF(Y84=FORMULAS!$A$10,0,'Tabla Valoración controles'!$F$10))</f>
        <v>0</v>
      </c>
      <c r="AE84" s="146"/>
      <c r="AF84" s="134">
        <f>+IF(AE84='Tabla Valoración controles'!$D$9,'Tabla Valoración controles'!$F$9,IF(AA84=FORMULAS!$A$10,0,'Tabla Valoración controles'!$F$10))</f>
        <v>0</v>
      </c>
      <c r="AG84" s="146"/>
      <c r="AH84" s="134">
        <f>+IF(AG84='Tabla Valoración controles'!$D$13,'Tabla Valoración controles'!$F$13,'Tabla Valoración controles'!$F$14)</f>
        <v>0</v>
      </c>
      <c r="AI84" s="171">
        <f t="shared" si="11"/>
        <v>0.25</v>
      </c>
      <c r="AJ84" s="147"/>
      <c r="AK84" s="148">
        <f>+IF(AJ84=[3]CONTROLES!$C$50,[3]CONTROLES!$D$50,[3]CONTROLES!$D$51)</f>
        <v>0</v>
      </c>
      <c r="AL84" s="147"/>
      <c r="AM84" s="148">
        <f>+IF(AL84=[3]CONTROLES!$C$52,[3]CONTROLES!$D$52,[3]CONTROLES!$D$53)</f>
        <v>0</v>
      </c>
      <c r="AN84" s="147"/>
      <c r="AO84" s="148">
        <f>+IF(AN84=[3]CONTROLES!$C$54,[3]CONTROLES!$D$54,[3]CONTROLES!$D$55)</f>
        <v>0</v>
      </c>
      <c r="AP84" s="147"/>
      <c r="AQ84" s="148">
        <f>+IF(AP84=[3]CONTROLES!$C$56,[3]CONTROLES!$D$56,IF(AP84=[3]CONTROLES!$C$57,[3]CONTROLES!$D$57,[3]CONTROLES!$D$58))</f>
        <v>0</v>
      </c>
      <c r="AR84" s="147"/>
      <c r="AS84" s="148">
        <f>+IF(AR84=[3]CONTROLES!$C$59,[3]CONTROLES!$D$59,[3]CONTROLES!$D$60)</f>
        <v>0</v>
      </c>
      <c r="AT84" s="147"/>
      <c r="AU84" s="148">
        <f>+IF(AT84=[3]CONTROLES!$C$61,[3]CONTROLES!$D$61,[3]CONTROLES!$D$62)</f>
        <v>0</v>
      </c>
      <c r="AV84" s="147"/>
      <c r="AW84" s="149">
        <f>+IF(AV84=[3]CONTROLES!$C$63,[3]CONTROLES!$D$63,IF(AV84=[3]CONTROLES!$C$64,[3]CONTROLES!$D$64,[3]CONTROLES!$D$65))</f>
        <v>0</v>
      </c>
      <c r="AX84" s="149">
        <f t="shared" si="12"/>
        <v>0</v>
      </c>
      <c r="AY84" s="150" t="str">
        <f t="shared" si="13"/>
        <v>Débil</v>
      </c>
      <c r="AZ84" s="328"/>
      <c r="BA84" s="329"/>
      <c r="BB84" s="347"/>
      <c r="BC84" s="345"/>
      <c r="BD84" s="346"/>
      <c r="BE84" s="346"/>
      <c r="BF84" s="136"/>
      <c r="BG84" s="136"/>
      <c r="BH84" s="143" t="s">
        <v>216</v>
      </c>
      <c r="BI84" s="219"/>
      <c r="BJ84" s="219"/>
      <c r="BK84" s="136"/>
      <c r="BL84" s="136"/>
      <c r="BM84" s="208" t="s">
        <v>171</v>
      </c>
      <c r="BN84" s="344"/>
      <c r="BO84" s="239"/>
      <c r="BP84" s="239"/>
      <c r="BQ84" s="196"/>
      <c r="BR84" s="196"/>
      <c r="BS84" s="196"/>
      <c r="BT84" s="196"/>
      <c r="BU84" s="196"/>
      <c r="BV84" s="196"/>
      <c r="BW84" s="196"/>
      <c r="BX84" s="196"/>
      <c r="BY84" s="196"/>
      <c r="BZ84" s="196"/>
      <c r="CA84" s="196"/>
      <c r="CB84" s="196"/>
      <c r="CC84" s="196"/>
      <c r="CD84" s="196"/>
      <c r="CE84" s="196"/>
      <c r="CF84" s="196"/>
      <c r="CG84" s="196"/>
      <c r="CH84" s="196"/>
      <c r="CI84" s="196"/>
      <c r="CJ84" s="196"/>
      <c r="CK84" s="196"/>
      <c r="CL84" s="196"/>
      <c r="CM84" s="196"/>
      <c r="CN84" s="196"/>
      <c r="CO84" s="196"/>
      <c r="CP84" s="196"/>
      <c r="CQ84" s="196"/>
      <c r="CR84" s="196"/>
      <c r="CS84" s="196"/>
      <c r="CT84" s="196"/>
      <c r="CU84" s="196"/>
      <c r="CV84" s="196"/>
      <c r="CW84" s="196"/>
      <c r="CX84" s="196"/>
      <c r="CY84" s="196"/>
      <c r="CZ84" s="196"/>
      <c r="DA84" s="196"/>
      <c r="DB84" s="196"/>
      <c r="DC84" s="196"/>
      <c r="DD84" s="196"/>
      <c r="DE84" s="196"/>
      <c r="DF84" s="196"/>
      <c r="DG84" s="196"/>
      <c r="DH84" s="196"/>
      <c r="DI84" s="196"/>
      <c r="DJ84" s="196"/>
      <c r="DK84" s="196"/>
      <c r="DL84" s="196"/>
      <c r="DM84" s="196"/>
      <c r="DN84" s="196"/>
      <c r="DO84" s="196"/>
      <c r="DP84" s="196"/>
      <c r="DQ84" s="196"/>
      <c r="DR84" s="196"/>
      <c r="DS84" s="196"/>
      <c r="DT84" s="196"/>
      <c r="DU84" s="196"/>
      <c r="DV84" s="196"/>
      <c r="DW84" s="196"/>
      <c r="DX84" s="196"/>
      <c r="DY84" s="196"/>
      <c r="DZ84" s="196"/>
      <c r="EA84" s="196"/>
      <c r="EB84" s="196"/>
      <c r="EC84" s="196"/>
      <c r="ED84" s="196"/>
      <c r="EE84" s="196"/>
      <c r="EF84" s="196"/>
      <c r="EG84" s="196"/>
      <c r="EH84" s="196"/>
      <c r="EI84" s="196"/>
      <c r="EJ84" s="196"/>
      <c r="EK84" s="196"/>
      <c r="EL84" s="196"/>
      <c r="EM84" s="196"/>
      <c r="EN84" s="196"/>
      <c r="EO84" s="196"/>
      <c r="EP84" s="196"/>
      <c r="EQ84" s="196"/>
      <c r="ER84" s="196"/>
      <c r="ES84" s="196"/>
      <c r="ET84" s="196"/>
      <c r="EU84" s="196"/>
      <c r="EV84" s="196"/>
      <c r="EW84" s="196"/>
      <c r="EX84" s="196"/>
      <c r="EY84" s="196"/>
      <c r="EZ84" s="196"/>
      <c r="FA84" s="196"/>
      <c r="FB84" s="196"/>
      <c r="FC84" s="196"/>
      <c r="FD84" s="196"/>
      <c r="FE84" s="196"/>
      <c r="FF84" s="196"/>
      <c r="FG84" s="196"/>
      <c r="FH84" s="196"/>
      <c r="FI84" s="196"/>
      <c r="FJ84" s="196"/>
      <c r="FK84" s="196"/>
      <c r="FL84" s="196"/>
      <c r="FM84" s="196"/>
      <c r="FN84" s="196"/>
      <c r="FO84" s="196"/>
      <c r="FP84" s="196"/>
      <c r="FQ84" s="196"/>
      <c r="FR84" s="196"/>
      <c r="FS84" s="280"/>
      <c r="FT84" s="280"/>
      <c r="FU84" s="196"/>
      <c r="FV84" s="277"/>
      <c r="FW84" s="196"/>
      <c r="FX84" s="196"/>
      <c r="FY84" s="280"/>
      <c r="FZ84" s="196"/>
      <c r="GA84" s="243">
        <v>45421</v>
      </c>
      <c r="GB84" s="269"/>
      <c r="GC84" s="269"/>
      <c r="GD84" s="269"/>
      <c r="GE84" s="289"/>
      <c r="GF84" s="289"/>
      <c r="GG84" s="289"/>
      <c r="GH84" s="289"/>
      <c r="GI84" s="289"/>
      <c r="GJ84" s="289"/>
      <c r="GK84" s="289"/>
      <c r="GL84" s="289"/>
      <c r="GM84" s="289"/>
      <c r="GN84" s="289"/>
      <c r="GO84" s="289"/>
      <c r="GP84" s="289"/>
      <c r="GQ84" s="289"/>
      <c r="GR84" s="289"/>
      <c r="GS84" s="289"/>
      <c r="GT84" s="289"/>
      <c r="GU84" s="289"/>
      <c r="GV84" s="289"/>
      <c r="GW84" s="289"/>
      <c r="GX84" s="289"/>
      <c r="GY84" s="289"/>
      <c r="GZ84" s="289"/>
      <c r="HA84" s="289"/>
      <c r="HB84" s="289"/>
      <c r="HC84" s="289"/>
      <c r="HD84" s="289"/>
      <c r="HE84" s="289"/>
      <c r="HF84" s="289"/>
    </row>
    <row r="85" spans="1:214" ht="39.75" hidden="1" customHeight="1" x14ac:dyDescent="0.2">
      <c r="A85" s="351"/>
      <c r="B85" s="350"/>
      <c r="C85" s="328"/>
      <c r="D85" s="328"/>
      <c r="E85" s="145"/>
      <c r="F85" s="153"/>
      <c r="G85" s="145"/>
      <c r="H85" s="352"/>
      <c r="I85" s="352"/>
      <c r="J85" s="143"/>
      <c r="K85" s="328"/>
      <c r="L85" s="328"/>
      <c r="M85" s="328"/>
      <c r="N85" s="328"/>
      <c r="O85" s="328"/>
      <c r="P85" s="201" t="e">
        <f>VLOOKUP(O85,[6]FORMULAS!$A$77:$B$82,2,0)</f>
        <v>#N/A</v>
      </c>
      <c r="Q85" s="216" t="e">
        <f t="shared" si="7"/>
        <v>#N/A</v>
      </c>
      <c r="R85" s="329"/>
      <c r="S85" s="345"/>
      <c r="T85" s="346"/>
      <c r="U85" s="144"/>
      <c r="V85" s="151"/>
      <c r="W85" s="151"/>
      <c r="X85" s="151"/>
      <c r="Y85" s="146"/>
      <c r="Z85" s="134">
        <f>+IF(Y85='Tabla Valoración controles'!$D$4,'Tabla Valoración controles'!$F$4,IF('Mapa Corrupcion'!Y85='Tabla Valoración controles'!$D$5,'Tabla Valoración controles'!$F$5,IF(Y85=FORMULAS!$A$10,0,'Tabla Valoración controles'!$F$6)))</f>
        <v>0.1</v>
      </c>
      <c r="AA85" s="146"/>
      <c r="AB85" s="135">
        <f>+IF(AA85='Tabla Valoración controles'!$D$7,'Tabla Valoración controles'!$F$7,IF(Y85=FORMULAS!$A$10,0,'Tabla Valoración controles'!$F$8))</f>
        <v>0.15</v>
      </c>
      <c r="AC85" s="146"/>
      <c r="AD85" s="134">
        <f>+IF(AC85='Tabla Valoración controles'!$D$9,'Tabla Valoración controles'!$F$9,IF(Y85=FORMULAS!$A$10,0,'Tabla Valoración controles'!$F$10))</f>
        <v>0</v>
      </c>
      <c r="AE85" s="146"/>
      <c r="AF85" s="134">
        <f>+IF(AE85='Tabla Valoración controles'!$D$9,'Tabla Valoración controles'!$F$9,IF(AA85=FORMULAS!$A$10,0,'Tabla Valoración controles'!$F$10))</f>
        <v>0</v>
      </c>
      <c r="AG85" s="146"/>
      <c r="AH85" s="134">
        <f>+IF(AG85='Tabla Valoración controles'!$D$13,'Tabla Valoración controles'!$F$13,'Tabla Valoración controles'!$F$14)</f>
        <v>0</v>
      </c>
      <c r="AI85" s="171">
        <f t="shared" si="11"/>
        <v>0.25</v>
      </c>
      <c r="AJ85" s="147"/>
      <c r="AK85" s="148">
        <f>+IF(AJ85=[3]CONTROLES!$C$50,[3]CONTROLES!$D$50,[3]CONTROLES!$D$51)</f>
        <v>0</v>
      </c>
      <c r="AL85" s="147"/>
      <c r="AM85" s="148">
        <f>+IF(AL85=[3]CONTROLES!$C$52,[3]CONTROLES!$D$52,[3]CONTROLES!$D$53)</f>
        <v>0</v>
      </c>
      <c r="AN85" s="147"/>
      <c r="AO85" s="148">
        <f>+IF(AN85=[3]CONTROLES!$C$54,[3]CONTROLES!$D$54,[3]CONTROLES!$D$55)</f>
        <v>0</v>
      </c>
      <c r="AP85" s="147"/>
      <c r="AQ85" s="148">
        <f>+IF(AP85=[3]CONTROLES!$C$56,[3]CONTROLES!$D$56,IF(AP85=[3]CONTROLES!$C$57,[3]CONTROLES!$D$57,[3]CONTROLES!$D$58))</f>
        <v>0</v>
      </c>
      <c r="AR85" s="147"/>
      <c r="AS85" s="148">
        <f>+IF(AR85=[3]CONTROLES!$C$59,[3]CONTROLES!$D$59,[3]CONTROLES!$D$60)</f>
        <v>0</v>
      </c>
      <c r="AT85" s="147"/>
      <c r="AU85" s="148">
        <f>+IF(AT85=[3]CONTROLES!$C$61,[3]CONTROLES!$D$61,[3]CONTROLES!$D$62)</f>
        <v>0</v>
      </c>
      <c r="AV85" s="147"/>
      <c r="AW85" s="149">
        <f>+IF(AV85=[3]CONTROLES!$C$63,[3]CONTROLES!$D$63,IF(AV85=[3]CONTROLES!$C$64,[3]CONTROLES!$D$64,[3]CONTROLES!$D$65))</f>
        <v>0</v>
      </c>
      <c r="AX85" s="149">
        <f t="shared" si="12"/>
        <v>0</v>
      </c>
      <c r="AY85" s="150" t="str">
        <f t="shared" si="13"/>
        <v>Débil</v>
      </c>
      <c r="AZ85" s="328"/>
      <c r="BA85" s="329"/>
      <c r="BB85" s="347"/>
      <c r="BC85" s="345"/>
      <c r="BD85" s="346"/>
      <c r="BE85" s="346"/>
      <c r="BF85" s="136"/>
      <c r="BG85" s="136"/>
      <c r="BH85" s="143" t="s">
        <v>216</v>
      </c>
      <c r="BI85" s="219"/>
      <c r="BJ85" s="219"/>
      <c r="BK85" s="136"/>
      <c r="BL85" s="136"/>
      <c r="BM85" s="208" t="s">
        <v>171</v>
      </c>
      <c r="BN85" s="344"/>
      <c r="BO85" s="239"/>
      <c r="BP85" s="239"/>
      <c r="BQ85" s="196"/>
      <c r="BR85" s="196"/>
      <c r="BS85" s="196"/>
      <c r="BT85" s="196"/>
      <c r="BU85" s="196"/>
      <c r="BV85" s="196"/>
      <c r="BW85" s="196"/>
      <c r="BX85" s="196"/>
      <c r="BY85" s="196"/>
      <c r="BZ85" s="196"/>
      <c r="CA85" s="196"/>
      <c r="CB85" s="196"/>
      <c r="CC85" s="196"/>
      <c r="CD85" s="196"/>
      <c r="CE85" s="196"/>
      <c r="CF85" s="196"/>
      <c r="CG85" s="196"/>
      <c r="CH85" s="196"/>
      <c r="CI85" s="196"/>
      <c r="CJ85" s="196"/>
      <c r="CK85" s="196"/>
      <c r="CL85" s="196"/>
      <c r="CM85" s="196"/>
      <c r="CN85" s="196"/>
      <c r="CO85" s="196"/>
      <c r="CP85" s="196"/>
      <c r="CQ85" s="196"/>
      <c r="CR85" s="196"/>
      <c r="CS85" s="196"/>
      <c r="CT85" s="196"/>
      <c r="CU85" s="196"/>
      <c r="CV85" s="196"/>
      <c r="CW85" s="196"/>
      <c r="CX85" s="196"/>
      <c r="CY85" s="196"/>
      <c r="CZ85" s="196"/>
      <c r="DA85" s="196"/>
      <c r="DB85" s="196"/>
      <c r="DC85" s="196"/>
      <c r="DD85" s="196"/>
      <c r="DE85" s="196"/>
      <c r="DF85" s="196"/>
      <c r="DG85" s="196"/>
      <c r="DH85" s="196"/>
      <c r="DI85" s="196"/>
      <c r="DJ85" s="196"/>
      <c r="DK85" s="196"/>
      <c r="DL85" s="196"/>
      <c r="DM85" s="196"/>
      <c r="DN85" s="196"/>
      <c r="DO85" s="196"/>
      <c r="DP85" s="196"/>
      <c r="DQ85" s="196"/>
      <c r="DR85" s="196"/>
      <c r="DS85" s="196"/>
      <c r="DT85" s="196"/>
      <c r="DU85" s="196"/>
      <c r="DV85" s="196"/>
      <c r="DW85" s="196"/>
      <c r="DX85" s="196"/>
      <c r="DY85" s="196"/>
      <c r="DZ85" s="196"/>
      <c r="EA85" s="196"/>
      <c r="EB85" s="196"/>
      <c r="EC85" s="196"/>
      <c r="ED85" s="196"/>
      <c r="EE85" s="196"/>
      <c r="EF85" s="196"/>
      <c r="EG85" s="196"/>
      <c r="EH85" s="196"/>
      <c r="EI85" s="196"/>
      <c r="EJ85" s="196"/>
      <c r="EK85" s="196"/>
      <c r="EL85" s="196"/>
      <c r="EM85" s="196"/>
      <c r="EN85" s="196"/>
      <c r="EO85" s="196"/>
      <c r="EP85" s="196"/>
      <c r="EQ85" s="196"/>
      <c r="ER85" s="196"/>
      <c r="ES85" s="196"/>
      <c r="ET85" s="196"/>
      <c r="EU85" s="196"/>
      <c r="EV85" s="196"/>
      <c r="EW85" s="196"/>
      <c r="EX85" s="196"/>
      <c r="EY85" s="196"/>
      <c r="EZ85" s="196"/>
      <c r="FA85" s="196"/>
      <c r="FB85" s="196"/>
      <c r="FC85" s="196"/>
      <c r="FD85" s="196"/>
      <c r="FE85" s="196"/>
      <c r="FF85" s="196"/>
      <c r="FG85" s="196"/>
      <c r="FH85" s="196"/>
      <c r="FI85" s="196"/>
      <c r="FJ85" s="196"/>
      <c r="FK85" s="196"/>
      <c r="FL85" s="196"/>
      <c r="FM85" s="196"/>
      <c r="FN85" s="196"/>
      <c r="FO85" s="196"/>
      <c r="FP85" s="196"/>
      <c r="FQ85" s="196"/>
      <c r="FR85" s="196"/>
      <c r="FS85" s="280"/>
      <c r="FT85" s="280"/>
      <c r="FU85" s="196"/>
      <c r="FV85" s="277"/>
      <c r="FW85" s="196"/>
      <c r="FX85" s="196"/>
      <c r="FY85" s="280"/>
      <c r="FZ85" s="196"/>
      <c r="GA85" s="243">
        <v>45421</v>
      </c>
      <c r="GB85" s="269"/>
      <c r="GC85" s="269"/>
      <c r="GD85" s="269"/>
      <c r="GE85" s="289"/>
      <c r="GF85" s="289"/>
      <c r="GG85" s="289"/>
      <c r="GH85" s="289"/>
      <c r="GI85" s="289"/>
      <c r="GJ85" s="289"/>
      <c r="GK85" s="289"/>
      <c r="GL85" s="289"/>
      <c r="GM85" s="289"/>
      <c r="GN85" s="289"/>
      <c r="GO85" s="289"/>
      <c r="GP85" s="289"/>
      <c r="GQ85" s="289"/>
      <c r="GR85" s="289"/>
      <c r="GS85" s="289"/>
      <c r="GT85" s="289"/>
      <c r="GU85" s="289"/>
      <c r="GV85" s="289"/>
      <c r="GW85" s="289"/>
      <c r="GX85" s="289"/>
      <c r="GY85" s="289"/>
      <c r="GZ85" s="289"/>
      <c r="HA85" s="289"/>
      <c r="HB85" s="289"/>
      <c r="HC85" s="289"/>
      <c r="HD85" s="289"/>
      <c r="HE85" s="289"/>
      <c r="HF85" s="289"/>
    </row>
    <row r="86" spans="1:214" ht="39.75" hidden="1" customHeight="1" x14ac:dyDescent="0.2">
      <c r="A86" s="351"/>
      <c r="B86" s="350"/>
      <c r="C86" s="328"/>
      <c r="D86" s="328"/>
      <c r="E86" s="145"/>
      <c r="F86" s="153"/>
      <c r="G86" s="145"/>
      <c r="H86" s="352"/>
      <c r="I86" s="352"/>
      <c r="J86" s="143"/>
      <c r="K86" s="328"/>
      <c r="L86" s="328"/>
      <c r="M86" s="328"/>
      <c r="N86" s="328"/>
      <c r="O86" s="328"/>
      <c r="P86" s="201" t="e">
        <f>VLOOKUP(O86,[6]FORMULAS!$A$77:$B$82,2,0)</f>
        <v>#N/A</v>
      </c>
      <c r="Q86" s="216" t="e">
        <f t="shared" si="7"/>
        <v>#N/A</v>
      </c>
      <c r="R86" s="329"/>
      <c r="S86" s="345"/>
      <c r="T86" s="346"/>
      <c r="U86" s="144"/>
      <c r="V86" s="151"/>
      <c r="W86" s="151"/>
      <c r="X86" s="151"/>
      <c r="Y86" s="146"/>
      <c r="Z86" s="134">
        <f>+IF(Y86='Tabla Valoración controles'!$D$4,'Tabla Valoración controles'!$F$4,IF('Mapa Corrupcion'!Y86='Tabla Valoración controles'!$D$5,'Tabla Valoración controles'!$F$5,IF(Y86=FORMULAS!$A$10,0,'Tabla Valoración controles'!$F$6)))</f>
        <v>0.1</v>
      </c>
      <c r="AA86" s="146"/>
      <c r="AB86" s="135">
        <f>+IF(AA86='Tabla Valoración controles'!$D$7,'Tabla Valoración controles'!$F$7,IF(Y86=FORMULAS!$A$10,0,'Tabla Valoración controles'!$F$8))</f>
        <v>0.15</v>
      </c>
      <c r="AC86" s="146"/>
      <c r="AD86" s="134">
        <f>+IF(AC86='Tabla Valoración controles'!$D$9,'Tabla Valoración controles'!$F$9,IF(Y86=FORMULAS!$A$10,0,'Tabla Valoración controles'!$F$10))</f>
        <v>0</v>
      </c>
      <c r="AE86" s="146"/>
      <c r="AF86" s="134">
        <f>+IF(AE86='Tabla Valoración controles'!$D$9,'Tabla Valoración controles'!$F$9,IF(AA86=FORMULAS!$A$10,0,'Tabla Valoración controles'!$F$10))</f>
        <v>0</v>
      </c>
      <c r="AG86" s="146"/>
      <c r="AH86" s="134">
        <f>+IF(AG86='Tabla Valoración controles'!$D$13,'Tabla Valoración controles'!$F$13,'Tabla Valoración controles'!$F$14)</f>
        <v>0</v>
      </c>
      <c r="AI86" s="171">
        <f t="shared" si="11"/>
        <v>0.25</v>
      </c>
      <c r="AJ86" s="147"/>
      <c r="AK86" s="148">
        <f>+IF(AJ86=[3]CONTROLES!$C$50,[3]CONTROLES!$D$50,[3]CONTROLES!$D$51)</f>
        <v>0</v>
      </c>
      <c r="AL86" s="147"/>
      <c r="AM86" s="148">
        <f>+IF(AL86=[3]CONTROLES!$C$52,[3]CONTROLES!$D$52,[3]CONTROLES!$D$53)</f>
        <v>0</v>
      </c>
      <c r="AN86" s="147"/>
      <c r="AO86" s="148">
        <f>+IF(AN86=[3]CONTROLES!$C$54,[3]CONTROLES!$D$54,[3]CONTROLES!$D$55)</f>
        <v>0</v>
      </c>
      <c r="AP86" s="147"/>
      <c r="AQ86" s="148">
        <f>+IF(AP86=[3]CONTROLES!$C$56,[3]CONTROLES!$D$56,IF(AP86=[3]CONTROLES!$C$57,[3]CONTROLES!$D$57,[3]CONTROLES!$D$58))</f>
        <v>0</v>
      </c>
      <c r="AR86" s="147"/>
      <c r="AS86" s="148">
        <f>+IF(AR86=[3]CONTROLES!$C$59,[3]CONTROLES!$D$59,[3]CONTROLES!$D$60)</f>
        <v>0</v>
      </c>
      <c r="AT86" s="147"/>
      <c r="AU86" s="148">
        <f>+IF(AT86=[3]CONTROLES!$C$61,[3]CONTROLES!$D$61,[3]CONTROLES!$D$62)</f>
        <v>0</v>
      </c>
      <c r="AV86" s="147"/>
      <c r="AW86" s="149">
        <f>+IF(AV86=[3]CONTROLES!$C$63,[3]CONTROLES!$D$63,IF(AV86=[3]CONTROLES!$C$64,[3]CONTROLES!$D$64,[3]CONTROLES!$D$65))</f>
        <v>0</v>
      </c>
      <c r="AX86" s="149">
        <f t="shared" si="12"/>
        <v>0</v>
      </c>
      <c r="AY86" s="150" t="str">
        <f t="shared" si="13"/>
        <v>Débil</v>
      </c>
      <c r="AZ86" s="328"/>
      <c r="BA86" s="329"/>
      <c r="BB86" s="347"/>
      <c r="BC86" s="345"/>
      <c r="BD86" s="346"/>
      <c r="BE86" s="346"/>
      <c r="BF86" s="136"/>
      <c r="BG86" s="136"/>
      <c r="BH86" s="143" t="s">
        <v>216</v>
      </c>
      <c r="BI86" s="219"/>
      <c r="BJ86" s="219"/>
      <c r="BK86" s="136"/>
      <c r="BL86" s="136"/>
      <c r="BM86" s="208" t="s">
        <v>171</v>
      </c>
      <c r="BN86" s="344"/>
      <c r="BO86" s="239"/>
      <c r="BP86" s="239"/>
      <c r="BQ86" s="196"/>
      <c r="BR86" s="196"/>
      <c r="BS86" s="196"/>
      <c r="BT86" s="196"/>
      <c r="BU86" s="196"/>
      <c r="BV86" s="196"/>
      <c r="BW86" s="196"/>
      <c r="BX86" s="196"/>
      <c r="BY86" s="196"/>
      <c r="BZ86" s="196"/>
      <c r="CA86" s="196"/>
      <c r="CB86" s="196"/>
      <c r="CC86" s="196"/>
      <c r="CD86" s="196"/>
      <c r="CE86" s="196"/>
      <c r="CF86" s="196"/>
      <c r="CG86" s="196"/>
      <c r="CH86" s="196"/>
      <c r="CI86" s="196"/>
      <c r="CJ86" s="196"/>
      <c r="CK86" s="196"/>
      <c r="CL86" s="196"/>
      <c r="CM86" s="196"/>
      <c r="CN86" s="196"/>
      <c r="CO86" s="196"/>
      <c r="CP86" s="196"/>
      <c r="CQ86" s="196"/>
      <c r="CR86" s="196"/>
      <c r="CS86" s="196"/>
      <c r="CT86" s="196"/>
      <c r="CU86" s="196"/>
      <c r="CV86" s="196"/>
      <c r="CW86" s="196"/>
      <c r="CX86" s="196"/>
      <c r="CY86" s="196"/>
      <c r="CZ86" s="196"/>
      <c r="DA86" s="196"/>
      <c r="DB86" s="196"/>
      <c r="DC86" s="196"/>
      <c r="DD86" s="196"/>
      <c r="DE86" s="196"/>
      <c r="DF86" s="196"/>
      <c r="DG86" s="196"/>
      <c r="DH86" s="196"/>
      <c r="DI86" s="196"/>
      <c r="DJ86" s="196"/>
      <c r="DK86" s="196"/>
      <c r="DL86" s="196"/>
      <c r="DM86" s="196"/>
      <c r="DN86" s="196"/>
      <c r="DO86" s="196"/>
      <c r="DP86" s="196"/>
      <c r="DQ86" s="196"/>
      <c r="DR86" s="196"/>
      <c r="DS86" s="196"/>
      <c r="DT86" s="196"/>
      <c r="DU86" s="196"/>
      <c r="DV86" s="196"/>
      <c r="DW86" s="196"/>
      <c r="DX86" s="196"/>
      <c r="DY86" s="196"/>
      <c r="DZ86" s="196"/>
      <c r="EA86" s="196"/>
      <c r="EB86" s="196"/>
      <c r="EC86" s="196"/>
      <c r="ED86" s="196"/>
      <c r="EE86" s="196"/>
      <c r="EF86" s="196"/>
      <c r="EG86" s="196"/>
      <c r="EH86" s="196"/>
      <c r="EI86" s="196"/>
      <c r="EJ86" s="196"/>
      <c r="EK86" s="196"/>
      <c r="EL86" s="196"/>
      <c r="EM86" s="196"/>
      <c r="EN86" s="196"/>
      <c r="EO86" s="196"/>
      <c r="EP86" s="196"/>
      <c r="EQ86" s="196"/>
      <c r="ER86" s="196"/>
      <c r="ES86" s="196"/>
      <c r="ET86" s="196"/>
      <c r="EU86" s="196"/>
      <c r="EV86" s="196"/>
      <c r="EW86" s="196"/>
      <c r="EX86" s="196"/>
      <c r="EY86" s="196"/>
      <c r="EZ86" s="196"/>
      <c r="FA86" s="196"/>
      <c r="FB86" s="196"/>
      <c r="FC86" s="196"/>
      <c r="FD86" s="196"/>
      <c r="FE86" s="196"/>
      <c r="FF86" s="196"/>
      <c r="FG86" s="196"/>
      <c r="FH86" s="196"/>
      <c r="FI86" s="196"/>
      <c r="FJ86" s="196"/>
      <c r="FK86" s="196"/>
      <c r="FL86" s="196"/>
      <c r="FM86" s="196"/>
      <c r="FN86" s="196"/>
      <c r="FO86" s="196"/>
      <c r="FP86" s="196"/>
      <c r="FQ86" s="196"/>
      <c r="FR86" s="196"/>
      <c r="FS86" s="280"/>
      <c r="FT86" s="280"/>
      <c r="FU86" s="196"/>
      <c r="FV86" s="277"/>
      <c r="FW86" s="196"/>
      <c r="FX86" s="196"/>
      <c r="FY86" s="280"/>
      <c r="FZ86" s="196"/>
      <c r="GA86" s="243">
        <v>45421</v>
      </c>
      <c r="GB86" s="269"/>
      <c r="GC86" s="269"/>
      <c r="GD86" s="269"/>
      <c r="GE86" s="289"/>
      <c r="GF86" s="289"/>
      <c r="GG86" s="289"/>
      <c r="GH86" s="289"/>
      <c r="GI86" s="289"/>
      <c r="GJ86" s="289"/>
      <c r="GK86" s="289"/>
      <c r="GL86" s="289"/>
      <c r="GM86" s="289"/>
      <c r="GN86" s="289"/>
      <c r="GO86" s="289"/>
      <c r="GP86" s="289"/>
      <c r="GQ86" s="289"/>
      <c r="GR86" s="289"/>
      <c r="GS86" s="289"/>
      <c r="GT86" s="289"/>
      <c r="GU86" s="289"/>
      <c r="GV86" s="289"/>
      <c r="GW86" s="289"/>
      <c r="GX86" s="289"/>
      <c r="GY86" s="289"/>
      <c r="GZ86" s="289"/>
      <c r="HA86" s="289"/>
      <c r="HB86" s="289"/>
      <c r="HC86" s="289"/>
      <c r="HD86" s="289"/>
      <c r="HE86" s="289"/>
      <c r="HF86" s="289"/>
    </row>
    <row r="87" spans="1:214" ht="96.6" customHeight="1" x14ac:dyDescent="0.2">
      <c r="A87" s="351">
        <v>14</v>
      </c>
      <c r="B87" s="350" t="s">
        <v>133</v>
      </c>
      <c r="C87" s="328" t="str">
        <f>VLOOKUP(B87,FORMULAS!$A$30:$C$46,2,0)</f>
        <v>Garantizar la disponibilidad de la información contenida en los documentos de archivo de las dependencias de la Caja de la Vivienda Popular.</v>
      </c>
      <c r="D87" s="328" t="str">
        <f>VLOOKUP(B87,FORMULAS!$A$30:$C$46,3,0)</f>
        <v xml:space="preserve">Subdirector Administrativo </v>
      </c>
      <c r="E87" s="145" t="s">
        <v>575</v>
      </c>
      <c r="F87" s="145" t="s">
        <v>1090</v>
      </c>
      <c r="G87" s="145" t="s">
        <v>1091</v>
      </c>
      <c r="H87" s="352" t="s">
        <v>576</v>
      </c>
      <c r="I87" s="352" t="s">
        <v>577</v>
      </c>
      <c r="J87" s="143" t="s">
        <v>468</v>
      </c>
      <c r="K87" s="328" t="s">
        <v>432</v>
      </c>
      <c r="L87" s="328" t="s">
        <v>432</v>
      </c>
      <c r="M87" s="328" t="s">
        <v>432</v>
      </c>
      <c r="N87" s="328" t="s">
        <v>432</v>
      </c>
      <c r="O87" s="328" t="s">
        <v>280</v>
      </c>
      <c r="P87" s="201" t="str">
        <f>VLOOKUP(O87,[6]FORMULAS!$A$77:$B$82,2,0)</f>
        <v>Rara vez</v>
      </c>
      <c r="Q87" s="216" t="str">
        <f t="shared" si="7"/>
        <v>Rara vez</v>
      </c>
      <c r="R87" s="329" t="str">
        <f>VLOOKUP(A87,'Impacto Ri Inhe'!$B$5:$AF$42,31,0)</f>
        <v>Mayor</v>
      </c>
      <c r="S87" s="345" t="str">
        <f>CONCATENATE(R87,"-",Q87)</f>
        <v>Mayor-Rara vez</v>
      </c>
      <c r="T87" s="346" t="str">
        <f>VLOOKUP(S87,FORMULAS!$I$77:$J$97,2,0)</f>
        <v>Alto</v>
      </c>
      <c r="U87" s="201">
        <v>1</v>
      </c>
      <c r="V87" s="145" t="s">
        <v>1092</v>
      </c>
      <c r="W87" s="145" t="s">
        <v>734</v>
      </c>
      <c r="X87" s="145" t="s">
        <v>735</v>
      </c>
      <c r="Y87" s="146" t="s">
        <v>12</v>
      </c>
      <c r="Z87" s="134">
        <f>+IF(Y87='[9]Tabla Valoración controles'!$D$4,'[9]Tabla Valoración controles'!$F$4,IF('[9]Mapa Corrupcion'!Y87='[9]Tabla Valoración controles'!$D$5,'[9]Tabla Valoración controles'!$F$5,IF(Y87=[9]FORMULAS!$A$10,0,'[9]Tabla Valoración controles'!$F$6)))</f>
        <v>0.25</v>
      </c>
      <c r="AA87" s="146" t="s">
        <v>8</v>
      </c>
      <c r="AB87" s="135">
        <f>+IF(AA87='Tabla Valoración controles'!$D$7,'Tabla Valoración controles'!$F$7,IF(Y87=FORMULAS!$A$10,0,'Tabla Valoración controles'!$F$8))</f>
        <v>0.15</v>
      </c>
      <c r="AC87" s="146" t="s">
        <v>17</v>
      </c>
      <c r="AD87" s="134">
        <f>+IF(AC87='Tabla Valoración controles'!$D$9,'Tabla Valoración controles'!$F$9,IF(Y87=FORMULAS!$A$10,0,'Tabla Valoración controles'!$F$10))</f>
        <v>0</v>
      </c>
      <c r="AE87" s="146" t="s">
        <v>20</v>
      </c>
      <c r="AF87" s="134">
        <f>+IF(AE87='Tabla Valoración controles'!$D$9,'Tabla Valoración controles'!$F$9,IF(AA87=FORMULAS!$A$10,0,'Tabla Valoración controles'!$F$10))</f>
        <v>0</v>
      </c>
      <c r="AG87" s="146" t="s">
        <v>77</v>
      </c>
      <c r="AH87" s="134">
        <f>+IF(AG87='Tabla Valoración controles'!$D$13,'Tabla Valoración controles'!$F$13,'Tabla Valoración controles'!$F$14)</f>
        <v>0</v>
      </c>
      <c r="AI87" s="171">
        <f t="shared" si="11"/>
        <v>0.4</v>
      </c>
      <c r="AJ87" s="147" t="s">
        <v>353</v>
      </c>
      <c r="AK87" s="148">
        <f>+IF(AJ87=[3]CONTROLES!$C$50,[3]CONTROLES!$D$50,[3]CONTROLES!$D$51)</f>
        <v>15</v>
      </c>
      <c r="AL87" s="147" t="s">
        <v>359</v>
      </c>
      <c r="AM87" s="148">
        <f>+IF(AL87=[3]CONTROLES!$C$52,[3]CONTROLES!$D$52,[3]CONTROLES!$D$53)</f>
        <v>15</v>
      </c>
      <c r="AN87" s="147" t="s">
        <v>362</v>
      </c>
      <c r="AO87" s="148">
        <f>+IF(AN87=[3]CONTROLES!$C$54,[3]CONTROLES!$D$54,[3]CONTROLES!$D$55)</f>
        <v>15</v>
      </c>
      <c r="AP87" s="147" t="s">
        <v>365</v>
      </c>
      <c r="AQ87" s="148">
        <f>+IF(AP87=[3]CONTROLES!$C$56,[3]CONTROLES!$D$56,IF(AP87=[3]CONTROLES!$C$57,[3]CONTROLES!$D$57,[3]CONTROLES!$D$58))</f>
        <v>15</v>
      </c>
      <c r="AR87" s="147" t="s">
        <v>369</v>
      </c>
      <c r="AS87" s="148">
        <f>+IF(AR87=[3]CONTROLES!$C$59,[3]CONTROLES!$D$59,[3]CONTROLES!$D$60)</f>
        <v>15</v>
      </c>
      <c r="AT87" s="147" t="s">
        <v>372</v>
      </c>
      <c r="AU87" s="148">
        <f>+IF(AT87=[3]CONTROLES!$C$61,[3]CONTROLES!$D$61,[3]CONTROLES!$D$62)</f>
        <v>15</v>
      </c>
      <c r="AV87" s="147" t="s">
        <v>375</v>
      </c>
      <c r="AW87" s="149">
        <f>+IF(AV87=[3]CONTROLES!$C$63,[3]CONTROLES!$D$63,IF(AV87=[3]CONTROLES!$C$64,[3]CONTROLES!$D$64,[3]CONTROLES!$D$65))</f>
        <v>10</v>
      </c>
      <c r="AX87" s="149">
        <f t="shared" si="12"/>
        <v>100</v>
      </c>
      <c r="AY87" s="150" t="str">
        <f t="shared" si="13"/>
        <v>Fuerte</v>
      </c>
      <c r="AZ87" s="328" t="s">
        <v>280</v>
      </c>
      <c r="BA87" s="329" t="str">
        <f>VLOOKUP(AZ87,FORMULAS!$A$77:$B$82,2,0)</f>
        <v>Rara vez</v>
      </c>
      <c r="BB87" s="347" t="str">
        <f>+R87</f>
        <v>Mayor</v>
      </c>
      <c r="BC87" s="345" t="str">
        <f>CONCATENATE(BB87,"-",BA87)</f>
        <v>Mayor-Rara vez</v>
      </c>
      <c r="BD87" s="346" t="str">
        <f>VLOOKUP(BC87,FORMULAS!$I$77:$J$97,2,0)</f>
        <v>Alto</v>
      </c>
      <c r="BE87" s="346" t="s">
        <v>118</v>
      </c>
      <c r="BF87" s="145" t="s">
        <v>1093</v>
      </c>
      <c r="BG87" s="143" t="s">
        <v>585</v>
      </c>
      <c r="BH87" s="143" t="s">
        <v>223</v>
      </c>
      <c r="BI87" s="218">
        <v>45352</v>
      </c>
      <c r="BJ87" s="218">
        <v>45657</v>
      </c>
      <c r="BK87" s="143" t="s">
        <v>591</v>
      </c>
      <c r="BL87" s="143" t="s">
        <v>593</v>
      </c>
      <c r="BM87" s="208" t="s">
        <v>171</v>
      </c>
      <c r="BN87" s="344"/>
      <c r="BO87" s="239" t="s">
        <v>261</v>
      </c>
      <c r="BP87" s="269" t="s">
        <v>1031</v>
      </c>
      <c r="BQ87" s="270" t="s">
        <v>468</v>
      </c>
      <c r="BR87" s="175" t="s">
        <v>1030</v>
      </c>
      <c r="BS87" s="270" t="s">
        <v>468</v>
      </c>
      <c r="BT87" s="270" t="s">
        <v>468</v>
      </c>
      <c r="BU87" s="270" t="s">
        <v>262</v>
      </c>
      <c r="BV87" s="270" t="s">
        <v>468</v>
      </c>
      <c r="BW87" s="270" t="s">
        <v>468</v>
      </c>
      <c r="BX87" s="270" t="s">
        <v>261</v>
      </c>
      <c r="BY87" s="269" t="s">
        <v>1031</v>
      </c>
      <c r="BZ87" s="270" t="s">
        <v>468</v>
      </c>
      <c r="CA87" s="175" t="s">
        <v>1030</v>
      </c>
      <c r="CB87" s="270" t="s">
        <v>468</v>
      </c>
      <c r="CC87" s="270" t="s">
        <v>468</v>
      </c>
      <c r="CD87" s="270" t="s">
        <v>262</v>
      </c>
      <c r="CE87" s="270" t="s">
        <v>468</v>
      </c>
      <c r="CF87" s="270" t="s">
        <v>468</v>
      </c>
      <c r="CG87" s="270" t="s">
        <v>261</v>
      </c>
      <c r="CH87" s="269" t="s">
        <v>1031</v>
      </c>
      <c r="CI87" s="270" t="s">
        <v>468</v>
      </c>
      <c r="CJ87" s="175" t="s">
        <v>1030</v>
      </c>
      <c r="CK87" s="270" t="s">
        <v>468</v>
      </c>
      <c r="CL87" s="270" t="s">
        <v>468</v>
      </c>
      <c r="CM87" s="270" t="s">
        <v>262</v>
      </c>
      <c r="CN87" s="270" t="s">
        <v>468</v>
      </c>
      <c r="CO87" s="270" t="s">
        <v>468</v>
      </c>
      <c r="CP87" s="270" t="s">
        <v>261</v>
      </c>
      <c r="CQ87" s="269" t="s">
        <v>1031</v>
      </c>
      <c r="CR87" s="270" t="s">
        <v>468</v>
      </c>
      <c r="CS87" s="175" t="s">
        <v>1030</v>
      </c>
      <c r="CT87" s="270" t="s">
        <v>468</v>
      </c>
      <c r="CU87" s="270" t="s">
        <v>468</v>
      </c>
      <c r="CV87" s="270" t="s">
        <v>262</v>
      </c>
      <c r="CW87" s="270" t="s">
        <v>468</v>
      </c>
      <c r="CX87" s="270" t="s">
        <v>468</v>
      </c>
      <c r="CY87" s="196"/>
      <c r="CZ87" s="196"/>
      <c r="DA87" s="196"/>
      <c r="DB87" s="196"/>
      <c r="DC87" s="196"/>
      <c r="DD87" s="196"/>
      <c r="DE87" s="196"/>
      <c r="DF87" s="196"/>
      <c r="DG87" s="196"/>
      <c r="DH87" s="196"/>
      <c r="DI87" s="196"/>
      <c r="DJ87" s="196"/>
      <c r="DK87" s="196"/>
      <c r="DL87" s="196"/>
      <c r="DM87" s="196"/>
      <c r="DN87" s="196"/>
      <c r="DO87" s="196"/>
      <c r="DP87" s="196"/>
      <c r="DQ87" s="196"/>
      <c r="DR87" s="196"/>
      <c r="DS87" s="196"/>
      <c r="DT87" s="196"/>
      <c r="DU87" s="196"/>
      <c r="DV87" s="196"/>
      <c r="DW87" s="196"/>
      <c r="DX87" s="196"/>
      <c r="DY87" s="196"/>
      <c r="DZ87" s="196"/>
      <c r="EA87" s="196"/>
      <c r="EB87" s="196"/>
      <c r="EC87" s="196"/>
      <c r="ED87" s="196"/>
      <c r="EE87" s="196"/>
      <c r="EF87" s="196"/>
      <c r="EG87" s="196"/>
      <c r="EH87" s="196"/>
      <c r="EI87" s="196"/>
      <c r="EJ87" s="196"/>
      <c r="EK87" s="196"/>
      <c r="EL87" s="196"/>
      <c r="EM87" s="196"/>
      <c r="EN87" s="196"/>
      <c r="EO87" s="196"/>
      <c r="EP87" s="196"/>
      <c r="EQ87" s="196"/>
      <c r="ER87" s="196"/>
      <c r="ES87" s="196"/>
      <c r="ET87" s="196"/>
      <c r="EU87" s="196"/>
      <c r="EV87" s="196"/>
      <c r="EW87" s="196"/>
      <c r="EX87" s="196"/>
      <c r="EY87" s="196"/>
      <c r="EZ87" s="196"/>
      <c r="FA87" s="196"/>
      <c r="FB87" s="196"/>
      <c r="FC87" s="196"/>
      <c r="FD87" s="196"/>
      <c r="FE87" s="196"/>
      <c r="FF87" s="196"/>
      <c r="FG87" s="196"/>
      <c r="FH87" s="196"/>
      <c r="FI87" s="196"/>
      <c r="FJ87" s="196"/>
      <c r="FK87" s="196"/>
      <c r="FL87" s="196"/>
      <c r="FM87" s="196"/>
      <c r="FN87" s="196"/>
      <c r="FO87" s="196"/>
      <c r="FP87" s="196"/>
      <c r="FQ87" s="196"/>
      <c r="FR87" s="196"/>
      <c r="FS87" s="279">
        <v>45420</v>
      </c>
      <c r="FT87" s="277" t="s">
        <v>261</v>
      </c>
      <c r="FU87" s="245" t="s">
        <v>1135</v>
      </c>
      <c r="FV87" s="277" t="s">
        <v>35</v>
      </c>
      <c r="FW87" s="265" t="s">
        <v>1042</v>
      </c>
      <c r="FX87" s="170">
        <v>0</v>
      </c>
      <c r="FY87" s="277" t="s">
        <v>35</v>
      </c>
      <c r="FZ87" s="239" t="s">
        <v>262</v>
      </c>
      <c r="GA87" s="243">
        <v>45421</v>
      </c>
      <c r="GB87" s="291" t="s">
        <v>1158</v>
      </c>
      <c r="GC87" s="269" t="s">
        <v>1144</v>
      </c>
      <c r="GD87" s="269" t="s">
        <v>173</v>
      </c>
      <c r="GE87" s="289">
        <v>0</v>
      </c>
      <c r="GF87" s="289"/>
      <c r="GG87" s="289"/>
      <c r="GH87" s="289"/>
      <c r="GI87" s="289"/>
      <c r="GJ87" s="289"/>
      <c r="GK87" s="289"/>
      <c r="GL87" s="289"/>
      <c r="GM87" s="289"/>
      <c r="GN87" s="289"/>
      <c r="GO87" s="289"/>
      <c r="GP87" s="289"/>
      <c r="GQ87" s="289"/>
      <c r="GR87" s="289"/>
      <c r="GS87" s="289"/>
      <c r="GT87" s="289"/>
      <c r="GU87" s="289"/>
      <c r="GV87" s="289"/>
      <c r="GW87" s="289"/>
      <c r="GX87" s="289"/>
      <c r="GY87" s="289"/>
      <c r="GZ87" s="289"/>
      <c r="HA87" s="289"/>
      <c r="HB87" s="289"/>
      <c r="HC87" s="289"/>
      <c r="HD87" s="289"/>
      <c r="HE87" s="289"/>
      <c r="HF87" s="289">
        <v>0</v>
      </c>
    </row>
    <row r="88" spans="1:214" ht="79.5" hidden="1" customHeight="1" x14ac:dyDescent="0.2">
      <c r="A88" s="351"/>
      <c r="B88" s="350"/>
      <c r="C88" s="328"/>
      <c r="D88" s="328"/>
      <c r="E88" s="145"/>
      <c r="F88" s="145"/>
      <c r="G88" s="145"/>
      <c r="H88" s="352"/>
      <c r="I88" s="352"/>
      <c r="J88" s="143"/>
      <c r="K88" s="328"/>
      <c r="L88" s="328"/>
      <c r="M88" s="328"/>
      <c r="N88" s="328"/>
      <c r="O88" s="328"/>
      <c r="P88" s="201" t="e">
        <f>VLOOKUP(O88,[6]FORMULAS!$A$77:$B$82,2,0)</f>
        <v>#N/A</v>
      </c>
      <c r="Q88" s="216" t="e">
        <f t="shared" si="7"/>
        <v>#N/A</v>
      </c>
      <c r="R88" s="329"/>
      <c r="S88" s="345"/>
      <c r="T88" s="346"/>
      <c r="U88" s="144"/>
      <c r="V88" s="145"/>
      <c r="W88" s="145"/>
      <c r="X88" s="145"/>
      <c r="Y88" s="146"/>
      <c r="Z88" s="134">
        <f>+IF(Y88='Tabla Valoración controles'!$D$4,'Tabla Valoración controles'!$F$4,IF('Mapa Corrupcion'!Y88='Tabla Valoración controles'!$D$5,'Tabla Valoración controles'!$F$5,IF(Y88=FORMULAS!$A$10,0,'Tabla Valoración controles'!$F$6)))</f>
        <v>0.1</v>
      </c>
      <c r="AA88" s="146" t="s">
        <v>8</v>
      </c>
      <c r="AB88" s="135">
        <f>+IF(AA88='Tabla Valoración controles'!$D$7,'Tabla Valoración controles'!$F$7,IF(Y88=FORMULAS!$A$10,0,'Tabla Valoración controles'!$F$8))</f>
        <v>0.15</v>
      </c>
      <c r="AC88" s="146" t="s">
        <v>17</v>
      </c>
      <c r="AD88" s="134">
        <f>+IF(AC88='Tabla Valoración controles'!$D$9,'Tabla Valoración controles'!$F$9,IF(Y88=FORMULAS!$A$10,0,'Tabla Valoración controles'!$F$10))</f>
        <v>0</v>
      </c>
      <c r="AE88" s="146" t="s">
        <v>20</v>
      </c>
      <c r="AF88" s="134">
        <f>+IF(AE88='Tabla Valoración controles'!$D$9,'Tabla Valoración controles'!$F$9,IF(AA88=FORMULAS!$A$10,0,'Tabla Valoración controles'!$F$10))</f>
        <v>0</v>
      </c>
      <c r="AG88" s="146" t="s">
        <v>77</v>
      </c>
      <c r="AH88" s="134">
        <f>+IF(AG88='Tabla Valoración controles'!$D$13,'Tabla Valoración controles'!$F$13,'Tabla Valoración controles'!$F$14)</f>
        <v>0</v>
      </c>
      <c r="AI88" s="171">
        <f t="shared" si="11"/>
        <v>0.25</v>
      </c>
      <c r="AJ88" s="147" t="s">
        <v>353</v>
      </c>
      <c r="AK88" s="148">
        <f>+IF(AJ88=[3]CONTROLES!$C$50,[3]CONTROLES!$D$50,[3]CONTROLES!$D$51)</f>
        <v>15</v>
      </c>
      <c r="AL88" s="147" t="s">
        <v>359</v>
      </c>
      <c r="AM88" s="148">
        <f>+IF(AL88=[3]CONTROLES!$C$52,[3]CONTROLES!$D$52,[3]CONTROLES!$D$53)</f>
        <v>15</v>
      </c>
      <c r="AN88" s="147" t="s">
        <v>362</v>
      </c>
      <c r="AO88" s="148">
        <f>+IF(AN88=[3]CONTROLES!$C$54,[3]CONTROLES!$D$54,[3]CONTROLES!$D$55)</f>
        <v>15</v>
      </c>
      <c r="AP88" s="147" t="s">
        <v>366</v>
      </c>
      <c r="AQ88" s="148">
        <f>+IF(AP88=[3]CONTROLES!$C$56,[3]CONTROLES!$D$56,IF(AP88=[3]CONTROLES!$C$57,[3]CONTROLES!$D$57,[3]CONTROLES!$D$58))</f>
        <v>10</v>
      </c>
      <c r="AR88" s="147" t="s">
        <v>369</v>
      </c>
      <c r="AS88" s="148">
        <f>+IF(AR88=[3]CONTROLES!$C$59,[3]CONTROLES!$D$59,[3]CONTROLES!$D$60)</f>
        <v>15</v>
      </c>
      <c r="AT88" s="147" t="s">
        <v>372</v>
      </c>
      <c r="AU88" s="148">
        <f>+IF(AT88=[3]CONTROLES!$C$61,[3]CONTROLES!$D$61,[3]CONTROLES!$D$62)</f>
        <v>15</v>
      </c>
      <c r="AV88" s="147" t="s">
        <v>375</v>
      </c>
      <c r="AW88" s="149">
        <f>+IF(AV88=[3]CONTROLES!$C$63,[3]CONTROLES!$D$63,IF(AV88=[3]CONTROLES!$C$64,[3]CONTROLES!$D$64,[3]CONTROLES!$D$65))</f>
        <v>10</v>
      </c>
      <c r="AX88" s="149">
        <f t="shared" si="12"/>
        <v>95</v>
      </c>
      <c r="AY88" s="150" t="str">
        <f t="shared" si="13"/>
        <v>Moderado</v>
      </c>
      <c r="AZ88" s="328"/>
      <c r="BA88" s="329"/>
      <c r="BB88" s="347"/>
      <c r="BC88" s="345"/>
      <c r="BD88" s="346"/>
      <c r="BE88" s="346"/>
      <c r="BF88" s="143"/>
      <c r="BG88" s="143"/>
      <c r="BH88" s="143" t="s">
        <v>216</v>
      </c>
      <c r="BI88" s="218"/>
      <c r="BJ88" s="218"/>
      <c r="BK88" s="143"/>
      <c r="BL88" s="143"/>
      <c r="BM88" s="208" t="s">
        <v>171</v>
      </c>
      <c r="BN88" s="344"/>
      <c r="BO88" s="239"/>
      <c r="BP88" s="239"/>
      <c r="BQ88" s="196"/>
      <c r="BR88" s="196"/>
      <c r="BS88" s="196"/>
      <c r="BT88" s="196"/>
      <c r="BU88" s="196"/>
      <c r="BV88" s="196"/>
      <c r="BW88" s="196"/>
      <c r="BX88" s="196"/>
      <c r="BY88" s="196"/>
      <c r="BZ88" s="196"/>
      <c r="CA88" s="196"/>
      <c r="CB88" s="196"/>
      <c r="CC88" s="196"/>
      <c r="CD88" s="196"/>
      <c r="CE88" s="196"/>
      <c r="CF88" s="196"/>
      <c r="CG88" s="196"/>
      <c r="CH88" s="196"/>
      <c r="CI88" s="196"/>
      <c r="CJ88" s="196"/>
      <c r="CK88" s="196"/>
      <c r="CL88" s="196"/>
      <c r="CM88" s="196"/>
      <c r="CN88" s="196"/>
      <c r="CO88" s="196"/>
      <c r="CP88" s="196"/>
      <c r="CQ88" s="196"/>
      <c r="CR88" s="196"/>
      <c r="CS88" s="196"/>
      <c r="CT88" s="196"/>
      <c r="CU88" s="196"/>
      <c r="CV88" s="196"/>
      <c r="CW88" s="196"/>
      <c r="CX88" s="196"/>
      <c r="CY88" s="196"/>
      <c r="CZ88" s="196"/>
      <c r="DA88" s="196"/>
      <c r="DB88" s="196"/>
      <c r="DC88" s="196"/>
      <c r="DD88" s="196"/>
      <c r="DE88" s="196"/>
      <c r="DF88" s="196"/>
      <c r="DG88" s="196"/>
      <c r="DH88" s="196"/>
      <c r="DI88" s="196"/>
      <c r="DJ88" s="196"/>
      <c r="DK88" s="196"/>
      <c r="DL88" s="196"/>
      <c r="DM88" s="196"/>
      <c r="DN88" s="196"/>
      <c r="DO88" s="196"/>
      <c r="DP88" s="196"/>
      <c r="DQ88" s="196"/>
      <c r="DR88" s="196"/>
      <c r="DS88" s="196"/>
      <c r="DT88" s="196"/>
      <c r="DU88" s="196"/>
      <c r="DV88" s="196"/>
      <c r="DW88" s="196"/>
      <c r="DX88" s="196"/>
      <c r="DY88" s="196"/>
      <c r="DZ88" s="196"/>
      <c r="EA88" s="196"/>
      <c r="EB88" s="196"/>
      <c r="EC88" s="196"/>
      <c r="ED88" s="196"/>
      <c r="EE88" s="196"/>
      <c r="EF88" s="196"/>
      <c r="EG88" s="196"/>
      <c r="EH88" s="196"/>
      <c r="EI88" s="196"/>
      <c r="EJ88" s="196"/>
      <c r="EK88" s="196"/>
      <c r="EL88" s="196"/>
      <c r="EM88" s="196"/>
      <c r="EN88" s="196"/>
      <c r="EO88" s="196"/>
      <c r="EP88" s="196"/>
      <c r="EQ88" s="196"/>
      <c r="ER88" s="196"/>
      <c r="ES88" s="196"/>
      <c r="ET88" s="196"/>
      <c r="EU88" s="196"/>
      <c r="EV88" s="196"/>
      <c r="EW88" s="196"/>
      <c r="EX88" s="196"/>
      <c r="EY88" s="196"/>
      <c r="EZ88" s="196"/>
      <c r="FA88" s="196"/>
      <c r="FB88" s="196"/>
      <c r="FC88" s="196"/>
      <c r="FD88" s="196"/>
      <c r="FE88" s="196"/>
      <c r="FF88" s="196"/>
      <c r="FG88" s="196"/>
      <c r="FH88" s="196"/>
      <c r="FI88" s="196"/>
      <c r="FJ88" s="196"/>
      <c r="FK88" s="196"/>
      <c r="FL88" s="196"/>
      <c r="FM88" s="196"/>
      <c r="FN88" s="196"/>
      <c r="FO88" s="196"/>
      <c r="FP88" s="196"/>
      <c r="FQ88" s="196"/>
      <c r="FR88" s="196"/>
      <c r="FS88" s="280"/>
      <c r="FT88" s="280"/>
      <c r="FU88" s="196"/>
      <c r="FV88" s="277"/>
      <c r="FW88" s="196"/>
      <c r="FX88" s="196"/>
      <c r="FY88" s="280"/>
      <c r="FZ88" s="196"/>
      <c r="GA88" s="243">
        <v>45421</v>
      </c>
      <c r="GB88" s="269"/>
      <c r="GC88" s="269"/>
      <c r="GD88" s="269"/>
      <c r="GE88" s="289"/>
      <c r="GF88" s="289"/>
      <c r="GG88" s="289"/>
      <c r="GH88" s="289"/>
      <c r="GI88" s="289"/>
      <c r="GJ88" s="289"/>
      <c r="GK88" s="289"/>
      <c r="GL88" s="289"/>
      <c r="GM88" s="289"/>
      <c r="GN88" s="289"/>
      <c r="GO88" s="289"/>
      <c r="GP88" s="289"/>
      <c r="GQ88" s="289"/>
      <c r="GR88" s="289"/>
      <c r="GS88" s="289"/>
      <c r="GT88" s="289"/>
      <c r="GU88" s="289"/>
      <c r="GV88" s="289"/>
      <c r="GW88" s="289"/>
      <c r="GX88" s="289"/>
      <c r="GY88" s="289"/>
      <c r="GZ88" s="289"/>
      <c r="HA88" s="289"/>
      <c r="HB88" s="289"/>
      <c r="HC88" s="289"/>
      <c r="HD88" s="289"/>
      <c r="HE88" s="289"/>
      <c r="HF88" s="289"/>
    </row>
    <row r="89" spans="1:214" ht="39.75" hidden="1" customHeight="1" x14ac:dyDescent="0.2">
      <c r="A89" s="351"/>
      <c r="B89" s="350"/>
      <c r="C89" s="328"/>
      <c r="D89" s="328"/>
      <c r="E89" s="145"/>
      <c r="F89" s="145"/>
      <c r="G89" s="145"/>
      <c r="H89" s="352"/>
      <c r="I89" s="352"/>
      <c r="J89" s="143"/>
      <c r="K89" s="328"/>
      <c r="L89" s="328"/>
      <c r="M89" s="328"/>
      <c r="N89" s="328"/>
      <c r="O89" s="328"/>
      <c r="P89" s="201" t="e">
        <f>VLOOKUP(O89,[6]FORMULAS!$A$77:$B$82,2,0)</f>
        <v>#N/A</v>
      </c>
      <c r="Q89" s="216" t="e">
        <f t="shared" si="7"/>
        <v>#N/A</v>
      </c>
      <c r="R89" s="329"/>
      <c r="S89" s="345"/>
      <c r="T89" s="346"/>
      <c r="U89" s="144"/>
      <c r="V89" s="151"/>
      <c r="W89" s="151"/>
      <c r="X89" s="151"/>
      <c r="Y89" s="146"/>
      <c r="Z89" s="134">
        <f>+IF(Y89='Tabla Valoración controles'!$D$4,'Tabla Valoración controles'!$F$4,IF('Mapa Corrupcion'!Y89='Tabla Valoración controles'!$D$5,'Tabla Valoración controles'!$F$5,IF(Y89=FORMULAS!$A$10,0,'Tabla Valoración controles'!$F$6)))</f>
        <v>0.1</v>
      </c>
      <c r="AA89" s="146"/>
      <c r="AB89" s="135">
        <f>+IF(AA89='Tabla Valoración controles'!$D$7,'Tabla Valoración controles'!$F$7,IF(Y89=FORMULAS!$A$10,0,'Tabla Valoración controles'!$F$8))</f>
        <v>0.15</v>
      </c>
      <c r="AC89" s="146"/>
      <c r="AD89" s="134">
        <f>+IF(AC89='Tabla Valoración controles'!$D$9,'Tabla Valoración controles'!$F$9,IF(Y89=FORMULAS!$A$10,0,'Tabla Valoración controles'!$F$10))</f>
        <v>0</v>
      </c>
      <c r="AE89" s="146"/>
      <c r="AF89" s="134">
        <f>+IF(AE89='Tabla Valoración controles'!$D$9,'Tabla Valoración controles'!$F$9,IF(AA89=FORMULAS!$A$10,0,'Tabla Valoración controles'!$F$10))</f>
        <v>0</v>
      </c>
      <c r="AG89" s="146"/>
      <c r="AH89" s="134">
        <f>+IF(AG89='Tabla Valoración controles'!$D$13,'Tabla Valoración controles'!$F$13,'Tabla Valoración controles'!$F$14)</f>
        <v>0</v>
      </c>
      <c r="AI89" s="171">
        <f t="shared" si="11"/>
        <v>0.25</v>
      </c>
      <c r="AJ89" s="147"/>
      <c r="AK89" s="148">
        <f>+IF(AJ89=[3]CONTROLES!$C$50,[3]CONTROLES!$D$50,[3]CONTROLES!$D$51)</f>
        <v>0</v>
      </c>
      <c r="AL89" s="147"/>
      <c r="AM89" s="148">
        <f>+IF(AL89=[3]CONTROLES!$C$52,[3]CONTROLES!$D$52,[3]CONTROLES!$D$53)</f>
        <v>0</v>
      </c>
      <c r="AN89" s="147"/>
      <c r="AO89" s="148">
        <f>+IF(AN89=[3]CONTROLES!$C$54,[3]CONTROLES!$D$54,[3]CONTROLES!$D$55)</f>
        <v>0</v>
      </c>
      <c r="AP89" s="147"/>
      <c r="AQ89" s="148">
        <f>+IF(AP89=[3]CONTROLES!$C$56,[3]CONTROLES!$D$56,IF(AP89=[3]CONTROLES!$C$57,[3]CONTROLES!$D$57,[3]CONTROLES!$D$58))</f>
        <v>0</v>
      </c>
      <c r="AR89" s="147"/>
      <c r="AS89" s="148">
        <f>+IF(AR89=[3]CONTROLES!$C$59,[3]CONTROLES!$D$59,[3]CONTROLES!$D$60)</f>
        <v>0</v>
      </c>
      <c r="AT89" s="147"/>
      <c r="AU89" s="148">
        <f>+IF(AT89=[3]CONTROLES!$C$61,[3]CONTROLES!$D$61,[3]CONTROLES!$D$62)</f>
        <v>0</v>
      </c>
      <c r="AV89" s="147"/>
      <c r="AW89" s="149">
        <f>+IF(AV89=[3]CONTROLES!$C$63,[3]CONTROLES!$D$63,IF(AV89=[3]CONTROLES!$C$64,[3]CONTROLES!$D$64,[3]CONTROLES!$D$65))</f>
        <v>0</v>
      </c>
      <c r="AX89" s="149">
        <f t="shared" si="12"/>
        <v>0</v>
      </c>
      <c r="AY89" s="150" t="str">
        <f t="shared" si="13"/>
        <v>Débil</v>
      </c>
      <c r="AZ89" s="328"/>
      <c r="BA89" s="329"/>
      <c r="BB89" s="347"/>
      <c r="BC89" s="345"/>
      <c r="BD89" s="346"/>
      <c r="BE89" s="346"/>
      <c r="BF89" s="136"/>
      <c r="BG89" s="136"/>
      <c r="BH89" s="143" t="s">
        <v>216</v>
      </c>
      <c r="BI89" s="219"/>
      <c r="BJ89" s="219"/>
      <c r="BK89" s="136"/>
      <c r="BL89" s="136"/>
      <c r="BM89" s="208" t="s">
        <v>171</v>
      </c>
      <c r="BN89" s="344"/>
      <c r="BO89" s="239"/>
      <c r="BP89" s="239"/>
      <c r="BQ89" s="196"/>
      <c r="BR89" s="196"/>
      <c r="BS89" s="196"/>
      <c r="BT89" s="196"/>
      <c r="BU89" s="196"/>
      <c r="BV89" s="196"/>
      <c r="BW89" s="196"/>
      <c r="BX89" s="196"/>
      <c r="BY89" s="196"/>
      <c r="BZ89" s="196"/>
      <c r="CA89" s="196"/>
      <c r="CB89" s="196"/>
      <c r="CC89" s="196"/>
      <c r="CD89" s="196"/>
      <c r="CE89" s="196"/>
      <c r="CF89" s="196"/>
      <c r="CG89" s="196"/>
      <c r="CH89" s="196"/>
      <c r="CI89" s="196"/>
      <c r="CJ89" s="196"/>
      <c r="CK89" s="196"/>
      <c r="CL89" s="196"/>
      <c r="CM89" s="196"/>
      <c r="CN89" s="196"/>
      <c r="CO89" s="196"/>
      <c r="CP89" s="196"/>
      <c r="CQ89" s="196"/>
      <c r="CR89" s="196"/>
      <c r="CS89" s="196"/>
      <c r="CT89" s="196"/>
      <c r="CU89" s="196"/>
      <c r="CV89" s="196"/>
      <c r="CW89" s="196"/>
      <c r="CX89" s="196"/>
      <c r="CY89" s="196"/>
      <c r="CZ89" s="196"/>
      <c r="DA89" s="196"/>
      <c r="DB89" s="196"/>
      <c r="DC89" s="196"/>
      <c r="DD89" s="196"/>
      <c r="DE89" s="196"/>
      <c r="DF89" s="196"/>
      <c r="DG89" s="196"/>
      <c r="DH89" s="196"/>
      <c r="DI89" s="196"/>
      <c r="DJ89" s="196"/>
      <c r="DK89" s="196"/>
      <c r="DL89" s="196"/>
      <c r="DM89" s="196"/>
      <c r="DN89" s="196"/>
      <c r="DO89" s="196"/>
      <c r="DP89" s="196"/>
      <c r="DQ89" s="196"/>
      <c r="DR89" s="196"/>
      <c r="DS89" s="196"/>
      <c r="DT89" s="196"/>
      <c r="DU89" s="196"/>
      <c r="DV89" s="196"/>
      <c r="DW89" s="196"/>
      <c r="DX89" s="196"/>
      <c r="DY89" s="196"/>
      <c r="DZ89" s="196"/>
      <c r="EA89" s="196"/>
      <c r="EB89" s="196"/>
      <c r="EC89" s="196"/>
      <c r="ED89" s="196"/>
      <c r="EE89" s="196"/>
      <c r="EF89" s="196"/>
      <c r="EG89" s="196"/>
      <c r="EH89" s="196"/>
      <c r="EI89" s="196"/>
      <c r="EJ89" s="196"/>
      <c r="EK89" s="196"/>
      <c r="EL89" s="196"/>
      <c r="EM89" s="196"/>
      <c r="EN89" s="196"/>
      <c r="EO89" s="196"/>
      <c r="EP89" s="196"/>
      <c r="EQ89" s="196"/>
      <c r="ER89" s="196"/>
      <c r="ES89" s="196"/>
      <c r="ET89" s="196"/>
      <c r="EU89" s="196"/>
      <c r="EV89" s="196"/>
      <c r="EW89" s="196"/>
      <c r="EX89" s="196"/>
      <c r="EY89" s="196"/>
      <c r="EZ89" s="196"/>
      <c r="FA89" s="196"/>
      <c r="FB89" s="196"/>
      <c r="FC89" s="196"/>
      <c r="FD89" s="196"/>
      <c r="FE89" s="196"/>
      <c r="FF89" s="196"/>
      <c r="FG89" s="196"/>
      <c r="FH89" s="196"/>
      <c r="FI89" s="196"/>
      <c r="FJ89" s="196"/>
      <c r="FK89" s="196"/>
      <c r="FL89" s="196"/>
      <c r="FM89" s="196"/>
      <c r="FN89" s="196"/>
      <c r="FO89" s="196"/>
      <c r="FP89" s="196"/>
      <c r="FQ89" s="196"/>
      <c r="FR89" s="196"/>
      <c r="FS89" s="280"/>
      <c r="FT89" s="280"/>
      <c r="FU89" s="196"/>
      <c r="FV89" s="277"/>
      <c r="FW89" s="196"/>
      <c r="FX89" s="196"/>
      <c r="FY89" s="280"/>
      <c r="FZ89" s="196"/>
      <c r="GA89" s="243">
        <v>45421</v>
      </c>
      <c r="GB89" s="269"/>
      <c r="GC89" s="269"/>
      <c r="GD89" s="269"/>
      <c r="GE89" s="289"/>
      <c r="GF89" s="289"/>
      <c r="GG89" s="289"/>
      <c r="GH89" s="289"/>
      <c r="GI89" s="289"/>
      <c r="GJ89" s="289"/>
      <c r="GK89" s="289"/>
      <c r="GL89" s="289"/>
      <c r="GM89" s="289"/>
      <c r="GN89" s="289"/>
      <c r="GO89" s="289"/>
      <c r="GP89" s="289"/>
      <c r="GQ89" s="289"/>
      <c r="GR89" s="289"/>
      <c r="GS89" s="289"/>
      <c r="GT89" s="289"/>
      <c r="GU89" s="289"/>
      <c r="GV89" s="289"/>
      <c r="GW89" s="289"/>
      <c r="GX89" s="289"/>
      <c r="GY89" s="289"/>
      <c r="GZ89" s="289"/>
      <c r="HA89" s="289"/>
      <c r="HB89" s="289"/>
      <c r="HC89" s="289"/>
      <c r="HD89" s="289"/>
      <c r="HE89" s="289"/>
      <c r="HF89" s="289"/>
    </row>
    <row r="90" spans="1:214" ht="39.75" hidden="1" customHeight="1" x14ac:dyDescent="0.2">
      <c r="A90" s="351"/>
      <c r="B90" s="350"/>
      <c r="C90" s="328"/>
      <c r="D90" s="328"/>
      <c r="E90" s="145"/>
      <c r="F90" s="145"/>
      <c r="G90" s="145"/>
      <c r="H90" s="352"/>
      <c r="I90" s="352"/>
      <c r="J90" s="143"/>
      <c r="K90" s="328"/>
      <c r="L90" s="328"/>
      <c r="M90" s="328"/>
      <c r="N90" s="328"/>
      <c r="O90" s="328"/>
      <c r="P90" s="201" t="e">
        <f>VLOOKUP(O90,[6]FORMULAS!$A$77:$B$82,2,0)</f>
        <v>#N/A</v>
      </c>
      <c r="Q90" s="216" t="e">
        <f t="shared" si="7"/>
        <v>#N/A</v>
      </c>
      <c r="R90" s="329"/>
      <c r="S90" s="345"/>
      <c r="T90" s="346"/>
      <c r="U90" s="144"/>
      <c r="V90" s="151"/>
      <c r="W90" s="151"/>
      <c r="X90" s="151"/>
      <c r="Y90" s="146"/>
      <c r="Z90" s="134">
        <f>+IF(Y90='Tabla Valoración controles'!$D$4,'Tabla Valoración controles'!$F$4,IF('Mapa Corrupcion'!Y90='Tabla Valoración controles'!$D$5,'Tabla Valoración controles'!$F$5,IF(Y90=FORMULAS!$A$10,0,'Tabla Valoración controles'!$F$6)))</f>
        <v>0.1</v>
      </c>
      <c r="AA90" s="146"/>
      <c r="AB90" s="135">
        <f>+IF(AA90='Tabla Valoración controles'!$D$7,'Tabla Valoración controles'!$F$7,IF(Y90=FORMULAS!$A$10,0,'Tabla Valoración controles'!$F$8))</f>
        <v>0.15</v>
      </c>
      <c r="AC90" s="146"/>
      <c r="AD90" s="134">
        <f>+IF(AC90='Tabla Valoración controles'!$D$9,'Tabla Valoración controles'!$F$9,IF(Y90=FORMULAS!$A$10,0,'Tabla Valoración controles'!$F$10))</f>
        <v>0</v>
      </c>
      <c r="AE90" s="146"/>
      <c r="AF90" s="134">
        <f>+IF(AE90='Tabla Valoración controles'!$D$9,'Tabla Valoración controles'!$F$9,IF(AA90=FORMULAS!$A$10,0,'Tabla Valoración controles'!$F$10))</f>
        <v>0</v>
      </c>
      <c r="AG90" s="146"/>
      <c r="AH90" s="134">
        <f>+IF(AG90='Tabla Valoración controles'!$D$13,'Tabla Valoración controles'!$F$13,'Tabla Valoración controles'!$F$14)</f>
        <v>0</v>
      </c>
      <c r="AI90" s="171">
        <f t="shared" si="11"/>
        <v>0.25</v>
      </c>
      <c r="AJ90" s="147"/>
      <c r="AK90" s="148">
        <f>+IF(AJ90=[3]CONTROLES!$C$50,[3]CONTROLES!$D$50,[3]CONTROLES!$D$51)</f>
        <v>0</v>
      </c>
      <c r="AL90" s="147"/>
      <c r="AM90" s="148">
        <f>+IF(AL90=[3]CONTROLES!$C$52,[3]CONTROLES!$D$52,[3]CONTROLES!$D$53)</f>
        <v>0</v>
      </c>
      <c r="AN90" s="147"/>
      <c r="AO90" s="148">
        <f>+IF(AN90=[3]CONTROLES!$C$54,[3]CONTROLES!$D$54,[3]CONTROLES!$D$55)</f>
        <v>0</v>
      </c>
      <c r="AP90" s="147"/>
      <c r="AQ90" s="148">
        <f>+IF(AP90=[3]CONTROLES!$C$56,[3]CONTROLES!$D$56,IF(AP90=[3]CONTROLES!$C$57,[3]CONTROLES!$D$57,[3]CONTROLES!$D$58))</f>
        <v>0</v>
      </c>
      <c r="AR90" s="147"/>
      <c r="AS90" s="148">
        <f>+IF(AR90=[3]CONTROLES!$C$59,[3]CONTROLES!$D$59,[3]CONTROLES!$D$60)</f>
        <v>0</v>
      </c>
      <c r="AT90" s="147"/>
      <c r="AU90" s="148">
        <f>+IF(AT90=[3]CONTROLES!$C$61,[3]CONTROLES!$D$61,[3]CONTROLES!$D$62)</f>
        <v>0</v>
      </c>
      <c r="AV90" s="147"/>
      <c r="AW90" s="149">
        <f>+IF(AV90=[3]CONTROLES!$C$63,[3]CONTROLES!$D$63,IF(AV90=[3]CONTROLES!$C$64,[3]CONTROLES!$D$64,[3]CONTROLES!$D$65))</f>
        <v>0</v>
      </c>
      <c r="AX90" s="149">
        <f t="shared" si="12"/>
        <v>0</v>
      </c>
      <c r="AY90" s="150" t="str">
        <f t="shared" si="13"/>
        <v>Débil</v>
      </c>
      <c r="AZ90" s="328"/>
      <c r="BA90" s="329"/>
      <c r="BB90" s="347"/>
      <c r="BC90" s="345"/>
      <c r="BD90" s="346"/>
      <c r="BE90" s="346"/>
      <c r="BF90" s="136"/>
      <c r="BG90" s="136"/>
      <c r="BH90" s="143" t="s">
        <v>216</v>
      </c>
      <c r="BI90" s="219"/>
      <c r="BJ90" s="219"/>
      <c r="BK90" s="136"/>
      <c r="BL90" s="136"/>
      <c r="BM90" s="208" t="s">
        <v>171</v>
      </c>
      <c r="BN90" s="344"/>
      <c r="BO90" s="239"/>
      <c r="BP90" s="239"/>
      <c r="BQ90" s="196"/>
      <c r="BR90" s="196"/>
      <c r="BS90" s="196"/>
      <c r="BT90" s="196"/>
      <c r="BU90" s="196"/>
      <c r="BV90" s="196"/>
      <c r="BW90" s="196"/>
      <c r="BX90" s="196"/>
      <c r="BY90" s="196"/>
      <c r="BZ90" s="196"/>
      <c r="CA90" s="196"/>
      <c r="CB90" s="196"/>
      <c r="CC90" s="196"/>
      <c r="CD90" s="196"/>
      <c r="CE90" s="196"/>
      <c r="CF90" s="196"/>
      <c r="CG90" s="196"/>
      <c r="CH90" s="196"/>
      <c r="CI90" s="196"/>
      <c r="CJ90" s="196"/>
      <c r="CK90" s="196"/>
      <c r="CL90" s="196"/>
      <c r="CM90" s="196"/>
      <c r="CN90" s="196"/>
      <c r="CO90" s="196"/>
      <c r="CP90" s="196"/>
      <c r="CQ90" s="196"/>
      <c r="CR90" s="196"/>
      <c r="CS90" s="196"/>
      <c r="CT90" s="196"/>
      <c r="CU90" s="196"/>
      <c r="CV90" s="196"/>
      <c r="CW90" s="196"/>
      <c r="CX90" s="196"/>
      <c r="CY90" s="196"/>
      <c r="CZ90" s="196"/>
      <c r="DA90" s="196"/>
      <c r="DB90" s="196"/>
      <c r="DC90" s="196"/>
      <c r="DD90" s="196"/>
      <c r="DE90" s="196"/>
      <c r="DF90" s="196"/>
      <c r="DG90" s="196"/>
      <c r="DH90" s="196"/>
      <c r="DI90" s="196"/>
      <c r="DJ90" s="196"/>
      <c r="DK90" s="196"/>
      <c r="DL90" s="196"/>
      <c r="DM90" s="196"/>
      <c r="DN90" s="196"/>
      <c r="DO90" s="196"/>
      <c r="DP90" s="196"/>
      <c r="DQ90" s="196"/>
      <c r="DR90" s="196"/>
      <c r="DS90" s="196"/>
      <c r="DT90" s="196"/>
      <c r="DU90" s="196"/>
      <c r="DV90" s="196"/>
      <c r="DW90" s="196"/>
      <c r="DX90" s="196"/>
      <c r="DY90" s="196"/>
      <c r="DZ90" s="196"/>
      <c r="EA90" s="196"/>
      <c r="EB90" s="196"/>
      <c r="EC90" s="196"/>
      <c r="ED90" s="196"/>
      <c r="EE90" s="196"/>
      <c r="EF90" s="196"/>
      <c r="EG90" s="196"/>
      <c r="EH90" s="196"/>
      <c r="EI90" s="196"/>
      <c r="EJ90" s="196"/>
      <c r="EK90" s="196"/>
      <c r="EL90" s="196"/>
      <c r="EM90" s="196"/>
      <c r="EN90" s="196"/>
      <c r="EO90" s="196"/>
      <c r="EP90" s="196"/>
      <c r="EQ90" s="196"/>
      <c r="ER90" s="196"/>
      <c r="ES90" s="196"/>
      <c r="ET90" s="196"/>
      <c r="EU90" s="196"/>
      <c r="EV90" s="196"/>
      <c r="EW90" s="196"/>
      <c r="EX90" s="196"/>
      <c r="EY90" s="196"/>
      <c r="EZ90" s="196"/>
      <c r="FA90" s="196"/>
      <c r="FB90" s="196"/>
      <c r="FC90" s="196"/>
      <c r="FD90" s="196"/>
      <c r="FE90" s="196"/>
      <c r="FF90" s="196"/>
      <c r="FG90" s="196"/>
      <c r="FH90" s="196"/>
      <c r="FI90" s="196"/>
      <c r="FJ90" s="196"/>
      <c r="FK90" s="196"/>
      <c r="FL90" s="196"/>
      <c r="FM90" s="196"/>
      <c r="FN90" s="196"/>
      <c r="FO90" s="196"/>
      <c r="FP90" s="196"/>
      <c r="FQ90" s="196"/>
      <c r="FR90" s="196"/>
      <c r="FS90" s="280"/>
      <c r="FT90" s="280"/>
      <c r="FU90" s="196"/>
      <c r="FV90" s="277"/>
      <c r="FW90" s="196"/>
      <c r="FX90" s="196"/>
      <c r="FY90" s="280"/>
      <c r="FZ90" s="196"/>
      <c r="GA90" s="243">
        <v>45421</v>
      </c>
      <c r="GB90" s="269"/>
      <c r="GC90" s="269"/>
      <c r="GD90" s="269"/>
      <c r="GE90" s="289"/>
      <c r="GF90" s="289"/>
      <c r="GG90" s="289"/>
      <c r="GH90" s="289"/>
      <c r="GI90" s="289"/>
      <c r="GJ90" s="289"/>
      <c r="GK90" s="289"/>
      <c r="GL90" s="289"/>
      <c r="GM90" s="289"/>
      <c r="GN90" s="289"/>
      <c r="GO90" s="289"/>
      <c r="GP90" s="289"/>
      <c r="GQ90" s="289"/>
      <c r="GR90" s="289"/>
      <c r="GS90" s="289"/>
      <c r="GT90" s="289"/>
      <c r="GU90" s="289"/>
      <c r="GV90" s="289"/>
      <c r="GW90" s="289"/>
      <c r="GX90" s="289"/>
      <c r="GY90" s="289"/>
      <c r="GZ90" s="289"/>
      <c r="HA90" s="289"/>
      <c r="HB90" s="289"/>
      <c r="HC90" s="289"/>
      <c r="HD90" s="289"/>
      <c r="HE90" s="289"/>
      <c r="HF90" s="289"/>
    </row>
    <row r="91" spans="1:214" ht="39.75" hidden="1" customHeight="1" x14ac:dyDescent="0.2">
      <c r="A91" s="351"/>
      <c r="B91" s="350"/>
      <c r="C91" s="328"/>
      <c r="D91" s="328"/>
      <c r="E91" s="145"/>
      <c r="F91" s="145"/>
      <c r="G91" s="145"/>
      <c r="H91" s="352"/>
      <c r="I91" s="352"/>
      <c r="J91" s="143"/>
      <c r="K91" s="328"/>
      <c r="L91" s="328"/>
      <c r="M91" s="328"/>
      <c r="N91" s="328"/>
      <c r="O91" s="328"/>
      <c r="P91" s="201" t="e">
        <f>VLOOKUP(O91,[6]FORMULAS!$A$77:$B$82,2,0)</f>
        <v>#N/A</v>
      </c>
      <c r="Q91" s="216" t="e">
        <f t="shared" si="7"/>
        <v>#N/A</v>
      </c>
      <c r="R91" s="329"/>
      <c r="S91" s="345"/>
      <c r="T91" s="346"/>
      <c r="U91" s="144"/>
      <c r="V91" s="151"/>
      <c r="W91" s="151"/>
      <c r="X91" s="151"/>
      <c r="Y91" s="146"/>
      <c r="Z91" s="134">
        <f>+IF(Y91='Tabla Valoración controles'!$D$4,'Tabla Valoración controles'!$F$4,IF('Mapa Corrupcion'!Y91='Tabla Valoración controles'!$D$5,'Tabla Valoración controles'!$F$5,IF(Y91=FORMULAS!$A$10,0,'Tabla Valoración controles'!$F$6)))</f>
        <v>0.1</v>
      </c>
      <c r="AA91" s="146"/>
      <c r="AB91" s="135">
        <f>+IF(AA91='Tabla Valoración controles'!$D$7,'Tabla Valoración controles'!$F$7,IF(Y91=FORMULAS!$A$10,0,'Tabla Valoración controles'!$F$8))</f>
        <v>0.15</v>
      </c>
      <c r="AC91" s="146"/>
      <c r="AD91" s="134">
        <f>+IF(AC91='Tabla Valoración controles'!$D$9,'Tabla Valoración controles'!$F$9,IF(Y91=FORMULAS!$A$10,0,'Tabla Valoración controles'!$F$10))</f>
        <v>0</v>
      </c>
      <c r="AE91" s="146"/>
      <c r="AF91" s="134">
        <f>+IF(AE91='Tabla Valoración controles'!$D$9,'Tabla Valoración controles'!$F$9,IF(AA91=FORMULAS!$A$10,0,'Tabla Valoración controles'!$F$10))</f>
        <v>0</v>
      </c>
      <c r="AG91" s="146"/>
      <c r="AH91" s="134">
        <f>+IF(AG91='Tabla Valoración controles'!$D$13,'Tabla Valoración controles'!$F$13,'Tabla Valoración controles'!$F$14)</f>
        <v>0</v>
      </c>
      <c r="AI91" s="171">
        <f t="shared" si="11"/>
        <v>0.25</v>
      </c>
      <c r="AJ91" s="147"/>
      <c r="AK91" s="148">
        <f>+IF(AJ91=[3]CONTROLES!$C$50,[3]CONTROLES!$D$50,[3]CONTROLES!$D$51)</f>
        <v>0</v>
      </c>
      <c r="AL91" s="147"/>
      <c r="AM91" s="148">
        <f>+IF(AL91=[3]CONTROLES!$C$52,[3]CONTROLES!$D$52,[3]CONTROLES!$D$53)</f>
        <v>0</v>
      </c>
      <c r="AN91" s="147"/>
      <c r="AO91" s="148">
        <f>+IF(AN91=[3]CONTROLES!$C$54,[3]CONTROLES!$D$54,[3]CONTROLES!$D$55)</f>
        <v>0</v>
      </c>
      <c r="AP91" s="147"/>
      <c r="AQ91" s="148">
        <f>+IF(AP91=[3]CONTROLES!$C$56,[3]CONTROLES!$D$56,IF(AP91=[3]CONTROLES!$C$57,[3]CONTROLES!$D$57,[3]CONTROLES!$D$58))</f>
        <v>0</v>
      </c>
      <c r="AR91" s="147"/>
      <c r="AS91" s="148">
        <f>+IF(AR91=[3]CONTROLES!$C$59,[3]CONTROLES!$D$59,[3]CONTROLES!$D$60)</f>
        <v>0</v>
      </c>
      <c r="AT91" s="147"/>
      <c r="AU91" s="148">
        <f>+IF(AT91=[3]CONTROLES!$C$61,[3]CONTROLES!$D$61,[3]CONTROLES!$D$62)</f>
        <v>0</v>
      </c>
      <c r="AV91" s="147"/>
      <c r="AW91" s="149">
        <f>+IF(AV91=[3]CONTROLES!$C$63,[3]CONTROLES!$D$63,IF(AV91=[3]CONTROLES!$C$64,[3]CONTROLES!$D$64,[3]CONTROLES!$D$65))</f>
        <v>0</v>
      </c>
      <c r="AX91" s="149">
        <f t="shared" si="12"/>
        <v>0</v>
      </c>
      <c r="AY91" s="150" t="str">
        <f t="shared" si="13"/>
        <v>Débil</v>
      </c>
      <c r="AZ91" s="328"/>
      <c r="BA91" s="329"/>
      <c r="BB91" s="347"/>
      <c r="BC91" s="345"/>
      <c r="BD91" s="346"/>
      <c r="BE91" s="346"/>
      <c r="BF91" s="136"/>
      <c r="BG91" s="136"/>
      <c r="BH91" s="143" t="s">
        <v>216</v>
      </c>
      <c r="BI91" s="219"/>
      <c r="BJ91" s="219"/>
      <c r="BK91" s="136"/>
      <c r="BL91" s="136"/>
      <c r="BM91" s="208" t="s">
        <v>171</v>
      </c>
      <c r="BN91" s="344"/>
      <c r="BO91" s="239"/>
      <c r="BP91" s="239"/>
      <c r="BQ91" s="196"/>
      <c r="BR91" s="196"/>
      <c r="BS91" s="196"/>
      <c r="BT91" s="196"/>
      <c r="BU91" s="196"/>
      <c r="BV91" s="196"/>
      <c r="BW91" s="196"/>
      <c r="BX91" s="196"/>
      <c r="BY91" s="196"/>
      <c r="BZ91" s="196"/>
      <c r="CA91" s="196"/>
      <c r="CB91" s="196"/>
      <c r="CC91" s="196"/>
      <c r="CD91" s="196"/>
      <c r="CE91" s="196"/>
      <c r="CF91" s="196"/>
      <c r="CG91" s="196"/>
      <c r="CH91" s="196"/>
      <c r="CI91" s="196"/>
      <c r="CJ91" s="196"/>
      <c r="CK91" s="196"/>
      <c r="CL91" s="196"/>
      <c r="CM91" s="196"/>
      <c r="CN91" s="196"/>
      <c r="CO91" s="196"/>
      <c r="CP91" s="196"/>
      <c r="CQ91" s="196"/>
      <c r="CR91" s="196"/>
      <c r="CS91" s="196"/>
      <c r="CT91" s="196"/>
      <c r="CU91" s="196"/>
      <c r="CV91" s="196"/>
      <c r="CW91" s="196"/>
      <c r="CX91" s="196"/>
      <c r="CY91" s="196"/>
      <c r="CZ91" s="196"/>
      <c r="DA91" s="196"/>
      <c r="DB91" s="196"/>
      <c r="DC91" s="196"/>
      <c r="DD91" s="196"/>
      <c r="DE91" s="196"/>
      <c r="DF91" s="196"/>
      <c r="DG91" s="196"/>
      <c r="DH91" s="196"/>
      <c r="DI91" s="196"/>
      <c r="DJ91" s="196"/>
      <c r="DK91" s="196"/>
      <c r="DL91" s="196"/>
      <c r="DM91" s="196"/>
      <c r="DN91" s="196"/>
      <c r="DO91" s="196"/>
      <c r="DP91" s="196"/>
      <c r="DQ91" s="196"/>
      <c r="DR91" s="196"/>
      <c r="DS91" s="196"/>
      <c r="DT91" s="196"/>
      <c r="DU91" s="196"/>
      <c r="DV91" s="196"/>
      <c r="DW91" s="196"/>
      <c r="DX91" s="196"/>
      <c r="DY91" s="196"/>
      <c r="DZ91" s="196"/>
      <c r="EA91" s="196"/>
      <c r="EB91" s="196"/>
      <c r="EC91" s="196"/>
      <c r="ED91" s="196"/>
      <c r="EE91" s="196"/>
      <c r="EF91" s="196"/>
      <c r="EG91" s="196"/>
      <c r="EH91" s="196"/>
      <c r="EI91" s="196"/>
      <c r="EJ91" s="196"/>
      <c r="EK91" s="196"/>
      <c r="EL91" s="196"/>
      <c r="EM91" s="196"/>
      <c r="EN91" s="196"/>
      <c r="EO91" s="196"/>
      <c r="EP91" s="196"/>
      <c r="EQ91" s="196"/>
      <c r="ER91" s="196"/>
      <c r="ES91" s="196"/>
      <c r="ET91" s="196"/>
      <c r="EU91" s="196"/>
      <c r="EV91" s="196"/>
      <c r="EW91" s="196"/>
      <c r="EX91" s="196"/>
      <c r="EY91" s="196"/>
      <c r="EZ91" s="196"/>
      <c r="FA91" s="196"/>
      <c r="FB91" s="196"/>
      <c r="FC91" s="196"/>
      <c r="FD91" s="196"/>
      <c r="FE91" s="196"/>
      <c r="FF91" s="196"/>
      <c r="FG91" s="196"/>
      <c r="FH91" s="196"/>
      <c r="FI91" s="196"/>
      <c r="FJ91" s="196"/>
      <c r="FK91" s="196"/>
      <c r="FL91" s="196"/>
      <c r="FM91" s="196"/>
      <c r="FN91" s="196"/>
      <c r="FO91" s="196"/>
      <c r="FP91" s="196"/>
      <c r="FQ91" s="196"/>
      <c r="FR91" s="196"/>
      <c r="FS91" s="280"/>
      <c r="FT91" s="280"/>
      <c r="FU91" s="196"/>
      <c r="FV91" s="277"/>
      <c r="FW91" s="196"/>
      <c r="FX91" s="196"/>
      <c r="FY91" s="280"/>
      <c r="FZ91" s="196"/>
      <c r="GA91" s="243">
        <v>45421</v>
      </c>
      <c r="GB91" s="269"/>
      <c r="GC91" s="269"/>
      <c r="GD91" s="269"/>
      <c r="GE91" s="289"/>
      <c r="GF91" s="289"/>
      <c r="GG91" s="289"/>
      <c r="GH91" s="289"/>
      <c r="GI91" s="289"/>
      <c r="GJ91" s="289"/>
      <c r="GK91" s="289"/>
      <c r="GL91" s="289"/>
      <c r="GM91" s="289"/>
      <c r="GN91" s="289"/>
      <c r="GO91" s="289"/>
      <c r="GP91" s="289"/>
      <c r="GQ91" s="289"/>
      <c r="GR91" s="289"/>
      <c r="GS91" s="289"/>
      <c r="GT91" s="289"/>
      <c r="GU91" s="289"/>
      <c r="GV91" s="289"/>
      <c r="GW91" s="289"/>
      <c r="GX91" s="289"/>
      <c r="GY91" s="289"/>
      <c r="GZ91" s="289"/>
      <c r="HA91" s="289"/>
      <c r="HB91" s="289"/>
      <c r="HC91" s="289"/>
      <c r="HD91" s="289"/>
      <c r="HE91" s="289"/>
      <c r="HF91" s="289"/>
    </row>
    <row r="92" spans="1:214" ht="39.75" hidden="1" customHeight="1" x14ac:dyDescent="0.2">
      <c r="A92" s="351"/>
      <c r="B92" s="350"/>
      <c r="C92" s="328"/>
      <c r="D92" s="328"/>
      <c r="E92" s="145"/>
      <c r="F92" s="145"/>
      <c r="G92" s="145"/>
      <c r="H92" s="352"/>
      <c r="I92" s="352"/>
      <c r="J92" s="143"/>
      <c r="K92" s="328"/>
      <c r="L92" s="328"/>
      <c r="M92" s="328"/>
      <c r="N92" s="328"/>
      <c r="O92" s="328"/>
      <c r="P92" s="201" t="e">
        <f>VLOOKUP(O92,[6]FORMULAS!$A$77:$B$82,2,0)</f>
        <v>#N/A</v>
      </c>
      <c r="Q92" s="216" t="e">
        <f t="shared" si="7"/>
        <v>#N/A</v>
      </c>
      <c r="R92" s="329"/>
      <c r="S92" s="345"/>
      <c r="T92" s="346"/>
      <c r="U92" s="144"/>
      <c r="V92" s="151"/>
      <c r="W92" s="151"/>
      <c r="X92" s="151"/>
      <c r="Y92" s="146"/>
      <c r="Z92" s="134">
        <f>+IF(Y92='Tabla Valoración controles'!$D$4,'Tabla Valoración controles'!$F$4,IF('Mapa Corrupcion'!Y92='Tabla Valoración controles'!$D$5,'Tabla Valoración controles'!$F$5,IF(Y92=FORMULAS!$A$10,0,'Tabla Valoración controles'!$F$6)))</f>
        <v>0.1</v>
      </c>
      <c r="AA92" s="146"/>
      <c r="AB92" s="135">
        <f>+IF(AA92='Tabla Valoración controles'!$D$7,'Tabla Valoración controles'!$F$7,IF(Y92=FORMULAS!$A$10,0,'Tabla Valoración controles'!$F$8))</f>
        <v>0.15</v>
      </c>
      <c r="AC92" s="146"/>
      <c r="AD92" s="134">
        <f>+IF(AC92='Tabla Valoración controles'!$D$9,'Tabla Valoración controles'!$F$9,IF(Y92=FORMULAS!$A$10,0,'Tabla Valoración controles'!$F$10))</f>
        <v>0</v>
      </c>
      <c r="AE92" s="146"/>
      <c r="AF92" s="134">
        <f>+IF(AE92='Tabla Valoración controles'!$D$9,'Tabla Valoración controles'!$F$9,IF(AA92=FORMULAS!$A$10,0,'Tabla Valoración controles'!$F$10))</f>
        <v>0</v>
      </c>
      <c r="AG92" s="146"/>
      <c r="AH92" s="134">
        <f>+IF(AG92='Tabla Valoración controles'!$D$13,'Tabla Valoración controles'!$F$13,'Tabla Valoración controles'!$F$14)</f>
        <v>0</v>
      </c>
      <c r="AI92" s="171">
        <f t="shared" si="11"/>
        <v>0.25</v>
      </c>
      <c r="AJ92" s="147"/>
      <c r="AK92" s="148">
        <f>+IF(AJ92=[3]CONTROLES!$C$50,[3]CONTROLES!$D$50,[3]CONTROLES!$D$51)</f>
        <v>0</v>
      </c>
      <c r="AL92" s="147"/>
      <c r="AM92" s="148">
        <f>+IF(AL92=[3]CONTROLES!$C$52,[3]CONTROLES!$D$52,[3]CONTROLES!$D$53)</f>
        <v>0</v>
      </c>
      <c r="AN92" s="147"/>
      <c r="AO92" s="148">
        <f>+IF(AN92=[3]CONTROLES!$C$54,[3]CONTROLES!$D$54,[3]CONTROLES!$D$55)</f>
        <v>0</v>
      </c>
      <c r="AP92" s="147"/>
      <c r="AQ92" s="148">
        <f>+IF(AP92=[3]CONTROLES!$C$56,[3]CONTROLES!$D$56,IF(AP92=[3]CONTROLES!$C$57,[3]CONTROLES!$D$57,[3]CONTROLES!$D$58))</f>
        <v>0</v>
      </c>
      <c r="AR92" s="147"/>
      <c r="AS92" s="148">
        <f>+IF(AR92=[3]CONTROLES!$C$59,[3]CONTROLES!$D$59,[3]CONTROLES!$D$60)</f>
        <v>0</v>
      </c>
      <c r="AT92" s="147"/>
      <c r="AU92" s="148">
        <f>+IF(AT92=[3]CONTROLES!$C$61,[3]CONTROLES!$D$61,[3]CONTROLES!$D$62)</f>
        <v>0</v>
      </c>
      <c r="AV92" s="147"/>
      <c r="AW92" s="149">
        <f>+IF(AV92=[3]CONTROLES!$C$63,[3]CONTROLES!$D$63,IF(AV92=[3]CONTROLES!$C$64,[3]CONTROLES!$D$64,[3]CONTROLES!$D$65))</f>
        <v>0</v>
      </c>
      <c r="AX92" s="149">
        <f t="shared" si="12"/>
        <v>0</v>
      </c>
      <c r="AY92" s="150" t="str">
        <f t="shared" si="13"/>
        <v>Débil</v>
      </c>
      <c r="AZ92" s="328"/>
      <c r="BA92" s="329"/>
      <c r="BB92" s="347"/>
      <c r="BC92" s="345"/>
      <c r="BD92" s="346"/>
      <c r="BE92" s="346"/>
      <c r="BF92" s="136"/>
      <c r="BG92" s="136"/>
      <c r="BH92" s="143" t="s">
        <v>216</v>
      </c>
      <c r="BI92" s="219"/>
      <c r="BJ92" s="219"/>
      <c r="BK92" s="136"/>
      <c r="BL92" s="136"/>
      <c r="BM92" s="208" t="s">
        <v>171</v>
      </c>
      <c r="BN92" s="344"/>
      <c r="BO92" s="239"/>
      <c r="BP92" s="239"/>
      <c r="BQ92" s="196"/>
      <c r="BR92" s="196"/>
      <c r="BS92" s="196"/>
      <c r="BT92" s="196"/>
      <c r="BU92" s="196"/>
      <c r="BV92" s="196"/>
      <c r="BW92" s="196"/>
      <c r="BX92" s="196"/>
      <c r="BY92" s="196"/>
      <c r="BZ92" s="196"/>
      <c r="CA92" s="196"/>
      <c r="CB92" s="196"/>
      <c r="CC92" s="196"/>
      <c r="CD92" s="196"/>
      <c r="CE92" s="196"/>
      <c r="CF92" s="196"/>
      <c r="CG92" s="196"/>
      <c r="CH92" s="196"/>
      <c r="CI92" s="196"/>
      <c r="CJ92" s="196"/>
      <c r="CK92" s="196"/>
      <c r="CL92" s="196"/>
      <c r="CM92" s="196"/>
      <c r="CN92" s="196"/>
      <c r="CO92" s="196"/>
      <c r="CP92" s="196"/>
      <c r="CQ92" s="196"/>
      <c r="CR92" s="196"/>
      <c r="CS92" s="196"/>
      <c r="CT92" s="196"/>
      <c r="CU92" s="196"/>
      <c r="CV92" s="196"/>
      <c r="CW92" s="196"/>
      <c r="CX92" s="196"/>
      <c r="CY92" s="196"/>
      <c r="CZ92" s="196"/>
      <c r="DA92" s="196"/>
      <c r="DB92" s="196"/>
      <c r="DC92" s="196"/>
      <c r="DD92" s="196"/>
      <c r="DE92" s="196"/>
      <c r="DF92" s="196"/>
      <c r="DG92" s="196"/>
      <c r="DH92" s="196"/>
      <c r="DI92" s="196"/>
      <c r="DJ92" s="196"/>
      <c r="DK92" s="196"/>
      <c r="DL92" s="196"/>
      <c r="DM92" s="196"/>
      <c r="DN92" s="196"/>
      <c r="DO92" s="196"/>
      <c r="DP92" s="196"/>
      <c r="DQ92" s="196"/>
      <c r="DR92" s="196"/>
      <c r="DS92" s="196"/>
      <c r="DT92" s="196"/>
      <c r="DU92" s="196"/>
      <c r="DV92" s="196"/>
      <c r="DW92" s="196"/>
      <c r="DX92" s="196"/>
      <c r="DY92" s="196"/>
      <c r="DZ92" s="196"/>
      <c r="EA92" s="196"/>
      <c r="EB92" s="196"/>
      <c r="EC92" s="196"/>
      <c r="ED92" s="196"/>
      <c r="EE92" s="196"/>
      <c r="EF92" s="196"/>
      <c r="EG92" s="196"/>
      <c r="EH92" s="196"/>
      <c r="EI92" s="196"/>
      <c r="EJ92" s="196"/>
      <c r="EK92" s="196"/>
      <c r="EL92" s="196"/>
      <c r="EM92" s="196"/>
      <c r="EN92" s="196"/>
      <c r="EO92" s="196"/>
      <c r="EP92" s="196"/>
      <c r="EQ92" s="196"/>
      <c r="ER92" s="196"/>
      <c r="ES92" s="196"/>
      <c r="ET92" s="196"/>
      <c r="EU92" s="196"/>
      <c r="EV92" s="196"/>
      <c r="EW92" s="196"/>
      <c r="EX92" s="196"/>
      <c r="EY92" s="196"/>
      <c r="EZ92" s="196"/>
      <c r="FA92" s="196"/>
      <c r="FB92" s="196"/>
      <c r="FC92" s="196"/>
      <c r="FD92" s="196"/>
      <c r="FE92" s="196"/>
      <c r="FF92" s="196"/>
      <c r="FG92" s="196"/>
      <c r="FH92" s="196"/>
      <c r="FI92" s="196"/>
      <c r="FJ92" s="196"/>
      <c r="FK92" s="196"/>
      <c r="FL92" s="196"/>
      <c r="FM92" s="196"/>
      <c r="FN92" s="196"/>
      <c r="FO92" s="196"/>
      <c r="FP92" s="196"/>
      <c r="FQ92" s="196"/>
      <c r="FR92" s="196"/>
      <c r="FS92" s="280"/>
      <c r="FT92" s="280"/>
      <c r="FU92" s="196"/>
      <c r="FV92" s="277"/>
      <c r="FW92" s="196"/>
      <c r="FX92" s="196"/>
      <c r="FY92" s="280"/>
      <c r="FZ92" s="196"/>
      <c r="GA92" s="243">
        <v>45421</v>
      </c>
      <c r="GB92" s="269"/>
      <c r="GC92" s="269"/>
      <c r="GD92" s="269"/>
      <c r="GE92" s="289"/>
      <c r="GF92" s="289"/>
      <c r="GG92" s="289"/>
      <c r="GH92" s="289"/>
      <c r="GI92" s="289"/>
      <c r="GJ92" s="289"/>
      <c r="GK92" s="289"/>
      <c r="GL92" s="289"/>
      <c r="GM92" s="289"/>
      <c r="GN92" s="289"/>
      <c r="GO92" s="289"/>
      <c r="GP92" s="289"/>
      <c r="GQ92" s="289"/>
      <c r="GR92" s="289"/>
      <c r="GS92" s="289"/>
      <c r="GT92" s="289"/>
      <c r="GU92" s="289"/>
      <c r="GV92" s="289"/>
      <c r="GW92" s="289"/>
      <c r="GX92" s="289"/>
      <c r="GY92" s="289"/>
      <c r="GZ92" s="289"/>
      <c r="HA92" s="289"/>
      <c r="HB92" s="289"/>
      <c r="HC92" s="289"/>
      <c r="HD92" s="289"/>
      <c r="HE92" s="289"/>
      <c r="HF92" s="289"/>
    </row>
    <row r="93" spans="1:214" ht="159.6" customHeight="1" x14ac:dyDescent="0.2">
      <c r="A93" s="351">
        <v>15</v>
      </c>
      <c r="B93" s="350" t="s">
        <v>130</v>
      </c>
      <c r="C93" s="328" t="str">
        <f>VLOOKUP(B93,FORMULAS!$A$30:$C$46,2,0)</f>
        <v>Administrar de manera eficiente y eficaz la infraestructura física, los bienes y servicios que requieran todos los procesos de la entidad como apoyo a su gestión, garantizando que se encuentren en óptimas condiciones para el cumplimiento y desarrollo de sus funciones.</v>
      </c>
      <c r="D93" s="328" t="str">
        <f>VLOOKUP(B93,FORMULAS!$A$30:$C$46,3,0)</f>
        <v xml:space="preserve">Subdirector Administrativo </v>
      </c>
      <c r="E93" s="145" t="s">
        <v>1094</v>
      </c>
      <c r="F93" s="145" t="s">
        <v>578</v>
      </c>
      <c r="G93" s="153" t="s">
        <v>1095</v>
      </c>
      <c r="H93" s="352" t="s">
        <v>1096</v>
      </c>
      <c r="I93" s="352" t="s">
        <v>579</v>
      </c>
      <c r="J93" s="143" t="s">
        <v>468</v>
      </c>
      <c r="K93" s="328" t="s">
        <v>432</v>
      </c>
      <c r="L93" s="328" t="s">
        <v>432</v>
      </c>
      <c r="M93" s="328" t="s">
        <v>432</v>
      </c>
      <c r="N93" s="328" t="s">
        <v>432</v>
      </c>
      <c r="O93" s="328" t="s">
        <v>280</v>
      </c>
      <c r="P93" s="201" t="str">
        <f>VLOOKUP(O93,[6]FORMULAS!$A$77:$B$82,2,0)</f>
        <v>Rara vez</v>
      </c>
      <c r="Q93" s="216" t="str">
        <f t="shared" si="7"/>
        <v>Rara vez</v>
      </c>
      <c r="R93" s="329" t="str">
        <f>VLOOKUP(A93,'Impacto Ri Inhe'!$B$5:$AF$42,31,0)</f>
        <v>Mayor</v>
      </c>
      <c r="S93" s="345" t="str">
        <f>CONCATENATE(R93,"-",Q93)</f>
        <v>Mayor-Rara vez</v>
      </c>
      <c r="T93" s="346" t="str">
        <f>VLOOKUP(S93,FORMULAS!$I$77:$J$97,2,0)</f>
        <v>Alto</v>
      </c>
      <c r="U93" s="201">
        <v>1</v>
      </c>
      <c r="V93" s="145" t="s">
        <v>1097</v>
      </c>
      <c r="W93" s="145" t="s">
        <v>736</v>
      </c>
      <c r="X93" s="145" t="s">
        <v>737</v>
      </c>
      <c r="Y93" s="146" t="s">
        <v>12</v>
      </c>
      <c r="Z93" s="134">
        <f>+IF(Y93='[9]Tabla Valoración controles'!$D$4,'[9]Tabla Valoración controles'!$F$4,IF('[9]Mapa Corrupcion'!Y93='[9]Tabla Valoración controles'!$D$5,'[9]Tabla Valoración controles'!$F$5,IF(Y93=[9]FORMULAS!$A$10,0,'[9]Tabla Valoración controles'!$F$6)))</f>
        <v>0.25</v>
      </c>
      <c r="AA93" s="146" t="s">
        <v>8</v>
      </c>
      <c r="AB93" s="135">
        <f>+IF(AA93='Tabla Valoración controles'!$D$7,'Tabla Valoración controles'!$F$7,IF(Y93=FORMULAS!$A$10,0,'Tabla Valoración controles'!$F$8))</f>
        <v>0.15</v>
      </c>
      <c r="AC93" s="146" t="s">
        <v>17</v>
      </c>
      <c r="AD93" s="134">
        <f>+IF(AC93='Tabla Valoración controles'!$D$9,'Tabla Valoración controles'!$F$9,IF(Y93=FORMULAS!$A$10,0,'Tabla Valoración controles'!$F$10))</f>
        <v>0</v>
      </c>
      <c r="AE93" s="146" t="s">
        <v>20</v>
      </c>
      <c r="AF93" s="134">
        <f>+IF(AE93='Tabla Valoración controles'!$D$9,'Tabla Valoración controles'!$F$9,IF(AA93=FORMULAS!$A$10,0,'Tabla Valoración controles'!$F$10))</f>
        <v>0</v>
      </c>
      <c r="AG93" s="146" t="s">
        <v>77</v>
      </c>
      <c r="AH93" s="134">
        <f>+IF(AG93='Tabla Valoración controles'!$D$13,'Tabla Valoración controles'!$F$13,'Tabla Valoración controles'!$F$14)</f>
        <v>0</v>
      </c>
      <c r="AI93" s="171">
        <f t="shared" si="11"/>
        <v>0.4</v>
      </c>
      <c r="AJ93" s="147" t="s">
        <v>353</v>
      </c>
      <c r="AK93" s="148">
        <f>+IF(AJ93=[3]CONTROLES!$C$50,[3]CONTROLES!$D$50,[3]CONTROLES!$D$51)</f>
        <v>15</v>
      </c>
      <c r="AL93" s="147" t="s">
        <v>359</v>
      </c>
      <c r="AM93" s="148">
        <f>+IF(AL93=[3]CONTROLES!$C$52,[3]CONTROLES!$D$52,[3]CONTROLES!$D$53)</f>
        <v>15</v>
      </c>
      <c r="AN93" s="147" t="s">
        <v>362</v>
      </c>
      <c r="AO93" s="148">
        <f>+IF(AN93=[3]CONTROLES!$C$54,[3]CONTROLES!$D$54,[3]CONTROLES!$D$55)</f>
        <v>15</v>
      </c>
      <c r="AP93" s="147" t="s">
        <v>366</v>
      </c>
      <c r="AQ93" s="148">
        <f>+IF(AP93=[3]CONTROLES!$C$56,[3]CONTROLES!$D$56,IF(AP93=[3]CONTROLES!$C$57,[3]CONTROLES!$D$57,[3]CONTROLES!$D$58))</f>
        <v>10</v>
      </c>
      <c r="AR93" s="147" t="s">
        <v>369</v>
      </c>
      <c r="AS93" s="148">
        <f>+IF(AR93=[3]CONTROLES!$C$59,[3]CONTROLES!$D$59,[3]CONTROLES!$D$60)</f>
        <v>15</v>
      </c>
      <c r="AT93" s="147" t="s">
        <v>372</v>
      </c>
      <c r="AU93" s="148">
        <f>+IF(AT93=[3]CONTROLES!$C$61,[3]CONTROLES!$D$61,[3]CONTROLES!$D$62)</f>
        <v>15</v>
      </c>
      <c r="AV93" s="147" t="s">
        <v>375</v>
      </c>
      <c r="AW93" s="149">
        <f>+IF(AV93=[3]CONTROLES!$C$63,[3]CONTROLES!$D$63,IF(AV93=[3]CONTROLES!$C$64,[3]CONTROLES!$D$64,[3]CONTROLES!$D$65))</f>
        <v>10</v>
      </c>
      <c r="AX93" s="149">
        <f t="shared" si="12"/>
        <v>95</v>
      </c>
      <c r="AY93" s="150" t="str">
        <f t="shared" si="13"/>
        <v>Moderado</v>
      </c>
      <c r="AZ93" s="328" t="s">
        <v>280</v>
      </c>
      <c r="BA93" s="329" t="str">
        <f>VLOOKUP(AZ93,FORMULAS!$A$77:$B$82,2,0)</f>
        <v>Rara vez</v>
      </c>
      <c r="BB93" s="347" t="str">
        <f>+R93</f>
        <v>Mayor</v>
      </c>
      <c r="BC93" s="345" t="str">
        <f>CONCATENATE(BB93,"-",BA93)</f>
        <v>Mayor-Rara vez</v>
      </c>
      <c r="BD93" s="346" t="str">
        <f>VLOOKUP(BC93,FORMULAS!$I$77:$J$97,2,0)</f>
        <v>Alto</v>
      </c>
      <c r="BE93" s="346" t="s">
        <v>118</v>
      </c>
      <c r="BF93" s="145" t="s">
        <v>594</v>
      </c>
      <c r="BG93" s="143" t="s">
        <v>585</v>
      </c>
      <c r="BH93" s="143" t="s">
        <v>220</v>
      </c>
      <c r="BI93" s="218">
        <v>45383</v>
      </c>
      <c r="BJ93" s="218">
        <v>45657</v>
      </c>
      <c r="BK93" s="143" t="s">
        <v>595</v>
      </c>
      <c r="BL93" s="143" t="s">
        <v>596</v>
      </c>
      <c r="BM93" s="208" t="s">
        <v>35</v>
      </c>
      <c r="BN93" s="344"/>
      <c r="BO93" s="239" t="s">
        <v>261</v>
      </c>
      <c r="BP93" s="269" t="s">
        <v>1032</v>
      </c>
      <c r="BQ93" s="270" t="s">
        <v>468</v>
      </c>
      <c r="BR93" s="175" t="s">
        <v>1030</v>
      </c>
      <c r="BS93" s="270" t="s">
        <v>468</v>
      </c>
      <c r="BT93" s="270" t="s">
        <v>468</v>
      </c>
      <c r="BU93" s="270" t="s">
        <v>262</v>
      </c>
      <c r="BV93" s="270" t="s">
        <v>468</v>
      </c>
      <c r="BW93" s="270" t="s">
        <v>468</v>
      </c>
      <c r="BX93" s="270" t="s">
        <v>261</v>
      </c>
      <c r="BY93" s="269" t="s">
        <v>1032</v>
      </c>
      <c r="BZ93" s="270" t="s">
        <v>468</v>
      </c>
      <c r="CA93" s="175" t="s">
        <v>1030</v>
      </c>
      <c r="CB93" s="270" t="s">
        <v>468</v>
      </c>
      <c r="CC93" s="270" t="s">
        <v>468</v>
      </c>
      <c r="CD93" s="270" t="s">
        <v>262</v>
      </c>
      <c r="CE93" s="270" t="s">
        <v>468</v>
      </c>
      <c r="CF93" s="270" t="s">
        <v>468</v>
      </c>
      <c r="CG93" s="272" t="s">
        <v>261</v>
      </c>
      <c r="CH93" s="273" t="s">
        <v>1098</v>
      </c>
      <c r="CI93" s="273" t="s">
        <v>1033</v>
      </c>
      <c r="CJ93" s="175" t="s">
        <v>1030</v>
      </c>
      <c r="CK93" s="270" t="s">
        <v>468</v>
      </c>
      <c r="CL93" s="270" t="s">
        <v>468</v>
      </c>
      <c r="CM93" s="270" t="s">
        <v>262</v>
      </c>
      <c r="CN93" s="270" t="s">
        <v>468</v>
      </c>
      <c r="CO93" s="270" t="s">
        <v>468</v>
      </c>
      <c r="CP93" s="272" t="s">
        <v>261</v>
      </c>
      <c r="CQ93" s="273" t="s">
        <v>1034</v>
      </c>
      <c r="CR93" s="270" t="s">
        <v>468</v>
      </c>
      <c r="CS93" s="273" t="s">
        <v>1035</v>
      </c>
      <c r="CT93" s="274">
        <v>1</v>
      </c>
      <c r="CU93" s="273" t="s">
        <v>1033</v>
      </c>
      <c r="CV93" s="275" t="s">
        <v>262</v>
      </c>
      <c r="CW93" s="270" t="s">
        <v>468</v>
      </c>
      <c r="CX93" s="270" t="s">
        <v>468</v>
      </c>
      <c r="CY93" s="196"/>
      <c r="CZ93" s="196"/>
      <c r="DA93" s="196"/>
      <c r="DB93" s="196"/>
      <c r="DC93" s="196"/>
      <c r="DD93" s="196"/>
      <c r="DE93" s="196"/>
      <c r="DF93" s="196"/>
      <c r="DG93" s="196"/>
      <c r="DH93" s="196"/>
      <c r="DI93" s="196"/>
      <c r="DJ93" s="196"/>
      <c r="DK93" s="196"/>
      <c r="DL93" s="196"/>
      <c r="DM93" s="196"/>
      <c r="DN93" s="196"/>
      <c r="DO93" s="196"/>
      <c r="DP93" s="196"/>
      <c r="DQ93" s="196"/>
      <c r="DR93" s="196"/>
      <c r="DS93" s="196"/>
      <c r="DT93" s="196"/>
      <c r="DU93" s="196"/>
      <c r="DV93" s="196"/>
      <c r="DW93" s="196"/>
      <c r="DX93" s="196"/>
      <c r="DY93" s="196"/>
      <c r="DZ93" s="196"/>
      <c r="EA93" s="196"/>
      <c r="EB93" s="196"/>
      <c r="EC93" s="196"/>
      <c r="ED93" s="196"/>
      <c r="EE93" s="196"/>
      <c r="EF93" s="196"/>
      <c r="EG93" s="196"/>
      <c r="EH93" s="196"/>
      <c r="EI93" s="196"/>
      <c r="EJ93" s="196"/>
      <c r="EK93" s="196"/>
      <c r="EL93" s="196"/>
      <c r="EM93" s="196"/>
      <c r="EN93" s="196"/>
      <c r="EO93" s="196"/>
      <c r="EP93" s="196"/>
      <c r="EQ93" s="196"/>
      <c r="ER93" s="196"/>
      <c r="ES93" s="196"/>
      <c r="ET93" s="196"/>
      <c r="EU93" s="196"/>
      <c r="EV93" s="196"/>
      <c r="EW93" s="196"/>
      <c r="EX93" s="196"/>
      <c r="EY93" s="196"/>
      <c r="EZ93" s="196"/>
      <c r="FA93" s="196"/>
      <c r="FB93" s="196"/>
      <c r="FC93" s="196"/>
      <c r="FD93" s="196"/>
      <c r="FE93" s="196"/>
      <c r="FF93" s="196"/>
      <c r="FG93" s="196"/>
      <c r="FH93" s="196"/>
      <c r="FI93" s="196"/>
      <c r="FJ93" s="196"/>
      <c r="FK93" s="196"/>
      <c r="FL93" s="196"/>
      <c r="FM93" s="196"/>
      <c r="FN93" s="196"/>
      <c r="FO93" s="196"/>
      <c r="FP93" s="196"/>
      <c r="FQ93" s="196"/>
      <c r="FR93" s="196"/>
      <c r="FS93" s="279">
        <v>45420</v>
      </c>
      <c r="FT93" s="277" t="s">
        <v>261</v>
      </c>
      <c r="FU93" s="244" t="s">
        <v>1133</v>
      </c>
      <c r="FV93" s="277" t="s">
        <v>35</v>
      </c>
      <c r="FW93" s="265" t="s">
        <v>1042</v>
      </c>
      <c r="FX93" s="170">
        <v>0</v>
      </c>
      <c r="FY93" s="277" t="s">
        <v>35</v>
      </c>
      <c r="FZ93" s="239" t="s">
        <v>262</v>
      </c>
      <c r="GA93" s="243">
        <v>45421</v>
      </c>
      <c r="GB93" s="290" t="s">
        <v>1180</v>
      </c>
      <c r="GC93" s="291" t="s">
        <v>1171</v>
      </c>
      <c r="GD93" s="269" t="s">
        <v>173</v>
      </c>
      <c r="GE93" s="289">
        <v>0</v>
      </c>
      <c r="GF93" s="289"/>
      <c r="GG93" s="289"/>
      <c r="GH93" s="289"/>
      <c r="GI93" s="289"/>
      <c r="GJ93" s="289"/>
      <c r="GK93" s="289"/>
      <c r="GL93" s="289"/>
      <c r="GM93" s="289"/>
      <c r="GN93" s="289"/>
      <c r="GO93" s="289"/>
      <c r="GP93" s="289"/>
      <c r="GQ93" s="289"/>
      <c r="GR93" s="289"/>
      <c r="GS93" s="289"/>
      <c r="GT93" s="289"/>
      <c r="GU93" s="289"/>
      <c r="GV93" s="289"/>
      <c r="GW93" s="289"/>
      <c r="GX93" s="289"/>
      <c r="GY93" s="289"/>
      <c r="GZ93" s="289"/>
      <c r="HA93" s="289"/>
      <c r="HB93" s="289"/>
      <c r="HC93" s="289"/>
      <c r="HD93" s="289"/>
      <c r="HE93" s="289"/>
      <c r="HF93" s="289">
        <v>0.4</v>
      </c>
    </row>
    <row r="94" spans="1:214" ht="122.25" hidden="1" customHeight="1" x14ac:dyDescent="0.2">
      <c r="A94" s="351"/>
      <c r="B94" s="350"/>
      <c r="C94" s="328"/>
      <c r="D94" s="328"/>
      <c r="E94" s="145"/>
      <c r="F94" s="145"/>
      <c r="G94" s="153"/>
      <c r="H94" s="352"/>
      <c r="I94" s="352"/>
      <c r="J94" s="143"/>
      <c r="K94" s="328"/>
      <c r="L94" s="328"/>
      <c r="M94" s="328"/>
      <c r="N94" s="328"/>
      <c r="O94" s="328"/>
      <c r="P94" s="201"/>
      <c r="Q94" s="216"/>
      <c r="R94" s="329"/>
      <c r="S94" s="345"/>
      <c r="T94" s="346"/>
      <c r="U94" s="144"/>
      <c r="V94" s="145"/>
      <c r="W94" s="145"/>
      <c r="X94" s="145"/>
      <c r="Y94" s="146"/>
      <c r="Z94" s="134">
        <f>+IF(Y94='Tabla Valoración controles'!$D$4,'Tabla Valoración controles'!$F$4,IF('Mapa Corrupcion'!Y94='Tabla Valoración controles'!$D$5,'Tabla Valoración controles'!$F$5,IF(Y94=FORMULAS!$A$10,0,'Tabla Valoración controles'!$F$6)))</f>
        <v>0.1</v>
      </c>
      <c r="AA94" s="146" t="s">
        <v>8</v>
      </c>
      <c r="AB94" s="135">
        <f>+IF(AA94='Tabla Valoración controles'!$D$7,'Tabla Valoración controles'!$F$7,IF(Y94=FORMULAS!$A$10,0,'Tabla Valoración controles'!$F$8))</f>
        <v>0.15</v>
      </c>
      <c r="AC94" s="146" t="s">
        <v>17</v>
      </c>
      <c r="AD94" s="134">
        <f>+IF(AC94='Tabla Valoración controles'!$D$9,'Tabla Valoración controles'!$F$9,IF(Y94=FORMULAS!$A$10,0,'Tabla Valoración controles'!$F$10))</f>
        <v>0</v>
      </c>
      <c r="AE94" s="146" t="s">
        <v>20</v>
      </c>
      <c r="AF94" s="134">
        <f>+IF(AE94='Tabla Valoración controles'!$D$9,'Tabla Valoración controles'!$F$9,IF(AA94=FORMULAS!$A$10,0,'Tabla Valoración controles'!$F$10))</f>
        <v>0</v>
      </c>
      <c r="AG94" s="146" t="s">
        <v>77</v>
      </c>
      <c r="AH94" s="134">
        <f>+IF(AG94='Tabla Valoración controles'!$D$13,'Tabla Valoración controles'!$F$13,'Tabla Valoración controles'!$F$14)</f>
        <v>0</v>
      </c>
      <c r="AI94" s="171">
        <f t="shared" si="11"/>
        <v>0.25</v>
      </c>
      <c r="AJ94" s="147" t="s">
        <v>353</v>
      </c>
      <c r="AK94" s="148">
        <f>+IF(AJ94=[3]CONTROLES!$C$50,[3]CONTROLES!$D$50,[3]CONTROLES!$D$51)</f>
        <v>15</v>
      </c>
      <c r="AL94" s="147" t="s">
        <v>359</v>
      </c>
      <c r="AM94" s="148">
        <f>+IF(AL94=[3]CONTROLES!$C$52,[3]CONTROLES!$D$52,[3]CONTROLES!$D$53)</f>
        <v>15</v>
      </c>
      <c r="AN94" s="147" t="s">
        <v>362</v>
      </c>
      <c r="AO94" s="148">
        <f>+IF(AN94=[3]CONTROLES!$C$54,[3]CONTROLES!$D$54,[3]CONTROLES!$D$55)</f>
        <v>15</v>
      </c>
      <c r="AP94" s="147" t="s">
        <v>366</v>
      </c>
      <c r="AQ94" s="148">
        <f>+IF(AP94=[3]CONTROLES!$C$56,[3]CONTROLES!$D$56,IF(AP94=[3]CONTROLES!$C$57,[3]CONTROLES!$D$57,[3]CONTROLES!$D$58))</f>
        <v>10</v>
      </c>
      <c r="AR94" s="147" t="s">
        <v>369</v>
      </c>
      <c r="AS94" s="148">
        <f>+IF(AR94=[3]CONTROLES!$C$59,[3]CONTROLES!$D$59,[3]CONTROLES!$D$60)</f>
        <v>15</v>
      </c>
      <c r="AT94" s="147" t="s">
        <v>372</v>
      </c>
      <c r="AU94" s="148">
        <f>+IF(AT94=[3]CONTROLES!$C$61,[3]CONTROLES!$D$61,[3]CONTROLES!$D$62)</f>
        <v>15</v>
      </c>
      <c r="AV94" s="147" t="s">
        <v>375</v>
      </c>
      <c r="AW94" s="149">
        <f>+IF(AV94=[3]CONTROLES!$C$63,[3]CONTROLES!$D$63,IF(AV94=[3]CONTROLES!$C$64,[3]CONTROLES!$D$64,[3]CONTROLES!$D$65))</f>
        <v>10</v>
      </c>
      <c r="AX94" s="149">
        <f t="shared" si="12"/>
        <v>95</v>
      </c>
      <c r="AY94" s="150" t="str">
        <f t="shared" si="13"/>
        <v>Moderado</v>
      </c>
      <c r="AZ94" s="328"/>
      <c r="BA94" s="329"/>
      <c r="BB94" s="347"/>
      <c r="BC94" s="345"/>
      <c r="BD94" s="346"/>
      <c r="BE94" s="346"/>
      <c r="BF94" s="143"/>
      <c r="BG94" s="143"/>
      <c r="BH94" s="143" t="s">
        <v>216</v>
      </c>
      <c r="BI94" s="218"/>
      <c r="BJ94" s="218"/>
      <c r="BK94" s="143"/>
      <c r="BL94" s="143"/>
      <c r="BM94" s="208" t="s">
        <v>171</v>
      </c>
      <c r="BN94" s="344"/>
      <c r="BO94" s="239"/>
      <c r="BP94" s="239"/>
      <c r="BQ94" s="196"/>
      <c r="BR94" s="196"/>
      <c r="BS94" s="196"/>
      <c r="BT94" s="196"/>
      <c r="BU94" s="196"/>
      <c r="BV94" s="196"/>
      <c r="BW94" s="196"/>
      <c r="BX94" s="196"/>
      <c r="BY94" s="196"/>
      <c r="BZ94" s="196"/>
      <c r="CA94" s="196"/>
      <c r="CB94" s="196"/>
      <c r="CC94" s="196"/>
      <c r="CD94" s="196"/>
      <c r="CE94" s="196"/>
      <c r="CF94" s="196"/>
      <c r="CG94" s="196"/>
      <c r="CH94" s="196"/>
      <c r="CI94" s="196"/>
      <c r="CJ94" s="196"/>
      <c r="CK94" s="196"/>
      <c r="CL94" s="196"/>
      <c r="CM94" s="196"/>
      <c r="CN94" s="196"/>
      <c r="CO94" s="196"/>
      <c r="CP94" s="196"/>
      <c r="CQ94" s="196"/>
      <c r="CR94" s="196"/>
      <c r="CS94" s="196"/>
      <c r="CT94" s="196"/>
      <c r="CU94" s="196"/>
      <c r="CV94" s="196"/>
      <c r="CW94" s="196"/>
      <c r="CX94" s="196"/>
      <c r="CY94" s="196"/>
      <c r="CZ94" s="196"/>
      <c r="DA94" s="196"/>
      <c r="DB94" s="196"/>
      <c r="DC94" s="196"/>
      <c r="DD94" s="196"/>
      <c r="DE94" s="196"/>
      <c r="DF94" s="196"/>
      <c r="DG94" s="196"/>
      <c r="DH94" s="196"/>
      <c r="DI94" s="196"/>
      <c r="DJ94" s="196"/>
      <c r="DK94" s="196"/>
      <c r="DL94" s="196"/>
      <c r="DM94" s="196"/>
      <c r="DN94" s="196"/>
      <c r="DO94" s="196"/>
      <c r="DP94" s="196"/>
      <c r="DQ94" s="196"/>
      <c r="DR94" s="196"/>
      <c r="DS94" s="196"/>
      <c r="DT94" s="196"/>
      <c r="DU94" s="196"/>
      <c r="DV94" s="196"/>
      <c r="DW94" s="196"/>
      <c r="DX94" s="196"/>
      <c r="DY94" s="196"/>
      <c r="DZ94" s="196"/>
      <c r="EA94" s="196"/>
      <c r="EB94" s="196"/>
      <c r="EC94" s="196"/>
      <c r="ED94" s="196"/>
      <c r="EE94" s="196"/>
      <c r="EF94" s="196"/>
      <c r="EG94" s="196"/>
      <c r="EH94" s="196"/>
      <c r="EI94" s="196"/>
      <c r="EJ94" s="196"/>
      <c r="EK94" s="196"/>
      <c r="EL94" s="196"/>
      <c r="EM94" s="196"/>
      <c r="EN94" s="196"/>
      <c r="EO94" s="196"/>
      <c r="EP94" s="196"/>
      <c r="EQ94" s="196"/>
      <c r="ER94" s="196"/>
      <c r="ES94" s="196"/>
      <c r="ET94" s="196"/>
      <c r="EU94" s="196"/>
      <c r="EV94" s="196"/>
      <c r="EW94" s="196"/>
      <c r="EX94" s="196"/>
      <c r="EY94" s="196"/>
      <c r="EZ94" s="196"/>
      <c r="FA94" s="196"/>
      <c r="FB94" s="196"/>
      <c r="FC94" s="196"/>
      <c r="FD94" s="196"/>
      <c r="FE94" s="196"/>
      <c r="FF94" s="196"/>
      <c r="FG94" s="196"/>
      <c r="FH94" s="196"/>
      <c r="FI94" s="196"/>
      <c r="FJ94" s="196"/>
      <c r="FK94" s="196"/>
      <c r="FL94" s="196"/>
      <c r="FM94" s="196"/>
      <c r="FN94" s="196"/>
      <c r="FO94" s="196"/>
      <c r="FP94" s="196"/>
      <c r="FQ94" s="196"/>
      <c r="FR94" s="196"/>
      <c r="FS94" s="280"/>
      <c r="FT94" s="280"/>
      <c r="FU94" s="196"/>
      <c r="FV94" s="277"/>
      <c r="FW94" s="196"/>
      <c r="FX94" s="196"/>
      <c r="FY94" s="280"/>
      <c r="FZ94" s="196"/>
      <c r="GA94" s="243">
        <v>45421</v>
      </c>
      <c r="GB94" s="269"/>
      <c r="GC94" s="269"/>
      <c r="GD94" s="269"/>
      <c r="GE94" s="289"/>
      <c r="GF94" s="289"/>
      <c r="GG94" s="289"/>
      <c r="GH94" s="289"/>
      <c r="GI94" s="289"/>
      <c r="GJ94" s="289"/>
      <c r="GK94" s="289"/>
      <c r="GL94" s="289"/>
      <c r="GM94" s="289"/>
      <c r="GN94" s="289"/>
      <c r="GO94" s="289"/>
      <c r="GP94" s="289"/>
      <c r="GQ94" s="289"/>
      <c r="GR94" s="289"/>
      <c r="GS94" s="289"/>
      <c r="GT94" s="289"/>
      <c r="GU94" s="289"/>
      <c r="GV94" s="289"/>
      <c r="GW94" s="289"/>
      <c r="GX94" s="289"/>
      <c r="GY94" s="289"/>
      <c r="GZ94" s="289"/>
      <c r="HA94" s="289"/>
      <c r="HB94" s="289"/>
      <c r="HC94" s="289"/>
      <c r="HD94" s="289"/>
      <c r="HE94" s="289"/>
      <c r="HF94" s="289"/>
    </row>
    <row r="95" spans="1:214" ht="39.75" hidden="1" customHeight="1" x14ac:dyDescent="0.2">
      <c r="A95" s="351"/>
      <c r="B95" s="350"/>
      <c r="C95" s="328"/>
      <c r="D95" s="328"/>
      <c r="E95" s="145"/>
      <c r="F95" s="145"/>
      <c r="G95" s="153"/>
      <c r="H95" s="352"/>
      <c r="I95" s="352"/>
      <c r="J95" s="143"/>
      <c r="K95" s="328"/>
      <c r="L95" s="328"/>
      <c r="M95" s="328"/>
      <c r="N95" s="328"/>
      <c r="O95" s="328"/>
      <c r="P95" s="201"/>
      <c r="Q95" s="216"/>
      <c r="R95" s="329"/>
      <c r="S95" s="345"/>
      <c r="T95" s="346"/>
      <c r="U95" s="144"/>
      <c r="V95" s="151"/>
      <c r="W95" s="151"/>
      <c r="X95" s="151"/>
      <c r="Y95" s="146"/>
      <c r="Z95" s="134">
        <f>+IF(Y95='Tabla Valoración controles'!$D$4,'Tabla Valoración controles'!$F$4,IF('Mapa Corrupcion'!Y95='Tabla Valoración controles'!$D$5,'Tabla Valoración controles'!$F$5,IF(Y95=FORMULAS!$A$10,0,'Tabla Valoración controles'!$F$6)))</f>
        <v>0.1</v>
      </c>
      <c r="AA95" s="146"/>
      <c r="AB95" s="135">
        <f>+IF(AA95='Tabla Valoración controles'!$D$7,'Tabla Valoración controles'!$F$7,IF(Y95=FORMULAS!$A$10,0,'Tabla Valoración controles'!$F$8))</f>
        <v>0.15</v>
      </c>
      <c r="AC95" s="146"/>
      <c r="AD95" s="134">
        <f>+IF(AC95='Tabla Valoración controles'!$D$9,'Tabla Valoración controles'!$F$9,IF(Y95=FORMULAS!$A$10,0,'Tabla Valoración controles'!$F$10))</f>
        <v>0</v>
      </c>
      <c r="AE95" s="146"/>
      <c r="AF95" s="134">
        <f>+IF(AE95='Tabla Valoración controles'!$D$9,'Tabla Valoración controles'!$F$9,IF(AA95=FORMULAS!$A$10,0,'Tabla Valoración controles'!$F$10))</f>
        <v>0</v>
      </c>
      <c r="AG95" s="146"/>
      <c r="AH95" s="134">
        <f>+IF(AG95='Tabla Valoración controles'!$D$13,'Tabla Valoración controles'!$F$13,'Tabla Valoración controles'!$F$14)</f>
        <v>0</v>
      </c>
      <c r="AI95" s="171">
        <f t="shared" si="11"/>
        <v>0.25</v>
      </c>
      <c r="AJ95" s="147"/>
      <c r="AK95" s="148">
        <f>+IF(AJ95=[3]CONTROLES!$C$50,[3]CONTROLES!$D$50,[3]CONTROLES!$D$51)</f>
        <v>0</v>
      </c>
      <c r="AL95" s="147"/>
      <c r="AM95" s="148">
        <f>+IF(AL95=[3]CONTROLES!$C$52,[3]CONTROLES!$D$52,[3]CONTROLES!$D$53)</f>
        <v>0</v>
      </c>
      <c r="AN95" s="147"/>
      <c r="AO95" s="148">
        <f>+IF(AN95=[3]CONTROLES!$C$54,[3]CONTROLES!$D$54,[3]CONTROLES!$D$55)</f>
        <v>0</v>
      </c>
      <c r="AP95" s="147"/>
      <c r="AQ95" s="148">
        <f>+IF(AP95=[3]CONTROLES!$C$56,[3]CONTROLES!$D$56,IF(AP95=[3]CONTROLES!$C$57,[3]CONTROLES!$D$57,[3]CONTROLES!$D$58))</f>
        <v>0</v>
      </c>
      <c r="AR95" s="147"/>
      <c r="AS95" s="148">
        <f>+IF(AR95=[3]CONTROLES!$C$59,[3]CONTROLES!$D$59,[3]CONTROLES!$D$60)</f>
        <v>0</v>
      </c>
      <c r="AT95" s="147"/>
      <c r="AU95" s="148">
        <f>+IF(AT95=[3]CONTROLES!$C$61,[3]CONTROLES!$D$61,[3]CONTROLES!$D$62)</f>
        <v>0</v>
      </c>
      <c r="AV95" s="147"/>
      <c r="AW95" s="149">
        <f>+IF(AV95=[3]CONTROLES!$C$63,[3]CONTROLES!$D$63,IF(AV95=[3]CONTROLES!$C$64,[3]CONTROLES!$D$64,[3]CONTROLES!$D$65))</f>
        <v>0</v>
      </c>
      <c r="AX95" s="149">
        <f t="shared" si="12"/>
        <v>0</v>
      </c>
      <c r="AY95" s="150" t="str">
        <f t="shared" si="13"/>
        <v>Débil</v>
      </c>
      <c r="AZ95" s="328"/>
      <c r="BA95" s="329"/>
      <c r="BB95" s="347"/>
      <c r="BC95" s="345"/>
      <c r="BD95" s="346"/>
      <c r="BE95" s="346"/>
      <c r="BF95" s="136"/>
      <c r="BG95" s="136"/>
      <c r="BH95" s="143" t="s">
        <v>216</v>
      </c>
      <c r="BI95" s="219"/>
      <c r="BJ95" s="219"/>
      <c r="BK95" s="136"/>
      <c r="BL95" s="136"/>
      <c r="BM95" s="208" t="s">
        <v>171</v>
      </c>
      <c r="BN95" s="344"/>
      <c r="BO95" s="239"/>
      <c r="BP95" s="239"/>
      <c r="BQ95" s="196"/>
      <c r="BR95" s="196"/>
      <c r="BS95" s="196"/>
      <c r="BT95" s="196"/>
      <c r="BU95" s="196"/>
      <c r="BV95" s="196"/>
      <c r="BW95" s="196"/>
      <c r="BX95" s="196"/>
      <c r="BY95" s="196"/>
      <c r="BZ95" s="196"/>
      <c r="CA95" s="196"/>
      <c r="CB95" s="196"/>
      <c r="CC95" s="196"/>
      <c r="CD95" s="196"/>
      <c r="CE95" s="196"/>
      <c r="CF95" s="196"/>
      <c r="CG95" s="196"/>
      <c r="CH95" s="196"/>
      <c r="CI95" s="196"/>
      <c r="CJ95" s="196"/>
      <c r="CK95" s="196"/>
      <c r="CL95" s="196"/>
      <c r="CM95" s="196"/>
      <c r="CN95" s="196"/>
      <c r="CO95" s="196"/>
      <c r="CP95" s="196"/>
      <c r="CQ95" s="196"/>
      <c r="CR95" s="196"/>
      <c r="CS95" s="196"/>
      <c r="CT95" s="196"/>
      <c r="CU95" s="196"/>
      <c r="CV95" s="196"/>
      <c r="CW95" s="196"/>
      <c r="CX95" s="196"/>
      <c r="CY95" s="196"/>
      <c r="CZ95" s="196"/>
      <c r="DA95" s="196"/>
      <c r="DB95" s="196"/>
      <c r="DC95" s="196"/>
      <c r="DD95" s="196"/>
      <c r="DE95" s="196"/>
      <c r="DF95" s="196"/>
      <c r="DG95" s="196"/>
      <c r="DH95" s="196"/>
      <c r="DI95" s="196"/>
      <c r="DJ95" s="196"/>
      <c r="DK95" s="196"/>
      <c r="DL95" s="196"/>
      <c r="DM95" s="196"/>
      <c r="DN95" s="196"/>
      <c r="DO95" s="196"/>
      <c r="DP95" s="196"/>
      <c r="DQ95" s="196"/>
      <c r="DR95" s="196"/>
      <c r="DS95" s="196"/>
      <c r="DT95" s="196"/>
      <c r="DU95" s="196"/>
      <c r="DV95" s="196"/>
      <c r="DW95" s="196"/>
      <c r="DX95" s="196"/>
      <c r="DY95" s="196"/>
      <c r="DZ95" s="196"/>
      <c r="EA95" s="196"/>
      <c r="EB95" s="196"/>
      <c r="EC95" s="196"/>
      <c r="ED95" s="196"/>
      <c r="EE95" s="196"/>
      <c r="EF95" s="196"/>
      <c r="EG95" s="196"/>
      <c r="EH95" s="196"/>
      <c r="EI95" s="196"/>
      <c r="EJ95" s="196"/>
      <c r="EK95" s="196"/>
      <c r="EL95" s="196"/>
      <c r="EM95" s="196"/>
      <c r="EN95" s="196"/>
      <c r="EO95" s="196"/>
      <c r="EP95" s="196"/>
      <c r="EQ95" s="196"/>
      <c r="ER95" s="196"/>
      <c r="ES95" s="196"/>
      <c r="ET95" s="196"/>
      <c r="EU95" s="196"/>
      <c r="EV95" s="196"/>
      <c r="EW95" s="196"/>
      <c r="EX95" s="196"/>
      <c r="EY95" s="196"/>
      <c r="EZ95" s="196"/>
      <c r="FA95" s="196"/>
      <c r="FB95" s="196"/>
      <c r="FC95" s="196"/>
      <c r="FD95" s="196"/>
      <c r="FE95" s="196"/>
      <c r="FF95" s="196"/>
      <c r="FG95" s="196"/>
      <c r="FH95" s="196"/>
      <c r="FI95" s="196"/>
      <c r="FJ95" s="196"/>
      <c r="FK95" s="196"/>
      <c r="FL95" s="196"/>
      <c r="FM95" s="196"/>
      <c r="FN95" s="196"/>
      <c r="FO95" s="196"/>
      <c r="FP95" s="196"/>
      <c r="FQ95" s="196"/>
      <c r="FR95" s="196"/>
      <c r="FS95" s="280"/>
      <c r="FT95" s="280"/>
      <c r="FU95" s="196"/>
      <c r="FV95" s="277"/>
      <c r="FW95" s="196"/>
      <c r="FX95" s="196"/>
      <c r="FY95" s="280"/>
      <c r="FZ95" s="196"/>
      <c r="GA95" s="243">
        <v>45421</v>
      </c>
      <c r="GB95" s="269"/>
      <c r="GC95" s="269"/>
      <c r="GD95" s="269"/>
      <c r="GE95" s="289"/>
      <c r="GF95" s="289"/>
      <c r="GG95" s="289"/>
      <c r="GH95" s="289"/>
      <c r="GI95" s="289"/>
      <c r="GJ95" s="289"/>
      <c r="GK95" s="289"/>
      <c r="GL95" s="289"/>
      <c r="GM95" s="289"/>
      <c r="GN95" s="289"/>
      <c r="GO95" s="289"/>
      <c r="GP95" s="289"/>
      <c r="GQ95" s="289"/>
      <c r="GR95" s="289"/>
      <c r="GS95" s="289"/>
      <c r="GT95" s="289"/>
      <c r="GU95" s="289"/>
      <c r="GV95" s="289"/>
      <c r="GW95" s="289"/>
      <c r="GX95" s="289"/>
      <c r="GY95" s="289"/>
      <c r="GZ95" s="289"/>
      <c r="HA95" s="289"/>
      <c r="HB95" s="289"/>
      <c r="HC95" s="289"/>
      <c r="HD95" s="289"/>
      <c r="HE95" s="289"/>
      <c r="HF95" s="289"/>
    </row>
    <row r="96" spans="1:214" ht="39.75" hidden="1" customHeight="1" x14ac:dyDescent="0.2">
      <c r="A96" s="351"/>
      <c r="B96" s="350"/>
      <c r="C96" s="328"/>
      <c r="D96" s="328"/>
      <c r="E96" s="145"/>
      <c r="F96" s="145"/>
      <c r="G96" s="153"/>
      <c r="H96" s="352"/>
      <c r="I96" s="352"/>
      <c r="J96" s="143"/>
      <c r="K96" s="328"/>
      <c r="L96" s="328"/>
      <c r="M96" s="328"/>
      <c r="N96" s="328"/>
      <c r="O96" s="328"/>
      <c r="P96" s="201"/>
      <c r="Q96" s="216"/>
      <c r="R96" s="329"/>
      <c r="S96" s="345"/>
      <c r="T96" s="346"/>
      <c r="U96" s="144"/>
      <c r="V96" s="151"/>
      <c r="W96" s="151"/>
      <c r="X96" s="151"/>
      <c r="Y96" s="146"/>
      <c r="Z96" s="134">
        <f>+IF(Y96='Tabla Valoración controles'!$D$4,'Tabla Valoración controles'!$F$4,IF('Mapa Corrupcion'!Y96='Tabla Valoración controles'!$D$5,'Tabla Valoración controles'!$F$5,IF(Y96=FORMULAS!$A$10,0,'Tabla Valoración controles'!$F$6)))</f>
        <v>0.1</v>
      </c>
      <c r="AA96" s="146"/>
      <c r="AB96" s="135">
        <f>+IF(AA96='Tabla Valoración controles'!$D$7,'Tabla Valoración controles'!$F$7,IF(Y96=FORMULAS!$A$10,0,'Tabla Valoración controles'!$F$8))</f>
        <v>0.15</v>
      </c>
      <c r="AC96" s="146"/>
      <c r="AD96" s="134">
        <f>+IF(AC96='Tabla Valoración controles'!$D$9,'Tabla Valoración controles'!$F$9,IF(Y96=FORMULAS!$A$10,0,'Tabla Valoración controles'!$F$10))</f>
        <v>0</v>
      </c>
      <c r="AE96" s="146"/>
      <c r="AF96" s="134">
        <f>+IF(AE96='Tabla Valoración controles'!$D$9,'Tabla Valoración controles'!$F$9,IF(AA96=FORMULAS!$A$10,0,'Tabla Valoración controles'!$F$10))</f>
        <v>0</v>
      </c>
      <c r="AG96" s="146"/>
      <c r="AH96" s="134">
        <f>+IF(AG96='Tabla Valoración controles'!$D$13,'Tabla Valoración controles'!$F$13,'Tabla Valoración controles'!$F$14)</f>
        <v>0</v>
      </c>
      <c r="AI96" s="171">
        <f t="shared" si="11"/>
        <v>0.25</v>
      </c>
      <c r="AJ96" s="147"/>
      <c r="AK96" s="148">
        <f>+IF(AJ96=[3]CONTROLES!$C$50,[3]CONTROLES!$D$50,[3]CONTROLES!$D$51)</f>
        <v>0</v>
      </c>
      <c r="AL96" s="147"/>
      <c r="AM96" s="148">
        <f>+IF(AL96=[3]CONTROLES!$C$52,[3]CONTROLES!$D$52,[3]CONTROLES!$D$53)</f>
        <v>0</v>
      </c>
      <c r="AN96" s="147"/>
      <c r="AO96" s="148">
        <f>+IF(AN96=[3]CONTROLES!$C$54,[3]CONTROLES!$D$54,[3]CONTROLES!$D$55)</f>
        <v>0</v>
      </c>
      <c r="AP96" s="147"/>
      <c r="AQ96" s="148">
        <f>+IF(AP96=[3]CONTROLES!$C$56,[3]CONTROLES!$D$56,IF(AP96=[3]CONTROLES!$C$57,[3]CONTROLES!$D$57,[3]CONTROLES!$D$58))</f>
        <v>0</v>
      </c>
      <c r="AR96" s="147"/>
      <c r="AS96" s="148">
        <f>+IF(AR96=[3]CONTROLES!$C$59,[3]CONTROLES!$D$59,[3]CONTROLES!$D$60)</f>
        <v>0</v>
      </c>
      <c r="AT96" s="147"/>
      <c r="AU96" s="148">
        <f>+IF(AT96=[3]CONTROLES!$C$61,[3]CONTROLES!$D$61,[3]CONTROLES!$D$62)</f>
        <v>0</v>
      </c>
      <c r="AV96" s="147"/>
      <c r="AW96" s="149">
        <f>+IF(AV96=[3]CONTROLES!$C$63,[3]CONTROLES!$D$63,IF(AV96=[3]CONTROLES!$C$64,[3]CONTROLES!$D$64,[3]CONTROLES!$D$65))</f>
        <v>0</v>
      </c>
      <c r="AX96" s="149">
        <f t="shared" si="12"/>
        <v>0</v>
      </c>
      <c r="AY96" s="150" t="str">
        <f t="shared" si="13"/>
        <v>Débil</v>
      </c>
      <c r="AZ96" s="328"/>
      <c r="BA96" s="329"/>
      <c r="BB96" s="347"/>
      <c r="BC96" s="345"/>
      <c r="BD96" s="346"/>
      <c r="BE96" s="346"/>
      <c r="BF96" s="136"/>
      <c r="BG96" s="136"/>
      <c r="BH96" s="143" t="s">
        <v>216</v>
      </c>
      <c r="BI96" s="219"/>
      <c r="BJ96" s="219"/>
      <c r="BK96" s="136"/>
      <c r="BL96" s="136"/>
      <c r="BM96" s="208" t="s">
        <v>171</v>
      </c>
      <c r="BN96" s="344"/>
      <c r="BO96" s="239"/>
      <c r="BP96" s="239"/>
      <c r="BQ96" s="196"/>
      <c r="BR96" s="196"/>
      <c r="BS96" s="196"/>
      <c r="BT96" s="196"/>
      <c r="BU96" s="196"/>
      <c r="BV96" s="196"/>
      <c r="BW96" s="196"/>
      <c r="BX96" s="196"/>
      <c r="BY96" s="196"/>
      <c r="BZ96" s="196"/>
      <c r="CA96" s="196"/>
      <c r="CB96" s="196"/>
      <c r="CC96" s="196"/>
      <c r="CD96" s="196"/>
      <c r="CE96" s="196"/>
      <c r="CF96" s="196"/>
      <c r="CG96" s="196"/>
      <c r="CH96" s="196"/>
      <c r="CI96" s="196"/>
      <c r="CJ96" s="196"/>
      <c r="CK96" s="196"/>
      <c r="CL96" s="196"/>
      <c r="CM96" s="196"/>
      <c r="CN96" s="196"/>
      <c r="CO96" s="196"/>
      <c r="CP96" s="196"/>
      <c r="CQ96" s="196"/>
      <c r="CR96" s="196"/>
      <c r="CS96" s="196"/>
      <c r="CT96" s="196"/>
      <c r="CU96" s="196"/>
      <c r="CV96" s="196"/>
      <c r="CW96" s="196"/>
      <c r="CX96" s="196"/>
      <c r="CY96" s="196"/>
      <c r="CZ96" s="196"/>
      <c r="DA96" s="196"/>
      <c r="DB96" s="196"/>
      <c r="DC96" s="196"/>
      <c r="DD96" s="196"/>
      <c r="DE96" s="196"/>
      <c r="DF96" s="196"/>
      <c r="DG96" s="196"/>
      <c r="DH96" s="196"/>
      <c r="DI96" s="196"/>
      <c r="DJ96" s="196"/>
      <c r="DK96" s="196"/>
      <c r="DL96" s="196"/>
      <c r="DM96" s="196"/>
      <c r="DN96" s="196"/>
      <c r="DO96" s="196"/>
      <c r="DP96" s="196"/>
      <c r="DQ96" s="196"/>
      <c r="DR96" s="196"/>
      <c r="DS96" s="196"/>
      <c r="DT96" s="196"/>
      <c r="DU96" s="196"/>
      <c r="DV96" s="196"/>
      <c r="DW96" s="196"/>
      <c r="DX96" s="196"/>
      <c r="DY96" s="196"/>
      <c r="DZ96" s="196"/>
      <c r="EA96" s="196"/>
      <c r="EB96" s="196"/>
      <c r="EC96" s="196"/>
      <c r="ED96" s="196"/>
      <c r="EE96" s="196"/>
      <c r="EF96" s="196"/>
      <c r="EG96" s="196"/>
      <c r="EH96" s="196"/>
      <c r="EI96" s="196"/>
      <c r="EJ96" s="196"/>
      <c r="EK96" s="196"/>
      <c r="EL96" s="196"/>
      <c r="EM96" s="196"/>
      <c r="EN96" s="196"/>
      <c r="EO96" s="196"/>
      <c r="EP96" s="196"/>
      <c r="EQ96" s="196"/>
      <c r="ER96" s="196"/>
      <c r="ES96" s="196"/>
      <c r="ET96" s="196"/>
      <c r="EU96" s="196"/>
      <c r="EV96" s="196"/>
      <c r="EW96" s="196"/>
      <c r="EX96" s="196"/>
      <c r="EY96" s="196"/>
      <c r="EZ96" s="196"/>
      <c r="FA96" s="196"/>
      <c r="FB96" s="196"/>
      <c r="FC96" s="196"/>
      <c r="FD96" s="196"/>
      <c r="FE96" s="196"/>
      <c r="FF96" s="196"/>
      <c r="FG96" s="196"/>
      <c r="FH96" s="196"/>
      <c r="FI96" s="196"/>
      <c r="FJ96" s="196"/>
      <c r="FK96" s="196"/>
      <c r="FL96" s="196"/>
      <c r="FM96" s="196"/>
      <c r="FN96" s="196"/>
      <c r="FO96" s="196"/>
      <c r="FP96" s="196"/>
      <c r="FQ96" s="196"/>
      <c r="FR96" s="196"/>
      <c r="FS96" s="280"/>
      <c r="FT96" s="280"/>
      <c r="FU96" s="196"/>
      <c r="FV96" s="277"/>
      <c r="FW96" s="196"/>
      <c r="FX96" s="196"/>
      <c r="FY96" s="280"/>
      <c r="FZ96" s="196"/>
      <c r="GA96" s="243">
        <v>45421</v>
      </c>
      <c r="GB96" s="269"/>
      <c r="GC96" s="269"/>
      <c r="GD96" s="269"/>
      <c r="GE96" s="289"/>
      <c r="GF96" s="289"/>
      <c r="GG96" s="289"/>
      <c r="GH96" s="289"/>
      <c r="GI96" s="289"/>
      <c r="GJ96" s="289"/>
      <c r="GK96" s="289"/>
      <c r="GL96" s="289"/>
      <c r="GM96" s="289"/>
      <c r="GN96" s="289"/>
      <c r="GO96" s="289"/>
      <c r="GP96" s="289"/>
      <c r="GQ96" s="289"/>
      <c r="GR96" s="289"/>
      <c r="GS96" s="289"/>
      <c r="GT96" s="289"/>
      <c r="GU96" s="289"/>
      <c r="GV96" s="289"/>
      <c r="GW96" s="289"/>
      <c r="GX96" s="289"/>
      <c r="GY96" s="289"/>
      <c r="GZ96" s="289"/>
      <c r="HA96" s="289"/>
      <c r="HB96" s="289"/>
      <c r="HC96" s="289"/>
      <c r="HD96" s="289"/>
      <c r="HE96" s="289"/>
      <c r="HF96" s="289"/>
    </row>
    <row r="97" spans="1:214" ht="39.75" hidden="1" customHeight="1" x14ac:dyDescent="0.2">
      <c r="A97" s="351"/>
      <c r="B97" s="350"/>
      <c r="C97" s="328"/>
      <c r="D97" s="328"/>
      <c r="E97" s="145"/>
      <c r="F97" s="145"/>
      <c r="G97" s="153"/>
      <c r="H97" s="352"/>
      <c r="I97" s="352"/>
      <c r="J97" s="143"/>
      <c r="K97" s="328"/>
      <c r="L97" s="328"/>
      <c r="M97" s="328"/>
      <c r="N97" s="328"/>
      <c r="O97" s="328"/>
      <c r="P97" s="201"/>
      <c r="Q97" s="216"/>
      <c r="R97" s="329"/>
      <c r="S97" s="345"/>
      <c r="T97" s="346"/>
      <c r="U97" s="144"/>
      <c r="V97" s="151"/>
      <c r="W97" s="151"/>
      <c r="X97" s="151"/>
      <c r="Y97" s="146"/>
      <c r="Z97" s="134">
        <f>+IF(Y97='Tabla Valoración controles'!$D$4,'Tabla Valoración controles'!$F$4,IF('Mapa Corrupcion'!Y97='Tabla Valoración controles'!$D$5,'Tabla Valoración controles'!$F$5,IF(Y97=FORMULAS!$A$10,0,'Tabla Valoración controles'!$F$6)))</f>
        <v>0.1</v>
      </c>
      <c r="AA97" s="146"/>
      <c r="AB97" s="135">
        <f>+IF(AA97='Tabla Valoración controles'!$D$7,'Tabla Valoración controles'!$F$7,IF(Y97=FORMULAS!$A$10,0,'Tabla Valoración controles'!$F$8))</f>
        <v>0.15</v>
      </c>
      <c r="AC97" s="146"/>
      <c r="AD97" s="134">
        <f>+IF(AC97='Tabla Valoración controles'!$D$9,'Tabla Valoración controles'!$F$9,IF(Y97=FORMULAS!$A$10,0,'Tabla Valoración controles'!$F$10))</f>
        <v>0</v>
      </c>
      <c r="AE97" s="146"/>
      <c r="AF97" s="134">
        <f>+IF(AE97='Tabla Valoración controles'!$D$9,'Tabla Valoración controles'!$F$9,IF(AA97=FORMULAS!$A$10,0,'Tabla Valoración controles'!$F$10))</f>
        <v>0</v>
      </c>
      <c r="AG97" s="146"/>
      <c r="AH97" s="134">
        <f>+IF(AG97='Tabla Valoración controles'!$D$13,'Tabla Valoración controles'!$F$13,'Tabla Valoración controles'!$F$14)</f>
        <v>0</v>
      </c>
      <c r="AI97" s="171">
        <f t="shared" si="11"/>
        <v>0.25</v>
      </c>
      <c r="AJ97" s="147"/>
      <c r="AK97" s="148">
        <f>+IF(AJ97=[3]CONTROLES!$C$50,[3]CONTROLES!$D$50,[3]CONTROLES!$D$51)</f>
        <v>0</v>
      </c>
      <c r="AL97" s="147"/>
      <c r="AM97" s="148">
        <f>+IF(AL97=[3]CONTROLES!$C$52,[3]CONTROLES!$D$52,[3]CONTROLES!$D$53)</f>
        <v>0</v>
      </c>
      <c r="AN97" s="147"/>
      <c r="AO97" s="148">
        <f>+IF(AN97=[3]CONTROLES!$C$54,[3]CONTROLES!$D$54,[3]CONTROLES!$D$55)</f>
        <v>0</v>
      </c>
      <c r="AP97" s="147"/>
      <c r="AQ97" s="148">
        <f>+IF(AP97=[3]CONTROLES!$C$56,[3]CONTROLES!$D$56,IF(AP97=[3]CONTROLES!$C$57,[3]CONTROLES!$D$57,[3]CONTROLES!$D$58))</f>
        <v>0</v>
      </c>
      <c r="AR97" s="147"/>
      <c r="AS97" s="148">
        <f>+IF(AR97=[3]CONTROLES!$C$59,[3]CONTROLES!$D$59,[3]CONTROLES!$D$60)</f>
        <v>0</v>
      </c>
      <c r="AT97" s="147"/>
      <c r="AU97" s="148">
        <f>+IF(AT97=[3]CONTROLES!$C$61,[3]CONTROLES!$D$61,[3]CONTROLES!$D$62)</f>
        <v>0</v>
      </c>
      <c r="AV97" s="147"/>
      <c r="AW97" s="149">
        <f>+IF(AV97=[3]CONTROLES!$C$63,[3]CONTROLES!$D$63,IF(AV97=[3]CONTROLES!$C$64,[3]CONTROLES!$D$64,[3]CONTROLES!$D$65))</f>
        <v>0</v>
      </c>
      <c r="AX97" s="149">
        <f t="shared" si="12"/>
        <v>0</v>
      </c>
      <c r="AY97" s="150" t="str">
        <f t="shared" si="13"/>
        <v>Débil</v>
      </c>
      <c r="AZ97" s="328"/>
      <c r="BA97" s="329"/>
      <c r="BB97" s="347"/>
      <c r="BC97" s="345"/>
      <c r="BD97" s="346"/>
      <c r="BE97" s="346"/>
      <c r="BF97" s="136"/>
      <c r="BG97" s="136"/>
      <c r="BH97" s="143" t="s">
        <v>216</v>
      </c>
      <c r="BI97" s="219"/>
      <c r="BJ97" s="219"/>
      <c r="BK97" s="136"/>
      <c r="BL97" s="136"/>
      <c r="BM97" s="208" t="s">
        <v>171</v>
      </c>
      <c r="BN97" s="344"/>
      <c r="BO97" s="239"/>
      <c r="BP97" s="239"/>
      <c r="BQ97" s="196"/>
      <c r="BR97" s="196"/>
      <c r="BS97" s="196"/>
      <c r="BT97" s="196"/>
      <c r="BU97" s="196"/>
      <c r="BV97" s="196"/>
      <c r="BW97" s="196"/>
      <c r="BX97" s="196"/>
      <c r="BY97" s="196"/>
      <c r="BZ97" s="196"/>
      <c r="CA97" s="196"/>
      <c r="CB97" s="196"/>
      <c r="CC97" s="196"/>
      <c r="CD97" s="196"/>
      <c r="CE97" s="196"/>
      <c r="CF97" s="196"/>
      <c r="CG97" s="196"/>
      <c r="CH97" s="196"/>
      <c r="CI97" s="196"/>
      <c r="CJ97" s="196"/>
      <c r="CK97" s="196"/>
      <c r="CL97" s="196"/>
      <c r="CM97" s="196"/>
      <c r="CN97" s="196"/>
      <c r="CO97" s="196"/>
      <c r="CP97" s="196"/>
      <c r="CQ97" s="196"/>
      <c r="CR97" s="196"/>
      <c r="CS97" s="196"/>
      <c r="CT97" s="196"/>
      <c r="CU97" s="196"/>
      <c r="CV97" s="196"/>
      <c r="CW97" s="196"/>
      <c r="CX97" s="196"/>
      <c r="CY97" s="196"/>
      <c r="CZ97" s="196"/>
      <c r="DA97" s="196"/>
      <c r="DB97" s="196"/>
      <c r="DC97" s="196"/>
      <c r="DD97" s="196"/>
      <c r="DE97" s="196"/>
      <c r="DF97" s="196"/>
      <c r="DG97" s="196"/>
      <c r="DH97" s="196"/>
      <c r="DI97" s="196"/>
      <c r="DJ97" s="196"/>
      <c r="DK97" s="196"/>
      <c r="DL97" s="196"/>
      <c r="DM97" s="196"/>
      <c r="DN97" s="196"/>
      <c r="DO97" s="196"/>
      <c r="DP97" s="196"/>
      <c r="DQ97" s="196"/>
      <c r="DR97" s="196"/>
      <c r="DS97" s="196"/>
      <c r="DT97" s="196"/>
      <c r="DU97" s="196"/>
      <c r="DV97" s="196"/>
      <c r="DW97" s="196"/>
      <c r="DX97" s="196"/>
      <c r="DY97" s="196"/>
      <c r="DZ97" s="196"/>
      <c r="EA97" s="196"/>
      <c r="EB97" s="196"/>
      <c r="EC97" s="196"/>
      <c r="ED97" s="196"/>
      <c r="EE97" s="196"/>
      <c r="EF97" s="196"/>
      <c r="EG97" s="196"/>
      <c r="EH97" s="196"/>
      <c r="EI97" s="196"/>
      <c r="EJ97" s="196"/>
      <c r="EK97" s="196"/>
      <c r="EL97" s="196"/>
      <c r="EM97" s="196"/>
      <c r="EN97" s="196"/>
      <c r="EO97" s="196"/>
      <c r="EP97" s="196"/>
      <c r="EQ97" s="196"/>
      <c r="ER97" s="196"/>
      <c r="ES97" s="196"/>
      <c r="ET97" s="196"/>
      <c r="EU97" s="196"/>
      <c r="EV97" s="196"/>
      <c r="EW97" s="196"/>
      <c r="EX97" s="196"/>
      <c r="EY97" s="196"/>
      <c r="EZ97" s="196"/>
      <c r="FA97" s="196"/>
      <c r="FB97" s="196"/>
      <c r="FC97" s="196"/>
      <c r="FD97" s="196"/>
      <c r="FE97" s="196"/>
      <c r="FF97" s="196"/>
      <c r="FG97" s="196"/>
      <c r="FH97" s="196"/>
      <c r="FI97" s="196"/>
      <c r="FJ97" s="196"/>
      <c r="FK97" s="196"/>
      <c r="FL97" s="196"/>
      <c r="FM97" s="196"/>
      <c r="FN97" s="196"/>
      <c r="FO97" s="196"/>
      <c r="FP97" s="196"/>
      <c r="FQ97" s="196"/>
      <c r="FR97" s="196"/>
      <c r="FS97" s="280"/>
      <c r="FT97" s="280"/>
      <c r="FU97" s="196"/>
      <c r="FV97" s="277"/>
      <c r="FW97" s="196"/>
      <c r="FX97" s="196"/>
      <c r="FY97" s="280"/>
      <c r="FZ97" s="196"/>
      <c r="GA97" s="243">
        <v>45421</v>
      </c>
      <c r="GB97" s="269"/>
      <c r="GC97" s="269"/>
      <c r="GD97" s="269"/>
      <c r="GE97" s="289"/>
      <c r="GF97" s="289"/>
      <c r="GG97" s="289"/>
      <c r="GH97" s="289"/>
      <c r="GI97" s="289"/>
      <c r="GJ97" s="289"/>
      <c r="GK97" s="289"/>
      <c r="GL97" s="289"/>
      <c r="GM97" s="289"/>
      <c r="GN97" s="289"/>
      <c r="GO97" s="289"/>
      <c r="GP97" s="289"/>
      <c r="GQ97" s="289"/>
      <c r="GR97" s="289"/>
      <c r="GS97" s="289"/>
      <c r="GT97" s="289"/>
      <c r="GU97" s="289"/>
      <c r="GV97" s="289"/>
      <c r="GW97" s="289"/>
      <c r="GX97" s="289"/>
      <c r="GY97" s="289"/>
      <c r="GZ97" s="289"/>
      <c r="HA97" s="289"/>
      <c r="HB97" s="289"/>
      <c r="HC97" s="289"/>
      <c r="HD97" s="289"/>
      <c r="HE97" s="289"/>
      <c r="HF97" s="289"/>
    </row>
    <row r="98" spans="1:214" ht="13.9" hidden="1" customHeight="1" x14ac:dyDescent="0.2">
      <c r="A98" s="351"/>
      <c r="B98" s="350"/>
      <c r="C98" s="328"/>
      <c r="D98" s="328"/>
      <c r="E98" s="145"/>
      <c r="F98" s="145"/>
      <c r="G98" s="153"/>
      <c r="H98" s="352"/>
      <c r="I98" s="352"/>
      <c r="J98" s="143"/>
      <c r="K98" s="328"/>
      <c r="L98" s="328"/>
      <c r="M98" s="328"/>
      <c r="N98" s="328"/>
      <c r="O98" s="328"/>
      <c r="P98" s="201"/>
      <c r="Q98" s="216"/>
      <c r="R98" s="329"/>
      <c r="S98" s="345"/>
      <c r="T98" s="346"/>
      <c r="U98" s="144"/>
      <c r="V98" s="151"/>
      <c r="W98" s="151"/>
      <c r="X98" s="151"/>
      <c r="Y98" s="146"/>
      <c r="Z98" s="134">
        <f>+IF(Y98='Tabla Valoración controles'!$D$4,'Tabla Valoración controles'!$F$4,IF('Mapa Corrupcion'!Y98='Tabla Valoración controles'!$D$5,'Tabla Valoración controles'!$F$5,IF(Y98=FORMULAS!$A$10,0,'Tabla Valoración controles'!$F$6)))</f>
        <v>0.1</v>
      </c>
      <c r="AA98" s="146"/>
      <c r="AB98" s="135">
        <f>+IF(AA98='Tabla Valoración controles'!$D$7,'Tabla Valoración controles'!$F$7,IF(Y98=FORMULAS!$A$10,0,'Tabla Valoración controles'!$F$8))</f>
        <v>0.15</v>
      </c>
      <c r="AC98" s="146"/>
      <c r="AD98" s="134">
        <f>+IF(AC98='Tabla Valoración controles'!$D$9,'Tabla Valoración controles'!$F$9,IF(Y98=FORMULAS!$A$10,0,'Tabla Valoración controles'!$F$10))</f>
        <v>0</v>
      </c>
      <c r="AE98" s="146"/>
      <c r="AF98" s="134">
        <f>+IF(AE98='Tabla Valoración controles'!$D$9,'Tabla Valoración controles'!$F$9,IF(AA98=FORMULAS!$A$10,0,'Tabla Valoración controles'!$F$10))</f>
        <v>0</v>
      </c>
      <c r="AG98" s="146"/>
      <c r="AH98" s="134">
        <f>+IF(AG98='Tabla Valoración controles'!$D$13,'Tabla Valoración controles'!$F$13,'Tabla Valoración controles'!$F$14)</f>
        <v>0</v>
      </c>
      <c r="AI98" s="171">
        <f t="shared" si="11"/>
        <v>0.25</v>
      </c>
      <c r="AJ98" s="147"/>
      <c r="AK98" s="148">
        <f>+IF(AJ98=[3]CONTROLES!$C$50,[3]CONTROLES!$D$50,[3]CONTROLES!$D$51)</f>
        <v>0</v>
      </c>
      <c r="AL98" s="147"/>
      <c r="AM98" s="148">
        <f>+IF(AL98=[3]CONTROLES!$C$52,[3]CONTROLES!$D$52,[3]CONTROLES!$D$53)</f>
        <v>0</v>
      </c>
      <c r="AN98" s="147"/>
      <c r="AO98" s="148">
        <f>+IF(AN98=[3]CONTROLES!$C$54,[3]CONTROLES!$D$54,[3]CONTROLES!$D$55)</f>
        <v>0</v>
      </c>
      <c r="AP98" s="147"/>
      <c r="AQ98" s="148">
        <f>+IF(AP98=[3]CONTROLES!$C$56,[3]CONTROLES!$D$56,IF(AP98=[3]CONTROLES!$C$57,[3]CONTROLES!$D$57,[3]CONTROLES!$D$58))</f>
        <v>0</v>
      </c>
      <c r="AR98" s="147"/>
      <c r="AS98" s="148">
        <f>+IF(AR98=[3]CONTROLES!$C$59,[3]CONTROLES!$D$59,[3]CONTROLES!$D$60)</f>
        <v>0</v>
      </c>
      <c r="AT98" s="147"/>
      <c r="AU98" s="148">
        <f>+IF(AT98=[3]CONTROLES!$C$61,[3]CONTROLES!$D$61,[3]CONTROLES!$D$62)</f>
        <v>0</v>
      </c>
      <c r="AV98" s="147"/>
      <c r="AW98" s="149">
        <f>+IF(AV98=[3]CONTROLES!$C$63,[3]CONTROLES!$D$63,IF(AV98=[3]CONTROLES!$C$64,[3]CONTROLES!$D$64,[3]CONTROLES!$D$65))</f>
        <v>0</v>
      </c>
      <c r="AX98" s="149">
        <f t="shared" si="12"/>
        <v>0</v>
      </c>
      <c r="AY98" s="150" t="str">
        <f t="shared" si="13"/>
        <v>Débil</v>
      </c>
      <c r="AZ98" s="328"/>
      <c r="BA98" s="329"/>
      <c r="BB98" s="347"/>
      <c r="BC98" s="345"/>
      <c r="BD98" s="346"/>
      <c r="BE98" s="346"/>
      <c r="BF98" s="136"/>
      <c r="BG98" s="136"/>
      <c r="BH98" s="143" t="s">
        <v>216</v>
      </c>
      <c r="BI98" s="219"/>
      <c r="BJ98" s="219"/>
      <c r="BK98" s="136"/>
      <c r="BL98" s="136"/>
      <c r="BM98" s="208" t="s">
        <v>171</v>
      </c>
      <c r="BN98" s="344"/>
      <c r="BO98" s="239"/>
      <c r="BP98" s="239"/>
      <c r="BQ98" s="196"/>
      <c r="BR98" s="196"/>
      <c r="BS98" s="196"/>
      <c r="BT98" s="196"/>
      <c r="BU98" s="196"/>
      <c r="BV98" s="196"/>
      <c r="BW98" s="196"/>
      <c r="BX98" s="196"/>
      <c r="BY98" s="196"/>
      <c r="BZ98" s="196"/>
      <c r="CA98" s="196"/>
      <c r="CB98" s="196"/>
      <c r="CC98" s="196"/>
      <c r="CD98" s="196"/>
      <c r="CE98" s="196"/>
      <c r="CF98" s="196"/>
      <c r="CG98" s="196"/>
      <c r="CH98" s="196"/>
      <c r="CI98" s="196"/>
      <c r="CJ98" s="196"/>
      <c r="CK98" s="196"/>
      <c r="CL98" s="196"/>
      <c r="CM98" s="196"/>
      <c r="CN98" s="196"/>
      <c r="CO98" s="196"/>
      <c r="CP98" s="196"/>
      <c r="CQ98" s="196"/>
      <c r="CR98" s="196"/>
      <c r="CS98" s="196"/>
      <c r="CT98" s="196"/>
      <c r="CU98" s="196"/>
      <c r="CV98" s="196"/>
      <c r="CW98" s="196"/>
      <c r="CX98" s="196"/>
      <c r="CY98" s="196"/>
      <c r="CZ98" s="196"/>
      <c r="DA98" s="196"/>
      <c r="DB98" s="196"/>
      <c r="DC98" s="196"/>
      <c r="DD98" s="196"/>
      <c r="DE98" s="196"/>
      <c r="DF98" s="196"/>
      <c r="DG98" s="196"/>
      <c r="DH98" s="196"/>
      <c r="DI98" s="196"/>
      <c r="DJ98" s="196"/>
      <c r="DK98" s="196"/>
      <c r="DL98" s="196"/>
      <c r="DM98" s="196"/>
      <c r="DN98" s="196"/>
      <c r="DO98" s="196"/>
      <c r="DP98" s="196"/>
      <c r="DQ98" s="196"/>
      <c r="DR98" s="196"/>
      <c r="DS98" s="196"/>
      <c r="DT98" s="196"/>
      <c r="DU98" s="196"/>
      <c r="DV98" s="196"/>
      <c r="DW98" s="196"/>
      <c r="DX98" s="196"/>
      <c r="DY98" s="196"/>
      <c r="DZ98" s="196"/>
      <c r="EA98" s="196"/>
      <c r="EB98" s="196"/>
      <c r="EC98" s="196"/>
      <c r="ED98" s="196"/>
      <c r="EE98" s="196"/>
      <c r="EF98" s="196"/>
      <c r="EG98" s="196"/>
      <c r="EH98" s="196"/>
      <c r="EI98" s="196"/>
      <c r="EJ98" s="196"/>
      <c r="EK98" s="196"/>
      <c r="EL98" s="196"/>
      <c r="EM98" s="196"/>
      <c r="EN98" s="196"/>
      <c r="EO98" s="196"/>
      <c r="EP98" s="196"/>
      <c r="EQ98" s="196"/>
      <c r="ER98" s="196"/>
      <c r="ES98" s="196"/>
      <c r="ET98" s="196"/>
      <c r="EU98" s="196"/>
      <c r="EV98" s="196"/>
      <c r="EW98" s="196"/>
      <c r="EX98" s="196"/>
      <c r="EY98" s="196"/>
      <c r="EZ98" s="196"/>
      <c r="FA98" s="196"/>
      <c r="FB98" s="196"/>
      <c r="FC98" s="196"/>
      <c r="FD98" s="196"/>
      <c r="FE98" s="196"/>
      <c r="FF98" s="196"/>
      <c r="FG98" s="196"/>
      <c r="FH98" s="196"/>
      <c r="FI98" s="196"/>
      <c r="FJ98" s="196"/>
      <c r="FK98" s="196"/>
      <c r="FL98" s="196"/>
      <c r="FM98" s="196"/>
      <c r="FN98" s="196"/>
      <c r="FO98" s="196"/>
      <c r="FP98" s="196"/>
      <c r="FQ98" s="196"/>
      <c r="FR98" s="196"/>
      <c r="FS98" s="280"/>
      <c r="FT98" s="280"/>
      <c r="FU98" s="196"/>
      <c r="FV98" s="277"/>
      <c r="FW98" s="196"/>
      <c r="FX98" s="196"/>
      <c r="FY98" s="280"/>
      <c r="FZ98" s="196"/>
      <c r="GA98" s="243">
        <v>45421</v>
      </c>
      <c r="GB98" s="269"/>
      <c r="GC98" s="269"/>
      <c r="GD98" s="269"/>
      <c r="GE98" s="289"/>
      <c r="GF98" s="289"/>
      <c r="GG98" s="289"/>
      <c r="GH98" s="289"/>
      <c r="GI98" s="289"/>
      <c r="GJ98" s="289"/>
      <c r="GK98" s="289"/>
      <c r="GL98" s="289"/>
      <c r="GM98" s="289"/>
      <c r="GN98" s="289"/>
      <c r="GO98" s="289"/>
      <c r="GP98" s="289"/>
      <c r="GQ98" s="289"/>
      <c r="GR98" s="289"/>
      <c r="GS98" s="289"/>
      <c r="GT98" s="289"/>
      <c r="GU98" s="289"/>
      <c r="GV98" s="289"/>
      <c r="GW98" s="289"/>
      <c r="GX98" s="289"/>
      <c r="GY98" s="289"/>
      <c r="GZ98" s="289"/>
      <c r="HA98" s="289"/>
      <c r="HB98" s="289"/>
      <c r="HC98" s="289"/>
      <c r="HD98" s="289"/>
      <c r="HE98" s="289"/>
      <c r="HF98" s="289"/>
    </row>
    <row r="99" spans="1:214" ht="57" customHeight="1" x14ac:dyDescent="0.2">
      <c r="A99" s="351">
        <v>16</v>
      </c>
      <c r="B99" s="350" t="s">
        <v>130</v>
      </c>
      <c r="C99" s="328" t="str">
        <f>VLOOKUP(B99,FORMULAS!$A$30:$C$46,2,0)</f>
        <v>Administrar de manera eficiente y eficaz la infraestructura física, los bienes y servicios que requieran todos los procesos de la entidad como apoyo a su gestión, garantizando que se encuentren en óptimas condiciones para el cumplimiento y desarrollo de sus funciones.</v>
      </c>
      <c r="D99" s="328" t="str">
        <f>VLOOKUP(B99,FORMULAS!$A$30:$C$46,3,0)</f>
        <v xml:space="preserve">Subdirector Administrativo </v>
      </c>
      <c r="E99" s="153" t="s">
        <v>1099</v>
      </c>
      <c r="F99" s="145" t="s">
        <v>1100</v>
      </c>
      <c r="G99" s="145" t="s">
        <v>580</v>
      </c>
      <c r="H99" s="352" t="s">
        <v>581</v>
      </c>
      <c r="I99" s="352" t="s">
        <v>1101</v>
      </c>
      <c r="J99" s="143" t="s">
        <v>468</v>
      </c>
      <c r="K99" s="328" t="s">
        <v>432</v>
      </c>
      <c r="L99" s="328" t="s">
        <v>432</v>
      </c>
      <c r="M99" s="328" t="s">
        <v>432</v>
      </c>
      <c r="N99" s="328" t="s">
        <v>432</v>
      </c>
      <c r="O99" s="328" t="s">
        <v>280</v>
      </c>
      <c r="P99" s="201" t="str">
        <f>VLOOKUP(O99,[6]FORMULAS!$A$77:$B$82,2,0)</f>
        <v>Rara vez</v>
      </c>
      <c r="Q99" s="216" t="str">
        <f t="shared" ref="Q99:Q105" si="14">+P99</f>
        <v>Rara vez</v>
      </c>
      <c r="R99" s="329" t="str">
        <f>VLOOKUP(A99,'Impacto Ri Inhe'!$B$5:$AF$42,31,0)</f>
        <v>Mayor</v>
      </c>
      <c r="S99" s="345" t="str">
        <f>CONCATENATE(R99,"-",Q99)</f>
        <v>Mayor-Rara vez</v>
      </c>
      <c r="T99" s="346" t="str">
        <f>VLOOKUP(S99,FORMULAS!$I$77:$J$97,2,0)</f>
        <v>Alto</v>
      </c>
      <c r="U99" s="201">
        <v>1</v>
      </c>
      <c r="V99" s="145" t="s">
        <v>738</v>
      </c>
      <c r="W99" s="145" t="s">
        <v>734</v>
      </c>
      <c r="X99" s="145" t="s">
        <v>739</v>
      </c>
      <c r="Y99" s="146" t="s">
        <v>12</v>
      </c>
      <c r="Z99" s="134">
        <f>+IF(Y99='[9]Tabla Valoración controles'!$D$4,'[9]Tabla Valoración controles'!$F$4,IF('[9]Mapa Corrupcion'!Y99='[9]Tabla Valoración controles'!$D$5,'[9]Tabla Valoración controles'!$F$5,IF(Y99=[9]FORMULAS!$A$10,0,'[9]Tabla Valoración controles'!$F$6)))</f>
        <v>0.25</v>
      </c>
      <c r="AA99" s="146" t="s">
        <v>8</v>
      </c>
      <c r="AB99" s="135">
        <f>+IF(AA99='Tabla Valoración controles'!$D$7,'Tabla Valoración controles'!$F$7,IF(Y99=FORMULAS!$A$10,0,'Tabla Valoración controles'!$F$8))</f>
        <v>0.15</v>
      </c>
      <c r="AC99" s="146" t="s">
        <v>17</v>
      </c>
      <c r="AD99" s="134">
        <f>+IF(AC99='Tabla Valoración controles'!$D$9,'Tabla Valoración controles'!$F$9,IF(Y99=FORMULAS!$A$10,0,'Tabla Valoración controles'!$F$10))</f>
        <v>0</v>
      </c>
      <c r="AE99" s="146" t="s">
        <v>20</v>
      </c>
      <c r="AF99" s="134">
        <f>+IF(AE99='Tabla Valoración controles'!$D$9,'Tabla Valoración controles'!$F$9,IF(AA99=FORMULAS!$A$10,0,'Tabla Valoración controles'!$F$10))</f>
        <v>0</v>
      </c>
      <c r="AG99" s="146" t="s">
        <v>77</v>
      </c>
      <c r="AH99" s="134">
        <f>+IF(AG99='Tabla Valoración controles'!$D$13,'Tabla Valoración controles'!$F$13,'Tabla Valoración controles'!$F$14)</f>
        <v>0</v>
      </c>
      <c r="AI99" s="171">
        <f t="shared" si="11"/>
        <v>0.4</v>
      </c>
      <c r="AJ99" s="147" t="s">
        <v>353</v>
      </c>
      <c r="AK99" s="148">
        <f>+IF(AJ99=[3]CONTROLES!$C$50,[3]CONTROLES!$D$50,[3]CONTROLES!$D$51)</f>
        <v>15</v>
      </c>
      <c r="AL99" s="147" t="s">
        <v>359</v>
      </c>
      <c r="AM99" s="148">
        <f>+IF(AL99=[3]CONTROLES!$C$52,[3]CONTROLES!$D$52,[3]CONTROLES!$D$53)</f>
        <v>15</v>
      </c>
      <c r="AN99" s="147" t="s">
        <v>362</v>
      </c>
      <c r="AO99" s="148">
        <f>+IF(AN99=[3]CONTROLES!$C$54,[3]CONTROLES!$D$54,[3]CONTROLES!$D$55)</f>
        <v>15</v>
      </c>
      <c r="AP99" s="147" t="s">
        <v>365</v>
      </c>
      <c r="AQ99" s="148">
        <f>+IF(AP99=[3]CONTROLES!$C$56,[3]CONTROLES!$D$56,IF(AP99=[3]CONTROLES!$C$57,[3]CONTROLES!$D$57,[3]CONTROLES!$D$58))</f>
        <v>15</v>
      </c>
      <c r="AR99" s="147" t="s">
        <v>369</v>
      </c>
      <c r="AS99" s="148">
        <f>+IF(AR99=[3]CONTROLES!$C$59,[3]CONTROLES!$D$59,[3]CONTROLES!$D$60)</f>
        <v>15</v>
      </c>
      <c r="AT99" s="147" t="s">
        <v>372</v>
      </c>
      <c r="AU99" s="148">
        <f>+IF(AT99=[3]CONTROLES!$C$61,[3]CONTROLES!$D$61,[3]CONTROLES!$D$62)</f>
        <v>15</v>
      </c>
      <c r="AV99" s="147" t="s">
        <v>375</v>
      </c>
      <c r="AW99" s="149">
        <f>+IF(AV99=[3]CONTROLES!$C$63,[3]CONTROLES!$D$63,IF(AV99=[3]CONTROLES!$C$64,[3]CONTROLES!$D$64,[3]CONTROLES!$D$65))</f>
        <v>10</v>
      </c>
      <c r="AX99" s="149">
        <f t="shared" si="12"/>
        <v>100</v>
      </c>
      <c r="AY99" s="150" t="str">
        <f t="shared" si="13"/>
        <v>Fuerte</v>
      </c>
      <c r="AZ99" s="328" t="s">
        <v>280</v>
      </c>
      <c r="BA99" s="329" t="str">
        <f>VLOOKUP(AZ99,FORMULAS!$A$77:$B$82,2,0)</f>
        <v>Rara vez</v>
      </c>
      <c r="BB99" s="347" t="str">
        <f>+R99</f>
        <v>Mayor</v>
      </c>
      <c r="BC99" s="345" t="str">
        <f>CONCATENATE(BB99,"-",BA99)</f>
        <v>Mayor-Rara vez</v>
      </c>
      <c r="BD99" s="346" t="str">
        <f>VLOOKUP(BC99,FORMULAS!$I$77:$J$97,2,0)</f>
        <v>Alto</v>
      </c>
      <c r="BE99" s="346" t="s">
        <v>118</v>
      </c>
      <c r="BF99" s="145" t="s">
        <v>597</v>
      </c>
      <c r="BG99" s="143" t="s">
        <v>598</v>
      </c>
      <c r="BH99" s="143" t="s">
        <v>224</v>
      </c>
      <c r="BI99" s="218">
        <v>45383</v>
      </c>
      <c r="BJ99" s="218">
        <v>45657</v>
      </c>
      <c r="BK99" s="143" t="s">
        <v>599</v>
      </c>
      <c r="BL99" s="143" t="s">
        <v>1102</v>
      </c>
      <c r="BM99" s="208" t="s">
        <v>171</v>
      </c>
      <c r="BN99" s="344"/>
      <c r="BO99" s="239" t="s">
        <v>261</v>
      </c>
      <c r="BP99" s="269" t="s">
        <v>1036</v>
      </c>
      <c r="BQ99" s="270" t="s">
        <v>468</v>
      </c>
      <c r="BR99" s="269" t="s">
        <v>1030</v>
      </c>
      <c r="BS99" s="270" t="s">
        <v>468</v>
      </c>
      <c r="BT99" s="270" t="s">
        <v>468</v>
      </c>
      <c r="BU99" s="270" t="s">
        <v>262</v>
      </c>
      <c r="BV99" s="270" t="s">
        <v>468</v>
      </c>
      <c r="BW99" s="270" t="s">
        <v>468</v>
      </c>
      <c r="BX99" s="270" t="s">
        <v>261</v>
      </c>
      <c r="BY99" s="269" t="s">
        <v>1037</v>
      </c>
      <c r="BZ99" s="269" t="s">
        <v>1038</v>
      </c>
      <c r="CA99" s="269" t="s">
        <v>1030</v>
      </c>
      <c r="CB99" s="270" t="s">
        <v>468</v>
      </c>
      <c r="CC99" s="270" t="s">
        <v>468</v>
      </c>
      <c r="CD99" s="270" t="s">
        <v>262</v>
      </c>
      <c r="CE99" s="270" t="s">
        <v>468</v>
      </c>
      <c r="CF99" s="270" t="s">
        <v>468</v>
      </c>
      <c r="CG99" s="270" t="s">
        <v>261</v>
      </c>
      <c r="CH99" s="269" t="s">
        <v>1037</v>
      </c>
      <c r="CI99" s="269" t="s">
        <v>1039</v>
      </c>
      <c r="CJ99" s="269" t="s">
        <v>1030</v>
      </c>
      <c r="CK99" s="270" t="s">
        <v>468</v>
      </c>
      <c r="CL99" s="270" t="s">
        <v>468</v>
      </c>
      <c r="CM99" s="270" t="s">
        <v>262</v>
      </c>
      <c r="CN99" s="270" t="s">
        <v>468</v>
      </c>
      <c r="CO99" s="270" t="s">
        <v>468</v>
      </c>
      <c r="CP99" s="270" t="s">
        <v>261</v>
      </c>
      <c r="CQ99" s="269" t="s">
        <v>1037</v>
      </c>
      <c r="CR99" s="269" t="s">
        <v>1040</v>
      </c>
      <c r="CS99" s="269" t="s">
        <v>1041</v>
      </c>
      <c r="CT99" s="270" t="s">
        <v>468</v>
      </c>
      <c r="CU99" s="270" t="s">
        <v>468</v>
      </c>
      <c r="CV99" s="270" t="s">
        <v>262</v>
      </c>
      <c r="CW99" s="270" t="s">
        <v>468</v>
      </c>
      <c r="CX99" s="270" t="s">
        <v>468</v>
      </c>
      <c r="CY99" s="196"/>
      <c r="CZ99" s="196"/>
      <c r="DA99" s="196"/>
      <c r="DB99" s="196"/>
      <c r="DC99" s="196"/>
      <c r="DD99" s="196"/>
      <c r="DE99" s="196"/>
      <c r="DF99" s="196"/>
      <c r="DG99" s="196"/>
      <c r="DH99" s="196"/>
      <c r="DI99" s="196"/>
      <c r="DJ99" s="196"/>
      <c r="DK99" s="196"/>
      <c r="DL99" s="196"/>
      <c r="DM99" s="196"/>
      <c r="DN99" s="196"/>
      <c r="DO99" s="196"/>
      <c r="DP99" s="196"/>
      <c r="DQ99" s="196"/>
      <c r="DR99" s="196"/>
      <c r="DS99" s="196"/>
      <c r="DT99" s="196"/>
      <c r="DU99" s="196"/>
      <c r="DV99" s="196"/>
      <c r="DW99" s="196"/>
      <c r="DX99" s="196"/>
      <c r="DY99" s="196"/>
      <c r="DZ99" s="196"/>
      <c r="EA99" s="196"/>
      <c r="EB99" s="196"/>
      <c r="EC99" s="196"/>
      <c r="ED99" s="196"/>
      <c r="EE99" s="196"/>
      <c r="EF99" s="196"/>
      <c r="EG99" s="196"/>
      <c r="EH99" s="196"/>
      <c r="EI99" s="196"/>
      <c r="EJ99" s="196"/>
      <c r="EK99" s="196"/>
      <c r="EL99" s="196"/>
      <c r="EM99" s="196"/>
      <c r="EN99" s="196"/>
      <c r="EO99" s="196"/>
      <c r="EP99" s="196"/>
      <c r="EQ99" s="196"/>
      <c r="ER99" s="196"/>
      <c r="ES99" s="196"/>
      <c r="ET99" s="196"/>
      <c r="EU99" s="196"/>
      <c r="EV99" s="196"/>
      <c r="EW99" s="196"/>
      <c r="EX99" s="196"/>
      <c r="EY99" s="196"/>
      <c r="EZ99" s="196"/>
      <c r="FA99" s="196"/>
      <c r="FB99" s="196"/>
      <c r="FC99" s="196"/>
      <c r="FD99" s="196"/>
      <c r="FE99" s="196"/>
      <c r="FF99" s="196"/>
      <c r="FG99" s="196"/>
      <c r="FH99" s="196"/>
      <c r="FI99" s="196"/>
      <c r="FJ99" s="196"/>
      <c r="FK99" s="196"/>
      <c r="FL99" s="196"/>
      <c r="FM99" s="196"/>
      <c r="FN99" s="196"/>
      <c r="FO99" s="196"/>
      <c r="FP99" s="196"/>
      <c r="FQ99" s="196"/>
      <c r="FR99" s="196"/>
      <c r="FS99" s="279">
        <v>45420</v>
      </c>
      <c r="FT99" s="277" t="s">
        <v>261</v>
      </c>
      <c r="FU99" s="244" t="s">
        <v>1133</v>
      </c>
      <c r="FV99" s="277" t="s">
        <v>35</v>
      </c>
      <c r="FW99" s="265" t="s">
        <v>1042</v>
      </c>
      <c r="FX99" s="170">
        <v>0</v>
      </c>
      <c r="FY99" s="277" t="s">
        <v>35</v>
      </c>
      <c r="FZ99" s="239" t="s">
        <v>262</v>
      </c>
      <c r="GA99" s="243">
        <v>45421</v>
      </c>
      <c r="GB99" s="269" t="s">
        <v>1181</v>
      </c>
      <c r="GC99" s="290" t="s">
        <v>1170</v>
      </c>
      <c r="GD99" s="269" t="s">
        <v>173</v>
      </c>
      <c r="GE99" s="289">
        <v>0</v>
      </c>
      <c r="GF99" s="289"/>
      <c r="GG99" s="289"/>
      <c r="GH99" s="289"/>
      <c r="GI99" s="289"/>
      <c r="GJ99" s="289"/>
      <c r="GK99" s="289"/>
      <c r="GL99" s="289"/>
      <c r="GM99" s="289"/>
      <c r="GN99" s="289"/>
      <c r="GO99" s="289"/>
      <c r="GP99" s="289"/>
      <c r="GQ99" s="289"/>
      <c r="GR99" s="289"/>
      <c r="GS99" s="289"/>
      <c r="GT99" s="289"/>
      <c r="GU99" s="289"/>
      <c r="GV99" s="289"/>
      <c r="GW99" s="289"/>
      <c r="GX99" s="289"/>
      <c r="GY99" s="289"/>
      <c r="GZ99" s="289"/>
      <c r="HA99" s="289"/>
      <c r="HB99" s="289"/>
      <c r="HC99" s="289"/>
      <c r="HD99" s="289"/>
      <c r="HE99" s="289"/>
      <c r="HF99" s="289">
        <v>0</v>
      </c>
    </row>
    <row r="100" spans="1:214" ht="39.75" hidden="1" customHeight="1" x14ac:dyDescent="0.2">
      <c r="A100" s="351"/>
      <c r="B100" s="350"/>
      <c r="C100" s="328"/>
      <c r="D100" s="328"/>
      <c r="E100" s="153"/>
      <c r="F100" s="145"/>
      <c r="G100" s="145"/>
      <c r="H100" s="352"/>
      <c r="I100" s="352"/>
      <c r="J100" s="143"/>
      <c r="K100" s="328"/>
      <c r="L100" s="328"/>
      <c r="M100" s="328"/>
      <c r="N100" s="328"/>
      <c r="O100" s="328"/>
      <c r="P100" s="201" t="e">
        <f>VLOOKUP(O100,[6]FORMULAS!$A$77:$B$82,2,0)</f>
        <v>#N/A</v>
      </c>
      <c r="Q100" s="216" t="e">
        <f t="shared" si="14"/>
        <v>#N/A</v>
      </c>
      <c r="R100" s="329"/>
      <c r="S100" s="345"/>
      <c r="T100" s="346"/>
      <c r="U100" s="144"/>
      <c r="V100" s="151"/>
      <c r="W100" s="151"/>
      <c r="X100" s="151"/>
      <c r="Y100" s="146"/>
      <c r="Z100" s="134">
        <f>+IF(Y100='Tabla Valoración controles'!$D$4,'Tabla Valoración controles'!$F$4,IF('Mapa Corrupcion'!Y100='Tabla Valoración controles'!$D$5,'Tabla Valoración controles'!$F$5,IF(Y100=FORMULAS!$A$10,0,'Tabla Valoración controles'!$F$6)))</f>
        <v>0.1</v>
      </c>
      <c r="AA100" s="146"/>
      <c r="AB100" s="135">
        <f>+IF(AA100='Tabla Valoración controles'!$D$7,'Tabla Valoración controles'!$F$7,IF(Y100=FORMULAS!$A$10,0,'Tabla Valoración controles'!$F$8))</f>
        <v>0.15</v>
      </c>
      <c r="AC100" s="146"/>
      <c r="AD100" s="134">
        <f>+IF(AC100='Tabla Valoración controles'!$D$9,'Tabla Valoración controles'!$F$9,IF(Y100=FORMULAS!$A$10,0,'Tabla Valoración controles'!$F$10))</f>
        <v>0</v>
      </c>
      <c r="AE100" s="146"/>
      <c r="AF100" s="134">
        <f>+IF(AE100='Tabla Valoración controles'!$D$9,'Tabla Valoración controles'!$F$9,IF(AA100=FORMULAS!$A$10,0,'Tabla Valoración controles'!$F$10))</f>
        <v>0</v>
      </c>
      <c r="AG100" s="146"/>
      <c r="AH100" s="134">
        <f>+IF(AG100='Tabla Valoración controles'!$D$13,'Tabla Valoración controles'!$F$13,'Tabla Valoración controles'!$F$14)</f>
        <v>0</v>
      </c>
      <c r="AI100" s="171">
        <f t="shared" si="11"/>
        <v>0.25</v>
      </c>
      <c r="AJ100" s="147"/>
      <c r="AK100" s="148">
        <f>+IF(AJ100=[3]CONTROLES!$C$50,[3]CONTROLES!$D$50,[3]CONTROLES!$D$51)</f>
        <v>0</v>
      </c>
      <c r="AL100" s="147"/>
      <c r="AM100" s="148">
        <f>+IF(AL100=[3]CONTROLES!$C$52,[3]CONTROLES!$D$52,[3]CONTROLES!$D$53)</f>
        <v>0</v>
      </c>
      <c r="AN100" s="147"/>
      <c r="AO100" s="148">
        <f>+IF(AN100=[3]CONTROLES!$C$54,[3]CONTROLES!$D$54,[3]CONTROLES!$D$55)</f>
        <v>0</v>
      </c>
      <c r="AP100" s="147"/>
      <c r="AQ100" s="148">
        <f>+IF(AP100=[3]CONTROLES!$C$56,[3]CONTROLES!$D$56,IF(AP100=[3]CONTROLES!$C$57,[3]CONTROLES!$D$57,[3]CONTROLES!$D$58))</f>
        <v>0</v>
      </c>
      <c r="AR100" s="147"/>
      <c r="AS100" s="148">
        <f>+IF(AR100=[3]CONTROLES!$C$59,[3]CONTROLES!$D$59,[3]CONTROLES!$D$60)</f>
        <v>0</v>
      </c>
      <c r="AT100" s="147"/>
      <c r="AU100" s="148">
        <f>+IF(AT100=[3]CONTROLES!$C$61,[3]CONTROLES!$D$61,[3]CONTROLES!$D$62)</f>
        <v>0</v>
      </c>
      <c r="AV100" s="147"/>
      <c r="AW100" s="149">
        <f>+IF(AV100=[3]CONTROLES!$C$63,[3]CONTROLES!$D$63,IF(AV100=[3]CONTROLES!$C$64,[3]CONTROLES!$D$64,[3]CONTROLES!$D$65))</f>
        <v>0</v>
      </c>
      <c r="AX100" s="149">
        <f t="shared" si="12"/>
        <v>0</v>
      </c>
      <c r="AY100" s="150" t="str">
        <f t="shared" si="13"/>
        <v>Débil</v>
      </c>
      <c r="AZ100" s="328"/>
      <c r="BA100" s="329"/>
      <c r="BB100" s="347"/>
      <c r="BC100" s="345"/>
      <c r="BD100" s="346"/>
      <c r="BE100" s="346"/>
      <c r="BF100" s="136"/>
      <c r="BG100" s="136"/>
      <c r="BH100" s="143" t="s">
        <v>216</v>
      </c>
      <c r="BI100" s="219"/>
      <c r="BJ100" s="219"/>
      <c r="BK100" s="136"/>
      <c r="BL100" s="136"/>
      <c r="BM100" s="208" t="s">
        <v>171</v>
      </c>
      <c r="BN100" s="344"/>
      <c r="BO100" s="239"/>
      <c r="BP100" s="239"/>
      <c r="BQ100" s="196"/>
      <c r="BR100" s="196"/>
      <c r="BS100" s="196"/>
      <c r="BT100" s="196"/>
      <c r="BU100" s="196"/>
      <c r="BV100" s="196"/>
      <c r="BW100" s="196"/>
      <c r="BX100" s="196"/>
      <c r="BY100" s="196"/>
      <c r="BZ100" s="196"/>
      <c r="CA100" s="196"/>
      <c r="CB100" s="196"/>
      <c r="CC100" s="196"/>
      <c r="CD100" s="196"/>
      <c r="CE100" s="196"/>
      <c r="CF100" s="196"/>
      <c r="CG100" s="196"/>
      <c r="CH100" s="196"/>
      <c r="CI100" s="196"/>
      <c r="CJ100" s="196"/>
      <c r="CK100" s="196"/>
      <c r="CL100" s="196"/>
      <c r="CM100" s="196"/>
      <c r="CN100" s="196"/>
      <c r="CO100" s="196"/>
      <c r="CP100" s="196"/>
      <c r="CQ100" s="196"/>
      <c r="CR100" s="196"/>
      <c r="CS100" s="196"/>
      <c r="CT100" s="196"/>
      <c r="CU100" s="196"/>
      <c r="CV100" s="196"/>
      <c r="CW100" s="196"/>
      <c r="CX100" s="196"/>
      <c r="CY100" s="196"/>
      <c r="CZ100" s="196"/>
      <c r="DA100" s="196"/>
      <c r="DB100" s="196"/>
      <c r="DC100" s="196"/>
      <c r="DD100" s="196"/>
      <c r="DE100" s="196"/>
      <c r="DF100" s="196"/>
      <c r="DG100" s="196"/>
      <c r="DH100" s="196"/>
      <c r="DI100" s="196"/>
      <c r="DJ100" s="196"/>
      <c r="DK100" s="196"/>
      <c r="DL100" s="196"/>
      <c r="DM100" s="196"/>
      <c r="DN100" s="196"/>
      <c r="DO100" s="196"/>
      <c r="DP100" s="196"/>
      <c r="DQ100" s="196"/>
      <c r="DR100" s="196"/>
      <c r="DS100" s="196"/>
      <c r="DT100" s="196"/>
      <c r="DU100" s="196"/>
      <c r="DV100" s="196"/>
      <c r="DW100" s="196"/>
      <c r="DX100" s="196"/>
      <c r="DY100" s="196"/>
      <c r="DZ100" s="196"/>
      <c r="EA100" s="196"/>
      <c r="EB100" s="196"/>
      <c r="EC100" s="196"/>
      <c r="ED100" s="196"/>
      <c r="EE100" s="196"/>
      <c r="EF100" s="196"/>
      <c r="EG100" s="196"/>
      <c r="EH100" s="196"/>
      <c r="EI100" s="196"/>
      <c r="EJ100" s="196"/>
      <c r="EK100" s="196"/>
      <c r="EL100" s="196"/>
      <c r="EM100" s="196"/>
      <c r="EN100" s="196"/>
      <c r="EO100" s="196"/>
      <c r="EP100" s="196"/>
      <c r="EQ100" s="196"/>
      <c r="ER100" s="196"/>
      <c r="ES100" s="196"/>
      <c r="ET100" s="196"/>
      <c r="EU100" s="196"/>
      <c r="EV100" s="196"/>
      <c r="EW100" s="196"/>
      <c r="EX100" s="196"/>
      <c r="EY100" s="196"/>
      <c r="EZ100" s="196"/>
      <c r="FA100" s="196"/>
      <c r="FB100" s="196"/>
      <c r="FC100" s="196"/>
      <c r="FD100" s="196"/>
      <c r="FE100" s="196"/>
      <c r="FF100" s="196"/>
      <c r="FG100" s="196"/>
      <c r="FH100" s="196"/>
      <c r="FI100" s="196"/>
      <c r="FJ100" s="196"/>
      <c r="FK100" s="196"/>
      <c r="FL100" s="196"/>
      <c r="FM100" s="196"/>
      <c r="FN100" s="196"/>
      <c r="FO100" s="196"/>
      <c r="FP100" s="196"/>
      <c r="FQ100" s="196"/>
      <c r="FR100" s="196"/>
      <c r="FS100" s="280"/>
      <c r="FT100" s="280"/>
      <c r="FU100" s="196"/>
      <c r="FV100" s="277"/>
      <c r="FW100" s="196"/>
      <c r="FX100" s="196"/>
      <c r="FY100" s="280"/>
      <c r="FZ100" s="196"/>
      <c r="GA100" s="243">
        <v>45421</v>
      </c>
      <c r="GB100" s="269"/>
      <c r="GC100" s="269"/>
      <c r="GD100" s="269"/>
      <c r="GE100" s="289"/>
      <c r="GF100" s="289"/>
      <c r="GG100" s="289"/>
      <c r="GH100" s="289"/>
      <c r="GI100" s="289"/>
      <c r="GJ100" s="289"/>
      <c r="GK100" s="289"/>
      <c r="GL100" s="289"/>
      <c r="GM100" s="289"/>
      <c r="GN100" s="289"/>
      <c r="GO100" s="289"/>
      <c r="GP100" s="289"/>
      <c r="GQ100" s="289"/>
      <c r="GR100" s="289"/>
      <c r="GS100" s="289"/>
      <c r="GT100" s="289"/>
      <c r="GU100" s="289"/>
      <c r="GV100" s="289"/>
      <c r="GW100" s="289"/>
      <c r="GX100" s="289"/>
      <c r="GY100" s="289"/>
      <c r="GZ100" s="289"/>
      <c r="HA100" s="289"/>
      <c r="HB100" s="289"/>
      <c r="HC100" s="289"/>
      <c r="HD100" s="289"/>
      <c r="HE100" s="289"/>
      <c r="HF100" s="289"/>
    </row>
    <row r="101" spans="1:214" ht="39.75" hidden="1" customHeight="1" x14ac:dyDescent="0.2">
      <c r="A101" s="351"/>
      <c r="B101" s="350"/>
      <c r="C101" s="328"/>
      <c r="D101" s="328"/>
      <c r="E101" s="153"/>
      <c r="F101" s="145"/>
      <c r="G101" s="145"/>
      <c r="H101" s="352"/>
      <c r="I101" s="352"/>
      <c r="J101" s="143"/>
      <c r="K101" s="328"/>
      <c r="L101" s="328"/>
      <c r="M101" s="328"/>
      <c r="N101" s="328"/>
      <c r="O101" s="328"/>
      <c r="P101" s="201" t="e">
        <f>VLOOKUP(O101,[6]FORMULAS!$A$77:$B$82,2,0)</f>
        <v>#N/A</v>
      </c>
      <c r="Q101" s="216" t="e">
        <f t="shared" si="14"/>
        <v>#N/A</v>
      </c>
      <c r="R101" s="329"/>
      <c r="S101" s="345"/>
      <c r="T101" s="346"/>
      <c r="U101" s="144"/>
      <c r="V101" s="151"/>
      <c r="W101" s="151"/>
      <c r="X101" s="151"/>
      <c r="Y101" s="146"/>
      <c r="Z101" s="134">
        <f>+IF(Y101='Tabla Valoración controles'!$D$4,'Tabla Valoración controles'!$F$4,IF('Mapa Corrupcion'!Y101='Tabla Valoración controles'!$D$5,'Tabla Valoración controles'!$F$5,IF(Y101=FORMULAS!$A$10,0,'Tabla Valoración controles'!$F$6)))</f>
        <v>0.1</v>
      </c>
      <c r="AA101" s="146"/>
      <c r="AB101" s="135">
        <f>+IF(AA101='Tabla Valoración controles'!$D$7,'Tabla Valoración controles'!$F$7,IF(Y101=FORMULAS!$A$10,0,'Tabla Valoración controles'!$F$8))</f>
        <v>0.15</v>
      </c>
      <c r="AC101" s="146"/>
      <c r="AD101" s="134">
        <f>+IF(AC101='Tabla Valoración controles'!$D$9,'Tabla Valoración controles'!$F$9,IF(Y101=FORMULAS!$A$10,0,'Tabla Valoración controles'!$F$10))</f>
        <v>0</v>
      </c>
      <c r="AE101" s="146"/>
      <c r="AF101" s="134">
        <f>+IF(AE101='Tabla Valoración controles'!$D$9,'Tabla Valoración controles'!$F$9,IF(AA101=FORMULAS!$A$10,0,'Tabla Valoración controles'!$F$10))</f>
        <v>0</v>
      </c>
      <c r="AG101" s="146"/>
      <c r="AH101" s="134">
        <f>+IF(AG101='Tabla Valoración controles'!$D$13,'Tabla Valoración controles'!$F$13,'Tabla Valoración controles'!$F$14)</f>
        <v>0</v>
      </c>
      <c r="AI101" s="171">
        <f t="shared" si="11"/>
        <v>0.25</v>
      </c>
      <c r="AJ101" s="147"/>
      <c r="AK101" s="148">
        <f>+IF(AJ101=[3]CONTROLES!$C$50,[3]CONTROLES!$D$50,[3]CONTROLES!$D$51)</f>
        <v>0</v>
      </c>
      <c r="AL101" s="147"/>
      <c r="AM101" s="148">
        <f>+IF(AL101=[3]CONTROLES!$C$52,[3]CONTROLES!$D$52,[3]CONTROLES!$D$53)</f>
        <v>0</v>
      </c>
      <c r="AN101" s="147"/>
      <c r="AO101" s="148">
        <f>+IF(AN101=[3]CONTROLES!$C$54,[3]CONTROLES!$D$54,[3]CONTROLES!$D$55)</f>
        <v>0</v>
      </c>
      <c r="AP101" s="147"/>
      <c r="AQ101" s="148">
        <f>+IF(AP101=[3]CONTROLES!$C$56,[3]CONTROLES!$D$56,IF(AP101=[3]CONTROLES!$C$57,[3]CONTROLES!$D$57,[3]CONTROLES!$D$58))</f>
        <v>0</v>
      </c>
      <c r="AR101" s="147"/>
      <c r="AS101" s="148">
        <f>+IF(AR101=[3]CONTROLES!$C$59,[3]CONTROLES!$D$59,[3]CONTROLES!$D$60)</f>
        <v>0</v>
      </c>
      <c r="AT101" s="147"/>
      <c r="AU101" s="148">
        <f>+IF(AT101=[3]CONTROLES!$C$61,[3]CONTROLES!$D$61,[3]CONTROLES!$D$62)</f>
        <v>0</v>
      </c>
      <c r="AV101" s="147"/>
      <c r="AW101" s="149">
        <f>+IF(AV101=[3]CONTROLES!$C$63,[3]CONTROLES!$D$63,IF(AV101=[3]CONTROLES!$C$64,[3]CONTROLES!$D$64,[3]CONTROLES!$D$65))</f>
        <v>0</v>
      </c>
      <c r="AX101" s="149">
        <f t="shared" si="12"/>
        <v>0</v>
      </c>
      <c r="AY101" s="150" t="str">
        <f t="shared" si="13"/>
        <v>Débil</v>
      </c>
      <c r="AZ101" s="328"/>
      <c r="BA101" s="329"/>
      <c r="BB101" s="347"/>
      <c r="BC101" s="345"/>
      <c r="BD101" s="346"/>
      <c r="BE101" s="346"/>
      <c r="BF101" s="136"/>
      <c r="BG101" s="136"/>
      <c r="BH101" s="143" t="s">
        <v>216</v>
      </c>
      <c r="BI101" s="219"/>
      <c r="BJ101" s="219"/>
      <c r="BK101" s="136"/>
      <c r="BL101" s="136"/>
      <c r="BM101" s="208" t="s">
        <v>171</v>
      </c>
      <c r="BN101" s="344"/>
      <c r="BO101" s="239"/>
      <c r="BP101" s="239"/>
      <c r="BQ101" s="196"/>
      <c r="BR101" s="196"/>
      <c r="BS101" s="196"/>
      <c r="BT101" s="196"/>
      <c r="BU101" s="196"/>
      <c r="BV101" s="196"/>
      <c r="BW101" s="196"/>
      <c r="BX101" s="196"/>
      <c r="BY101" s="196"/>
      <c r="BZ101" s="196"/>
      <c r="CA101" s="196"/>
      <c r="CB101" s="196"/>
      <c r="CC101" s="196"/>
      <c r="CD101" s="196"/>
      <c r="CE101" s="196"/>
      <c r="CF101" s="196"/>
      <c r="CG101" s="196"/>
      <c r="CH101" s="196"/>
      <c r="CI101" s="196"/>
      <c r="CJ101" s="196"/>
      <c r="CK101" s="196"/>
      <c r="CL101" s="196"/>
      <c r="CM101" s="196"/>
      <c r="CN101" s="196"/>
      <c r="CO101" s="196"/>
      <c r="CP101" s="196"/>
      <c r="CQ101" s="196"/>
      <c r="CR101" s="196"/>
      <c r="CS101" s="196"/>
      <c r="CT101" s="196"/>
      <c r="CU101" s="196"/>
      <c r="CV101" s="196"/>
      <c r="CW101" s="196"/>
      <c r="CX101" s="196"/>
      <c r="CY101" s="196"/>
      <c r="CZ101" s="196"/>
      <c r="DA101" s="196"/>
      <c r="DB101" s="196"/>
      <c r="DC101" s="196"/>
      <c r="DD101" s="196"/>
      <c r="DE101" s="196"/>
      <c r="DF101" s="196"/>
      <c r="DG101" s="196"/>
      <c r="DH101" s="196"/>
      <c r="DI101" s="196"/>
      <c r="DJ101" s="196"/>
      <c r="DK101" s="196"/>
      <c r="DL101" s="196"/>
      <c r="DM101" s="196"/>
      <c r="DN101" s="196"/>
      <c r="DO101" s="196"/>
      <c r="DP101" s="196"/>
      <c r="DQ101" s="196"/>
      <c r="DR101" s="196"/>
      <c r="DS101" s="196"/>
      <c r="DT101" s="196"/>
      <c r="DU101" s="196"/>
      <c r="DV101" s="196"/>
      <c r="DW101" s="196"/>
      <c r="DX101" s="196"/>
      <c r="DY101" s="196"/>
      <c r="DZ101" s="196"/>
      <c r="EA101" s="196"/>
      <c r="EB101" s="196"/>
      <c r="EC101" s="196"/>
      <c r="ED101" s="196"/>
      <c r="EE101" s="196"/>
      <c r="EF101" s="196"/>
      <c r="EG101" s="196"/>
      <c r="EH101" s="196"/>
      <c r="EI101" s="196"/>
      <c r="EJ101" s="196"/>
      <c r="EK101" s="196"/>
      <c r="EL101" s="196"/>
      <c r="EM101" s="196"/>
      <c r="EN101" s="196"/>
      <c r="EO101" s="196"/>
      <c r="EP101" s="196"/>
      <c r="EQ101" s="196"/>
      <c r="ER101" s="196"/>
      <c r="ES101" s="196"/>
      <c r="ET101" s="196"/>
      <c r="EU101" s="196"/>
      <c r="EV101" s="196"/>
      <c r="EW101" s="196"/>
      <c r="EX101" s="196"/>
      <c r="EY101" s="196"/>
      <c r="EZ101" s="196"/>
      <c r="FA101" s="196"/>
      <c r="FB101" s="196"/>
      <c r="FC101" s="196"/>
      <c r="FD101" s="196"/>
      <c r="FE101" s="196"/>
      <c r="FF101" s="196"/>
      <c r="FG101" s="196"/>
      <c r="FH101" s="196"/>
      <c r="FI101" s="196"/>
      <c r="FJ101" s="196"/>
      <c r="FK101" s="196"/>
      <c r="FL101" s="196"/>
      <c r="FM101" s="196"/>
      <c r="FN101" s="196"/>
      <c r="FO101" s="196"/>
      <c r="FP101" s="196"/>
      <c r="FQ101" s="196"/>
      <c r="FR101" s="196"/>
      <c r="FS101" s="280"/>
      <c r="FT101" s="280"/>
      <c r="FU101" s="196"/>
      <c r="FV101" s="277"/>
      <c r="FW101" s="196"/>
      <c r="FX101" s="196"/>
      <c r="FY101" s="280"/>
      <c r="FZ101" s="196"/>
      <c r="GA101" s="243">
        <v>45421</v>
      </c>
      <c r="GB101" s="269"/>
      <c r="GC101" s="269"/>
      <c r="GD101" s="269"/>
      <c r="GE101" s="289"/>
      <c r="GF101" s="289"/>
      <c r="GG101" s="289"/>
      <c r="GH101" s="289"/>
      <c r="GI101" s="289"/>
      <c r="GJ101" s="289"/>
      <c r="GK101" s="289"/>
      <c r="GL101" s="289"/>
      <c r="GM101" s="289"/>
      <c r="GN101" s="289"/>
      <c r="GO101" s="289"/>
      <c r="GP101" s="289"/>
      <c r="GQ101" s="289"/>
      <c r="GR101" s="289"/>
      <c r="GS101" s="289"/>
      <c r="GT101" s="289"/>
      <c r="GU101" s="289"/>
      <c r="GV101" s="289"/>
      <c r="GW101" s="289"/>
      <c r="GX101" s="289"/>
      <c r="GY101" s="289"/>
      <c r="GZ101" s="289"/>
      <c r="HA101" s="289"/>
      <c r="HB101" s="289"/>
      <c r="HC101" s="289"/>
      <c r="HD101" s="289"/>
      <c r="HE101" s="289"/>
      <c r="HF101" s="289"/>
    </row>
    <row r="102" spans="1:214" ht="39.75" hidden="1" customHeight="1" x14ac:dyDescent="0.2">
      <c r="A102" s="351"/>
      <c r="B102" s="350"/>
      <c r="C102" s="328"/>
      <c r="D102" s="328"/>
      <c r="E102" s="153"/>
      <c r="F102" s="145"/>
      <c r="G102" s="145"/>
      <c r="H102" s="352"/>
      <c r="I102" s="352"/>
      <c r="J102" s="143"/>
      <c r="K102" s="328"/>
      <c r="L102" s="328"/>
      <c r="M102" s="328"/>
      <c r="N102" s="328"/>
      <c r="O102" s="328"/>
      <c r="P102" s="201" t="e">
        <f>VLOOKUP(O102,[6]FORMULAS!$A$77:$B$82,2,0)</f>
        <v>#N/A</v>
      </c>
      <c r="Q102" s="216" t="e">
        <f t="shared" si="14"/>
        <v>#N/A</v>
      </c>
      <c r="R102" s="329"/>
      <c r="S102" s="345"/>
      <c r="T102" s="346"/>
      <c r="U102" s="144"/>
      <c r="V102" s="151"/>
      <c r="W102" s="151"/>
      <c r="X102" s="151"/>
      <c r="Y102" s="146"/>
      <c r="Z102" s="134">
        <f>+IF(Y102='Tabla Valoración controles'!$D$4,'Tabla Valoración controles'!$F$4,IF('Mapa Corrupcion'!Y102='Tabla Valoración controles'!$D$5,'Tabla Valoración controles'!$F$5,IF(Y102=FORMULAS!$A$10,0,'Tabla Valoración controles'!$F$6)))</f>
        <v>0.1</v>
      </c>
      <c r="AA102" s="146"/>
      <c r="AB102" s="135">
        <f>+IF(AA102='Tabla Valoración controles'!$D$7,'Tabla Valoración controles'!$F$7,IF(Y102=FORMULAS!$A$10,0,'Tabla Valoración controles'!$F$8))</f>
        <v>0.15</v>
      </c>
      <c r="AC102" s="146"/>
      <c r="AD102" s="134">
        <f>+IF(AC102='Tabla Valoración controles'!$D$9,'Tabla Valoración controles'!$F$9,IF(Y102=FORMULAS!$A$10,0,'Tabla Valoración controles'!$F$10))</f>
        <v>0</v>
      </c>
      <c r="AE102" s="146"/>
      <c r="AF102" s="134">
        <f>+IF(AE102='Tabla Valoración controles'!$D$9,'Tabla Valoración controles'!$F$9,IF(AA102=FORMULAS!$A$10,0,'Tabla Valoración controles'!$F$10))</f>
        <v>0</v>
      </c>
      <c r="AG102" s="146"/>
      <c r="AH102" s="134">
        <f>+IF(AG102='Tabla Valoración controles'!$D$13,'Tabla Valoración controles'!$F$13,'Tabla Valoración controles'!$F$14)</f>
        <v>0</v>
      </c>
      <c r="AI102" s="171">
        <f t="shared" si="11"/>
        <v>0.25</v>
      </c>
      <c r="AJ102" s="147"/>
      <c r="AK102" s="148">
        <f>+IF(AJ102=[3]CONTROLES!$C$50,[3]CONTROLES!$D$50,[3]CONTROLES!$D$51)</f>
        <v>0</v>
      </c>
      <c r="AL102" s="147"/>
      <c r="AM102" s="148">
        <f>+IF(AL102=[3]CONTROLES!$C$52,[3]CONTROLES!$D$52,[3]CONTROLES!$D$53)</f>
        <v>0</v>
      </c>
      <c r="AN102" s="147"/>
      <c r="AO102" s="148">
        <f>+IF(AN102=[3]CONTROLES!$C$54,[3]CONTROLES!$D$54,[3]CONTROLES!$D$55)</f>
        <v>0</v>
      </c>
      <c r="AP102" s="147"/>
      <c r="AQ102" s="148">
        <f>+IF(AP102=[3]CONTROLES!$C$56,[3]CONTROLES!$D$56,IF(AP102=[3]CONTROLES!$C$57,[3]CONTROLES!$D$57,[3]CONTROLES!$D$58))</f>
        <v>0</v>
      </c>
      <c r="AR102" s="147"/>
      <c r="AS102" s="148">
        <f>+IF(AR102=[3]CONTROLES!$C$59,[3]CONTROLES!$D$59,[3]CONTROLES!$D$60)</f>
        <v>0</v>
      </c>
      <c r="AT102" s="147"/>
      <c r="AU102" s="148">
        <f>+IF(AT102=[3]CONTROLES!$C$61,[3]CONTROLES!$D$61,[3]CONTROLES!$D$62)</f>
        <v>0</v>
      </c>
      <c r="AV102" s="147"/>
      <c r="AW102" s="149">
        <f>+IF(AV102=[3]CONTROLES!$C$63,[3]CONTROLES!$D$63,IF(AV102=[3]CONTROLES!$C$64,[3]CONTROLES!$D$64,[3]CONTROLES!$D$65))</f>
        <v>0</v>
      </c>
      <c r="AX102" s="149">
        <f t="shared" si="12"/>
        <v>0</v>
      </c>
      <c r="AY102" s="150" t="str">
        <f t="shared" si="13"/>
        <v>Débil</v>
      </c>
      <c r="AZ102" s="328"/>
      <c r="BA102" s="329"/>
      <c r="BB102" s="347"/>
      <c r="BC102" s="345"/>
      <c r="BD102" s="346"/>
      <c r="BE102" s="346"/>
      <c r="BF102" s="136"/>
      <c r="BG102" s="136"/>
      <c r="BH102" s="143" t="s">
        <v>216</v>
      </c>
      <c r="BI102" s="219"/>
      <c r="BJ102" s="219"/>
      <c r="BK102" s="136"/>
      <c r="BL102" s="136"/>
      <c r="BM102" s="208" t="s">
        <v>171</v>
      </c>
      <c r="BN102" s="344"/>
      <c r="BO102" s="239"/>
      <c r="BP102" s="239"/>
      <c r="BQ102" s="196"/>
      <c r="BR102" s="196"/>
      <c r="BS102" s="196"/>
      <c r="BT102" s="196"/>
      <c r="BU102" s="196"/>
      <c r="BV102" s="196"/>
      <c r="BW102" s="196"/>
      <c r="BX102" s="196"/>
      <c r="BY102" s="196"/>
      <c r="BZ102" s="196"/>
      <c r="CA102" s="196"/>
      <c r="CB102" s="196"/>
      <c r="CC102" s="196"/>
      <c r="CD102" s="196"/>
      <c r="CE102" s="196"/>
      <c r="CF102" s="196"/>
      <c r="CG102" s="196"/>
      <c r="CH102" s="196"/>
      <c r="CI102" s="196"/>
      <c r="CJ102" s="196"/>
      <c r="CK102" s="196"/>
      <c r="CL102" s="196"/>
      <c r="CM102" s="196"/>
      <c r="CN102" s="196"/>
      <c r="CO102" s="196"/>
      <c r="CP102" s="196"/>
      <c r="CQ102" s="196"/>
      <c r="CR102" s="196"/>
      <c r="CS102" s="196"/>
      <c r="CT102" s="196"/>
      <c r="CU102" s="196"/>
      <c r="CV102" s="196"/>
      <c r="CW102" s="196"/>
      <c r="CX102" s="196"/>
      <c r="CY102" s="196"/>
      <c r="CZ102" s="196"/>
      <c r="DA102" s="196"/>
      <c r="DB102" s="196"/>
      <c r="DC102" s="196"/>
      <c r="DD102" s="196"/>
      <c r="DE102" s="196"/>
      <c r="DF102" s="196"/>
      <c r="DG102" s="196"/>
      <c r="DH102" s="196"/>
      <c r="DI102" s="196"/>
      <c r="DJ102" s="196"/>
      <c r="DK102" s="196"/>
      <c r="DL102" s="196"/>
      <c r="DM102" s="196"/>
      <c r="DN102" s="196"/>
      <c r="DO102" s="196"/>
      <c r="DP102" s="196"/>
      <c r="DQ102" s="196"/>
      <c r="DR102" s="196"/>
      <c r="DS102" s="196"/>
      <c r="DT102" s="196"/>
      <c r="DU102" s="196"/>
      <c r="DV102" s="196"/>
      <c r="DW102" s="196"/>
      <c r="DX102" s="196"/>
      <c r="DY102" s="196"/>
      <c r="DZ102" s="196"/>
      <c r="EA102" s="196"/>
      <c r="EB102" s="196"/>
      <c r="EC102" s="196"/>
      <c r="ED102" s="196"/>
      <c r="EE102" s="196"/>
      <c r="EF102" s="196"/>
      <c r="EG102" s="196"/>
      <c r="EH102" s="196"/>
      <c r="EI102" s="196"/>
      <c r="EJ102" s="196"/>
      <c r="EK102" s="196"/>
      <c r="EL102" s="196"/>
      <c r="EM102" s="196"/>
      <c r="EN102" s="196"/>
      <c r="EO102" s="196"/>
      <c r="EP102" s="196"/>
      <c r="EQ102" s="196"/>
      <c r="ER102" s="196"/>
      <c r="ES102" s="196"/>
      <c r="ET102" s="196"/>
      <c r="EU102" s="196"/>
      <c r="EV102" s="196"/>
      <c r="EW102" s="196"/>
      <c r="EX102" s="196"/>
      <c r="EY102" s="196"/>
      <c r="EZ102" s="196"/>
      <c r="FA102" s="196"/>
      <c r="FB102" s="196"/>
      <c r="FC102" s="196"/>
      <c r="FD102" s="196"/>
      <c r="FE102" s="196"/>
      <c r="FF102" s="196"/>
      <c r="FG102" s="196"/>
      <c r="FH102" s="196"/>
      <c r="FI102" s="196"/>
      <c r="FJ102" s="196"/>
      <c r="FK102" s="196"/>
      <c r="FL102" s="196"/>
      <c r="FM102" s="196"/>
      <c r="FN102" s="196"/>
      <c r="FO102" s="196"/>
      <c r="FP102" s="196"/>
      <c r="FQ102" s="196"/>
      <c r="FR102" s="196"/>
      <c r="FS102" s="280"/>
      <c r="FT102" s="280"/>
      <c r="FU102" s="196"/>
      <c r="FV102" s="277"/>
      <c r="FW102" s="196"/>
      <c r="FX102" s="196"/>
      <c r="FY102" s="280"/>
      <c r="FZ102" s="196"/>
      <c r="GA102" s="243">
        <v>45421</v>
      </c>
      <c r="GB102" s="269"/>
      <c r="GC102" s="269"/>
      <c r="GD102" s="269"/>
      <c r="GE102" s="289"/>
      <c r="GF102" s="289"/>
      <c r="GG102" s="289"/>
      <c r="GH102" s="289"/>
      <c r="GI102" s="289"/>
      <c r="GJ102" s="289"/>
      <c r="GK102" s="289"/>
      <c r="GL102" s="289"/>
      <c r="GM102" s="289"/>
      <c r="GN102" s="289"/>
      <c r="GO102" s="289"/>
      <c r="GP102" s="289"/>
      <c r="GQ102" s="289"/>
      <c r="GR102" s="289"/>
      <c r="GS102" s="289"/>
      <c r="GT102" s="289"/>
      <c r="GU102" s="289"/>
      <c r="GV102" s="289"/>
      <c r="GW102" s="289"/>
      <c r="GX102" s="289"/>
      <c r="GY102" s="289"/>
      <c r="GZ102" s="289"/>
      <c r="HA102" s="289"/>
      <c r="HB102" s="289"/>
      <c r="HC102" s="289"/>
      <c r="HD102" s="289"/>
      <c r="HE102" s="289"/>
      <c r="HF102" s="289"/>
    </row>
    <row r="103" spans="1:214" ht="39.75" hidden="1" customHeight="1" x14ac:dyDescent="0.2">
      <c r="A103" s="351"/>
      <c r="B103" s="350"/>
      <c r="C103" s="328"/>
      <c r="D103" s="328"/>
      <c r="E103" s="153"/>
      <c r="F103" s="145"/>
      <c r="G103" s="145"/>
      <c r="H103" s="352"/>
      <c r="I103" s="352"/>
      <c r="J103" s="143"/>
      <c r="K103" s="328"/>
      <c r="L103" s="328"/>
      <c r="M103" s="328"/>
      <c r="N103" s="328"/>
      <c r="O103" s="328"/>
      <c r="P103" s="201" t="e">
        <f>VLOOKUP(O103,[6]FORMULAS!$A$77:$B$82,2,0)</f>
        <v>#N/A</v>
      </c>
      <c r="Q103" s="216" t="e">
        <f t="shared" si="14"/>
        <v>#N/A</v>
      </c>
      <c r="R103" s="329"/>
      <c r="S103" s="345"/>
      <c r="T103" s="346"/>
      <c r="U103" s="144"/>
      <c r="V103" s="151"/>
      <c r="W103" s="151"/>
      <c r="X103" s="151"/>
      <c r="Y103" s="146"/>
      <c r="Z103" s="134">
        <f>+IF(Y103='Tabla Valoración controles'!$D$4,'Tabla Valoración controles'!$F$4,IF('Mapa Corrupcion'!Y103='Tabla Valoración controles'!$D$5,'Tabla Valoración controles'!$F$5,IF(Y103=FORMULAS!$A$10,0,'Tabla Valoración controles'!$F$6)))</f>
        <v>0.1</v>
      </c>
      <c r="AA103" s="146"/>
      <c r="AB103" s="135">
        <f>+IF(AA103='Tabla Valoración controles'!$D$7,'Tabla Valoración controles'!$F$7,IF(Y103=FORMULAS!$A$10,0,'Tabla Valoración controles'!$F$8))</f>
        <v>0.15</v>
      </c>
      <c r="AC103" s="146"/>
      <c r="AD103" s="134">
        <f>+IF(AC103='Tabla Valoración controles'!$D$9,'Tabla Valoración controles'!$F$9,IF(Y103=FORMULAS!$A$10,0,'Tabla Valoración controles'!$F$10))</f>
        <v>0</v>
      </c>
      <c r="AE103" s="146"/>
      <c r="AF103" s="134">
        <f>+IF(AE103='Tabla Valoración controles'!$D$9,'Tabla Valoración controles'!$F$9,IF(AA103=FORMULAS!$A$10,0,'Tabla Valoración controles'!$F$10))</f>
        <v>0</v>
      </c>
      <c r="AG103" s="146"/>
      <c r="AH103" s="134">
        <f>+IF(AG103='Tabla Valoración controles'!$D$13,'Tabla Valoración controles'!$F$13,'Tabla Valoración controles'!$F$14)</f>
        <v>0</v>
      </c>
      <c r="AI103" s="171">
        <f t="shared" si="11"/>
        <v>0.25</v>
      </c>
      <c r="AJ103" s="147"/>
      <c r="AK103" s="148">
        <f>+IF(AJ103=[3]CONTROLES!$C$50,[3]CONTROLES!$D$50,[3]CONTROLES!$D$51)</f>
        <v>0</v>
      </c>
      <c r="AL103" s="147"/>
      <c r="AM103" s="148">
        <f>+IF(AL103=[3]CONTROLES!$C$52,[3]CONTROLES!$D$52,[3]CONTROLES!$D$53)</f>
        <v>0</v>
      </c>
      <c r="AN103" s="147"/>
      <c r="AO103" s="148">
        <f>+IF(AN103=[3]CONTROLES!$C$54,[3]CONTROLES!$D$54,[3]CONTROLES!$D$55)</f>
        <v>0</v>
      </c>
      <c r="AP103" s="147"/>
      <c r="AQ103" s="148">
        <f>+IF(AP103=[3]CONTROLES!$C$56,[3]CONTROLES!$D$56,IF(AP103=[3]CONTROLES!$C$57,[3]CONTROLES!$D$57,[3]CONTROLES!$D$58))</f>
        <v>0</v>
      </c>
      <c r="AR103" s="147"/>
      <c r="AS103" s="148">
        <f>+IF(AR103=[3]CONTROLES!$C$59,[3]CONTROLES!$D$59,[3]CONTROLES!$D$60)</f>
        <v>0</v>
      </c>
      <c r="AT103" s="147"/>
      <c r="AU103" s="148">
        <f>+IF(AT103=[3]CONTROLES!$C$61,[3]CONTROLES!$D$61,[3]CONTROLES!$D$62)</f>
        <v>0</v>
      </c>
      <c r="AV103" s="147"/>
      <c r="AW103" s="149">
        <f>+IF(AV103=[3]CONTROLES!$C$63,[3]CONTROLES!$D$63,IF(AV103=[3]CONTROLES!$C$64,[3]CONTROLES!$D$64,[3]CONTROLES!$D$65))</f>
        <v>0</v>
      </c>
      <c r="AX103" s="149">
        <f t="shared" si="12"/>
        <v>0</v>
      </c>
      <c r="AY103" s="150" t="str">
        <f t="shared" si="13"/>
        <v>Débil</v>
      </c>
      <c r="AZ103" s="328"/>
      <c r="BA103" s="329"/>
      <c r="BB103" s="347"/>
      <c r="BC103" s="345"/>
      <c r="BD103" s="346"/>
      <c r="BE103" s="346"/>
      <c r="BF103" s="136"/>
      <c r="BG103" s="136"/>
      <c r="BH103" s="143" t="s">
        <v>216</v>
      </c>
      <c r="BI103" s="219"/>
      <c r="BJ103" s="219"/>
      <c r="BK103" s="136"/>
      <c r="BL103" s="136"/>
      <c r="BM103" s="208" t="s">
        <v>171</v>
      </c>
      <c r="BN103" s="344"/>
      <c r="BO103" s="239"/>
      <c r="BP103" s="239"/>
      <c r="BQ103" s="196"/>
      <c r="BR103" s="196"/>
      <c r="BS103" s="196"/>
      <c r="BT103" s="196"/>
      <c r="BU103" s="196"/>
      <c r="BV103" s="196"/>
      <c r="BW103" s="196"/>
      <c r="BX103" s="196"/>
      <c r="BY103" s="196"/>
      <c r="BZ103" s="196"/>
      <c r="CA103" s="196"/>
      <c r="CB103" s="196"/>
      <c r="CC103" s="196"/>
      <c r="CD103" s="196"/>
      <c r="CE103" s="196"/>
      <c r="CF103" s="196"/>
      <c r="CG103" s="196"/>
      <c r="CH103" s="196"/>
      <c r="CI103" s="196"/>
      <c r="CJ103" s="196"/>
      <c r="CK103" s="196"/>
      <c r="CL103" s="196"/>
      <c r="CM103" s="196"/>
      <c r="CN103" s="196"/>
      <c r="CO103" s="196"/>
      <c r="CP103" s="196"/>
      <c r="CQ103" s="196"/>
      <c r="CR103" s="196"/>
      <c r="CS103" s="196"/>
      <c r="CT103" s="196"/>
      <c r="CU103" s="196"/>
      <c r="CV103" s="196"/>
      <c r="CW103" s="196"/>
      <c r="CX103" s="196"/>
      <c r="CY103" s="196"/>
      <c r="CZ103" s="196"/>
      <c r="DA103" s="196"/>
      <c r="DB103" s="196"/>
      <c r="DC103" s="196"/>
      <c r="DD103" s="196"/>
      <c r="DE103" s="196"/>
      <c r="DF103" s="196"/>
      <c r="DG103" s="196"/>
      <c r="DH103" s="196"/>
      <c r="DI103" s="196"/>
      <c r="DJ103" s="196"/>
      <c r="DK103" s="196"/>
      <c r="DL103" s="196"/>
      <c r="DM103" s="196"/>
      <c r="DN103" s="196"/>
      <c r="DO103" s="196"/>
      <c r="DP103" s="196"/>
      <c r="DQ103" s="196"/>
      <c r="DR103" s="196"/>
      <c r="DS103" s="196"/>
      <c r="DT103" s="196"/>
      <c r="DU103" s="196"/>
      <c r="DV103" s="196"/>
      <c r="DW103" s="196"/>
      <c r="DX103" s="196"/>
      <c r="DY103" s="196"/>
      <c r="DZ103" s="196"/>
      <c r="EA103" s="196"/>
      <c r="EB103" s="196"/>
      <c r="EC103" s="196"/>
      <c r="ED103" s="196"/>
      <c r="EE103" s="196"/>
      <c r="EF103" s="196"/>
      <c r="EG103" s="196"/>
      <c r="EH103" s="196"/>
      <c r="EI103" s="196"/>
      <c r="EJ103" s="196"/>
      <c r="EK103" s="196"/>
      <c r="EL103" s="196"/>
      <c r="EM103" s="196"/>
      <c r="EN103" s="196"/>
      <c r="EO103" s="196"/>
      <c r="EP103" s="196"/>
      <c r="EQ103" s="196"/>
      <c r="ER103" s="196"/>
      <c r="ES103" s="196"/>
      <c r="ET103" s="196"/>
      <c r="EU103" s="196"/>
      <c r="EV103" s="196"/>
      <c r="EW103" s="196"/>
      <c r="EX103" s="196"/>
      <c r="EY103" s="196"/>
      <c r="EZ103" s="196"/>
      <c r="FA103" s="196"/>
      <c r="FB103" s="196"/>
      <c r="FC103" s="196"/>
      <c r="FD103" s="196"/>
      <c r="FE103" s="196"/>
      <c r="FF103" s="196"/>
      <c r="FG103" s="196"/>
      <c r="FH103" s="196"/>
      <c r="FI103" s="196"/>
      <c r="FJ103" s="196"/>
      <c r="FK103" s="196"/>
      <c r="FL103" s="196"/>
      <c r="FM103" s="196"/>
      <c r="FN103" s="196"/>
      <c r="FO103" s="196"/>
      <c r="FP103" s="196"/>
      <c r="FQ103" s="196"/>
      <c r="FR103" s="196"/>
      <c r="FS103" s="280"/>
      <c r="FT103" s="280"/>
      <c r="FU103" s="196"/>
      <c r="FV103" s="277"/>
      <c r="FW103" s="196"/>
      <c r="FX103" s="196"/>
      <c r="FY103" s="280"/>
      <c r="FZ103" s="196"/>
      <c r="GA103" s="243">
        <v>45421</v>
      </c>
      <c r="GB103" s="269"/>
      <c r="GC103" s="269"/>
      <c r="GD103" s="269"/>
      <c r="GE103" s="289"/>
      <c r="GF103" s="289"/>
      <c r="GG103" s="289"/>
      <c r="GH103" s="289"/>
      <c r="GI103" s="289"/>
      <c r="GJ103" s="289"/>
      <c r="GK103" s="289"/>
      <c r="GL103" s="289"/>
      <c r="GM103" s="289"/>
      <c r="GN103" s="289"/>
      <c r="GO103" s="289"/>
      <c r="GP103" s="289"/>
      <c r="GQ103" s="289"/>
      <c r="GR103" s="289"/>
      <c r="GS103" s="289"/>
      <c r="GT103" s="289"/>
      <c r="GU103" s="289"/>
      <c r="GV103" s="289"/>
      <c r="GW103" s="289"/>
      <c r="GX103" s="289"/>
      <c r="GY103" s="289"/>
      <c r="GZ103" s="289"/>
      <c r="HA103" s="289"/>
      <c r="HB103" s="289"/>
      <c r="HC103" s="289"/>
      <c r="HD103" s="289"/>
      <c r="HE103" s="289"/>
      <c r="HF103" s="289"/>
    </row>
    <row r="104" spans="1:214" ht="39.75" hidden="1" customHeight="1" x14ac:dyDescent="0.2">
      <c r="A104" s="351"/>
      <c r="B104" s="350"/>
      <c r="C104" s="328"/>
      <c r="D104" s="328"/>
      <c r="E104" s="153"/>
      <c r="F104" s="145"/>
      <c r="G104" s="145"/>
      <c r="H104" s="352"/>
      <c r="I104" s="352"/>
      <c r="J104" s="143"/>
      <c r="K104" s="328"/>
      <c r="L104" s="328"/>
      <c r="M104" s="328"/>
      <c r="N104" s="328"/>
      <c r="O104" s="328"/>
      <c r="P104" s="201" t="e">
        <f>VLOOKUP(O104,[6]FORMULAS!$A$77:$B$82,2,0)</f>
        <v>#N/A</v>
      </c>
      <c r="Q104" s="216" t="e">
        <f t="shared" si="14"/>
        <v>#N/A</v>
      </c>
      <c r="R104" s="329"/>
      <c r="S104" s="345"/>
      <c r="T104" s="346"/>
      <c r="U104" s="144"/>
      <c r="V104" s="151"/>
      <c r="W104" s="151"/>
      <c r="X104" s="151"/>
      <c r="Y104" s="146"/>
      <c r="Z104" s="134">
        <f>+IF(Y104='Tabla Valoración controles'!$D$4,'Tabla Valoración controles'!$F$4,IF('Mapa Corrupcion'!Y104='Tabla Valoración controles'!$D$5,'Tabla Valoración controles'!$F$5,IF(Y104=FORMULAS!$A$10,0,'Tabla Valoración controles'!$F$6)))</f>
        <v>0.1</v>
      </c>
      <c r="AA104" s="146"/>
      <c r="AB104" s="135">
        <f>+IF(AA104='Tabla Valoración controles'!$D$7,'Tabla Valoración controles'!$F$7,IF(Y104=FORMULAS!$A$10,0,'Tabla Valoración controles'!$F$8))</f>
        <v>0.15</v>
      </c>
      <c r="AC104" s="146"/>
      <c r="AD104" s="134">
        <f>+IF(AC104='Tabla Valoración controles'!$D$9,'Tabla Valoración controles'!$F$9,IF(Y104=FORMULAS!$A$10,0,'Tabla Valoración controles'!$F$10))</f>
        <v>0</v>
      </c>
      <c r="AE104" s="146"/>
      <c r="AF104" s="134">
        <f>+IF(AE104='Tabla Valoración controles'!$D$9,'Tabla Valoración controles'!$F$9,IF(AA104=FORMULAS!$A$10,0,'Tabla Valoración controles'!$F$10))</f>
        <v>0</v>
      </c>
      <c r="AG104" s="146"/>
      <c r="AH104" s="134">
        <f>+IF(AG104='Tabla Valoración controles'!$D$13,'Tabla Valoración controles'!$F$13,'Tabla Valoración controles'!$F$14)</f>
        <v>0</v>
      </c>
      <c r="AI104" s="171">
        <f t="shared" si="11"/>
        <v>0.25</v>
      </c>
      <c r="AJ104" s="147"/>
      <c r="AK104" s="148">
        <f>+IF(AJ104=[3]CONTROLES!$C$50,[3]CONTROLES!$D$50,[3]CONTROLES!$D$51)</f>
        <v>0</v>
      </c>
      <c r="AL104" s="147"/>
      <c r="AM104" s="148">
        <f>+IF(AL104=[3]CONTROLES!$C$52,[3]CONTROLES!$D$52,[3]CONTROLES!$D$53)</f>
        <v>0</v>
      </c>
      <c r="AN104" s="147"/>
      <c r="AO104" s="148">
        <f>+IF(AN104=[3]CONTROLES!$C$54,[3]CONTROLES!$D$54,[3]CONTROLES!$D$55)</f>
        <v>0</v>
      </c>
      <c r="AP104" s="147"/>
      <c r="AQ104" s="148">
        <f>+IF(AP104=[3]CONTROLES!$C$56,[3]CONTROLES!$D$56,IF(AP104=[3]CONTROLES!$C$57,[3]CONTROLES!$D$57,[3]CONTROLES!$D$58))</f>
        <v>0</v>
      </c>
      <c r="AR104" s="147"/>
      <c r="AS104" s="148">
        <f>+IF(AR104=[3]CONTROLES!$C$59,[3]CONTROLES!$D$59,[3]CONTROLES!$D$60)</f>
        <v>0</v>
      </c>
      <c r="AT104" s="147"/>
      <c r="AU104" s="148">
        <f>+IF(AT104=[3]CONTROLES!$C$61,[3]CONTROLES!$D$61,[3]CONTROLES!$D$62)</f>
        <v>0</v>
      </c>
      <c r="AV104" s="147"/>
      <c r="AW104" s="149">
        <f>+IF(AV104=[3]CONTROLES!$C$63,[3]CONTROLES!$D$63,IF(AV104=[3]CONTROLES!$C$64,[3]CONTROLES!$D$64,[3]CONTROLES!$D$65))</f>
        <v>0</v>
      </c>
      <c r="AX104" s="149">
        <f t="shared" si="12"/>
        <v>0</v>
      </c>
      <c r="AY104" s="150" t="str">
        <f t="shared" si="13"/>
        <v>Débil</v>
      </c>
      <c r="AZ104" s="328"/>
      <c r="BA104" s="329"/>
      <c r="BB104" s="347"/>
      <c r="BC104" s="345"/>
      <c r="BD104" s="346"/>
      <c r="BE104" s="346"/>
      <c r="BF104" s="136"/>
      <c r="BG104" s="136"/>
      <c r="BH104" s="143" t="s">
        <v>216</v>
      </c>
      <c r="BI104" s="219"/>
      <c r="BJ104" s="219"/>
      <c r="BK104" s="136"/>
      <c r="BL104" s="136"/>
      <c r="BM104" s="208" t="s">
        <v>171</v>
      </c>
      <c r="BN104" s="344"/>
      <c r="BO104" s="239"/>
      <c r="BP104" s="239"/>
      <c r="BQ104" s="196"/>
      <c r="BR104" s="196"/>
      <c r="BS104" s="196"/>
      <c r="BT104" s="196"/>
      <c r="BU104" s="196"/>
      <c r="BV104" s="196"/>
      <c r="BW104" s="196"/>
      <c r="BX104" s="196"/>
      <c r="BY104" s="196"/>
      <c r="BZ104" s="196"/>
      <c r="CA104" s="196"/>
      <c r="CB104" s="196"/>
      <c r="CC104" s="196"/>
      <c r="CD104" s="196"/>
      <c r="CE104" s="196"/>
      <c r="CF104" s="196"/>
      <c r="CG104" s="196"/>
      <c r="CH104" s="196"/>
      <c r="CI104" s="196"/>
      <c r="CJ104" s="196"/>
      <c r="CK104" s="196"/>
      <c r="CL104" s="196"/>
      <c r="CM104" s="196"/>
      <c r="CN104" s="196"/>
      <c r="CO104" s="196"/>
      <c r="CP104" s="196"/>
      <c r="CQ104" s="196"/>
      <c r="CR104" s="196"/>
      <c r="CS104" s="196"/>
      <c r="CT104" s="196"/>
      <c r="CU104" s="196"/>
      <c r="CV104" s="196"/>
      <c r="CW104" s="196"/>
      <c r="CX104" s="196"/>
      <c r="CY104" s="196"/>
      <c r="CZ104" s="196"/>
      <c r="DA104" s="196"/>
      <c r="DB104" s="196"/>
      <c r="DC104" s="196"/>
      <c r="DD104" s="196"/>
      <c r="DE104" s="196"/>
      <c r="DF104" s="196"/>
      <c r="DG104" s="196"/>
      <c r="DH104" s="196"/>
      <c r="DI104" s="196"/>
      <c r="DJ104" s="196"/>
      <c r="DK104" s="196"/>
      <c r="DL104" s="196"/>
      <c r="DM104" s="196"/>
      <c r="DN104" s="196"/>
      <c r="DO104" s="196"/>
      <c r="DP104" s="196"/>
      <c r="DQ104" s="196"/>
      <c r="DR104" s="196"/>
      <c r="DS104" s="196"/>
      <c r="DT104" s="196"/>
      <c r="DU104" s="196"/>
      <c r="DV104" s="196"/>
      <c r="DW104" s="196"/>
      <c r="DX104" s="196"/>
      <c r="DY104" s="196"/>
      <c r="DZ104" s="196"/>
      <c r="EA104" s="196"/>
      <c r="EB104" s="196"/>
      <c r="EC104" s="196"/>
      <c r="ED104" s="196"/>
      <c r="EE104" s="196"/>
      <c r="EF104" s="196"/>
      <c r="EG104" s="196"/>
      <c r="EH104" s="196"/>
      <c r="EI104" s="196"/>
      <c r="EJ104" s="196"/>
      <c r="EK104" s="196"/>
      <c r="EL104" s="196"/>
      <c r="EM104" s="196"/>
      <c r="EN104" s="196"/>
      <c r="EO104" s="196"/>
      <c r="EP104" s="196"/>
      <c r="EQ104" s="196"/>
      <c r="ER104" s="196"/>
      <c r="ES104" s="196"/>
      <c r="ET104" s="196"/>
      <c r="EU104" s="196"/>
      <c r="EV104" s="196"/>
      <c r="EW104" s="196"/>
      <c r="EX104" s="196"/>
      <c r="EY104" s="196"/>
      <c r="EZ104" s="196"/>
      <c r="FA104" s="196"/>
      <c r="FB104" s="196"/>
      <c r="FC104" s="196"/>
      <c r="FD104" s="196"/>
      <c r="FE104" s="196"/>
      <c r="FF104" s="196"/>
      <c r="FG104" s="196"/>
      <c r="FH104" s="196"/>
      <c r="FI104" s="196"/>
      <c r="FJ104" s="196"/>
      <c r="FK104" s="196"/>
      <c r="FL104" s="196"/>
      <c r="FM104" s="196"/>
      <c r="FN104" s="196"/>
      <c r="FO104" s="196"/>
      <c r="FP104" s="196"/>
      <c r="FQ104" s="196"/>
      <c r="FR104" s="196"/>
      <c r="FS104" s="280"/>
      <c r="FT104" s="280"/>
      <c r="FU104" s="196"/>
      <c r="FV104" s="277"/>
      <c r="FW104" s="196"/>
      <c r="FX104" s="196"/>
      <c r="FY104" s="280"/>
      <c r="FZ104" s="196"/>
      <c r="GA104" s="243">
        <v>45421</v>
      </c>
      <c r="GB104" s="269"/>
      <c r="GC104" s="269"/>
      <c r="GD104" s="269"/>
      <c r="GE104" s="289"/>
      <c r="GF104" s="289"/>
      <c r="GG104" s="289"/>
      <c r="GH104" s="289"/>
      <c r="GI104" s="289"/>
      <c r="GJ104" s="289"/>
      <c r="GK104" s="289"/>
      <c r="GL104" s="289"/>
      <c r="GM104" s="289"/>
      <c r="GN104" s="289"/>
      <c r="GO104" s="289"/>
      <c r="GP104" s="289"/>
      <c r="GQ104" s="289"/>
      <c r="GR104" s="289"/>
      <c r="GS104" s="289"/>
      <c r="GT104" s="289"/>
      <c r="GU104" s="289"/>
      <c r="GV104" s="289"/>
      <c r="GW104" s="289"/>
      <c r="GX104" s="289"/>
      <c r="GY104" s="289"/>
      <c r="GZ104" s="289"/>
      <c r="HA104" s="289"/>
      <c r="HB104" s="289"/>
      <c r="HC104" s="289"/>
      <c r="HD104" s="289"/>
      <c r="HE104" s="289"/>
      <c r="HF104" s="289"/>
    </row>
    <row r="105" spans="1:214" ht="74.25" customHeight="1" x14ac:dyDescent="0.2">
      <c r="A105" s="351">
        <v>17</v>
      </c>
      <c r="B105" s="350" t="s">
        <v>137</v>
      </c>
      <c r="C105" s="328" t="str">
        <f>VLOOKUP(B105,FORMULAS!$A$30:$C$46,2,0)</f>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
      <c r="D105" s="328" t="str">
        <f>VLOOKUP(B105,FORMULAS!$A$30:$C$46,3,0)</f>
        <v xml:space="preserve">Asesor de Control Interno </v>
      </c>
      <c r="E105" s="153" t="s">
        <v>600</v>
      </c>
      <c r="F105" s="353" t="s">
        <v>601</v>
      </c>
      <c r="G105" s="153" t="s">
        <v>602</v>
      </c>
      <c r="H105" s="353" t="s">
        <v>603</v>
      </c>
      <c r="I105" s="353" t="s">
        <v>604</v>
      </c>
      <c r="J105" s="328" t="s">
        <v>468</v>
      </c>
      <c r="K105" s="328" t="s">
        <v>432</v>
      </c>
      <c r="L105" s="328" t="s">
        <v>432</v>
      </c>
      <c r="M105" s="328" t="s">
        <v>432</v>
      </c>
      <c r="N105" s="328" t="s">
        <v>432</v>
      </c>
      <c r="O105" s="328" t="s">
        <v>280</v>
      </c>
      <c r="P105" s="329" t="str">
        <f>VLOOKUP(O105,[10]FORMULAS!$A$77:$B$82,2,0)</f>
        <v>Rara vez</v>
      </c>
      <c r="Q105" s="345" t="str">
        <f t="shared" si="14"/>
        <v>Rara vez</v>
      </c>
      <c r="R105" s="329" t="str">
        <f>VLOOKUP(A105,'Impacto Ri Inhe'!$B$5:$AF$42,31,0)</f>
        <v>Moderado</v>
      </c>
      <c r="S105" s="345" t="str">
        <f>CONCATENATE(R105,"-",Q105)</f>
        <v>Moderado-Rara vez</v>
      </c>
      <c r="T105" s="346" t="str">
        <f>VLOOKUP(S105,FORMULAS!$I$77:$J$97,2,0)</f>
        <v>Moderado</v>
      </c>
      <c r="U105" s="201">
        <v>1</v>
      </c>
      <c r="V105" s="145" t="s">
        <v>610</v>
      </c>
      <c r="W105" s="145" t="s">
        <v>611</v>
      </c>
      <c r="X105" s="145" t="s">
        <v>612</v>
      </c>
      <c r="Y105" s="146" t="s">
        <v>12</v>
      </c>
      <c r="Z105" s="134">
        <f>+IF(Y105='[10]Tabla Valoración controles'!$D$4,'[10]Tabla Valoración controles'!$F$4,IF('[10]Mapa Corrupcion'!Y105='[10]Tabla Valoración controles'!$D$5,'[10]Tabla Valoración controles'!$F$5,IF(Y105=[10]FORMULAS!$A$10,0,'[10]Tabla Valoración controles'!$F$6)))</f>
        <v>0.25</v>
      </c>
      <c r="AA105" s="146" t="s">
        <v>8</v>
      </c>
      <c r="AB105" s="135">
        <f>+IF(AA105='[10]Tabla Valoración controles'!$D$7,'[10]Tabla Valoración controles'!$F$7,IF(Y105=[10]FORMULAS!$A$10,0,'[10]Tabla Valoración controles'!$F$8))</f>
        <v>0.15</v>
      </c>
      <c r="AC105" s="146" t="s">
        <v>17</v>
      </c>
      <c r="AD105" s="134">
        <f>+IF(AC105='[10]Tabla Valoración controles'!$D$9,'[10]Tabla Valoración controles'!$F$9,IF(Y105=[10]FORMULAS!$A$10,0,'[10]Tabla Valoración controles'!$F$10))</f>
        <v>0</v>
      </c>
      <c r="AE105" s="146" t="s">
        <v>21</v>
      </c>
      <c r="AF105" s="134">
        <f>+IF(AE105='[10]Tabla Valoración controles'!$D$9,'[10]Tabla Valoración controles'!$F$9,IF(AA105=[10]FORMULAS!$A$10,0,'[10]Tabla Valoración controles'!$F$10))</f>
        <v>0</v>
      </c>
      <c r="AG105" s="146" t="s">
        <v>77</v>
      </c>
      <c r="AH105" s="134">
        <f>+IF(AG105='[10]Tabla Valoración controles'!$D$13,'[10]Tabla Valoración controles'!$F$13,'[10]Tabla Valoración controles'!$F$14)</f>
        <v>0</v>
      </c>
      <c r="AI105" s="171">
        <f t="shared" si="11"/>
        <v>0.4</v>
      </c>
      <c r="AJ105" s="147" t="s">
        <v>353</v>
      </c>
      <c r="AK105" s="148">
        <f>+IF(AJ105=[8]CONTROLES!$C$50,[8]CONTROLES!$D$50,[8]CONTROLES!$D$51)</f>
        <v>15</v>
      </c>
      <c r="AL105" s="147" t="s">
        <v>359</v>
      </c>
      <c r="AM105" s="148">
        <f>+IF(AL105=[8]CONTROLES!$C$52,[8]CONTROLES!$D$52,[8]CONTROLES!$D$53)</f>
        <v>15</v>
      </c>
      <c r="AN105" s="147" t="s">
        <v>362</v>
      </c>
      <c r="AO105" s="148">
        <f>+IF(AN105=[8]CONTROLES!$C$54,[8]CONTROLES!$D$54,[8]CONTROLES!$D$55)</f>
        <v>15</v>
      </c>
      <c r="AP105" s="147" t="s">
        <v>365</v>
      </c>
      <c r="AQ105" s="148">
        <f>+IF(AP105=[8]CONTROLES!$C$56,[8]CONTROLES!$D$56,IF(AP105=[8]CONTROLES!$C$57,[8]CONTROLES!$D$57,[8]CONTROLES!$D$58))</f>
        <v>15</v>
      </c>
      <c r="AR105" s="147" t="s">
        <v>369</v>
      </c>
      <c r="AS105" s="148">
        <f>+IF(AR105=[8]CONTROLES!$C$59,[8]CONTROLES!$D$59,[8]CONTROLES!$D$60)</f>
        <v>15</v>
      </c>
      <c r="AT105" s="147" t="s">
        <v>372</v>
      </c>
      <c r="AU105" s="148">
        <f>+IF(AT105=[8]CONTROLES!$C$61,[8]CONTROLES!$D$61,[8]CONTROLES!$D$62)</f>
        <v>15</v>
      </c>
      <c r="AV105" s="147" t="s">
        <v>375</v>
      </c>
      <c r="AW105" s="149">
        <f>+IF(AV105=[8]CONTROLES!$C$63,[8]CONTROLES!$D$63,IF(AV105=[8]CONTROLES!$C$64,[8]CONTROLES!$D$64,[8]CONTROLES!$D$65))</f>
        <v>10</v>
      </c>
      <c r="AX105" s="149">
        <f t="shared" si="12"/>
        <v>100</v>
      </c>
      <c r="AY105" s="150" t="str">
        <f t="shared" si="13"/>
        <v>Fuerte</v>
      </c>
      <c r="AZ105" s="328" t="s">
        <v>280</v>
      </c>
      <c r="BA105" s="329" t="str">
        <f>VLOOKUP(AZ105,[10]FORMULAS!$A$77:$B$82,2,0)</f>
        <v>Rara vez</v>
      </c>
      <c r="BB105" s="417" t="str">
        <f>+R105</f>
        <v>Moderado</v>
      </c>
      <c r="BC105" s="345" t="str">
        <f>CONCATENATE(BB105,"-",BA105)</f>
        <v>Moderado-Rara vez</v>
      </c>
      <c r="BD105" s="346" t="str">
        <f>VLOOKUP(BC105,[10]FORMULAS!$I$77:$J$97,2,0)</f>
        <v>Moderado</v>
      </c>
      <c r="BE105" s="346" t="s">
        <v>118</v>
      </c>
      <c r="BF105" s="143" t="s">
        <v>613</v>
      </c>
      <c r="BG105" s="143" t="s">
        <v>614</v>
      </c>
      <c r="BH105" s="143" t="s">
        <v>224</v>
      </c>
      <c r="BI105" s="218">
        <v>45292</v>
      </c>
      <c r="BJ105" s="218">
        <v>45473</v>
      </c>
      <c r="BK105" s="143" t="s">
        <v>1103</v>
      </c>
      <c r="BL105" s="143" t="s">
        <v>1103</v>
      </c>
      <c r="BM105" s="208" t="s">
        <v>173</v>
      </c>
      <c r="BN105" s="344" t="s">
        <v>615</v>
      </c>
      <c r="BO105" s="239" t="s">
        <v>856</v>
      </c>
      <c r="BP105" s="242" t="s">
        <v>857</v>
      </c>
      <c r="BQ105" s="239" t="s">
        <v>468</v>
      </c>
      <c r="BR105" s="239" t="s">
        <v>468</v>
      </c>
      <c r="BS105" s="239" t="s">
        <v>468</v>
      </c>
      <c r="BT105" s="239" t="s">
        <v>468</v>
      </c>
      <c r="BU105" s="239" t="s">
        <v>858</v>
      </c>
      <c r="BV105" s="239" t="s">
        <v>468</v>
      </c>
      <c r="BW105" s="239" t="s">
        <v>468</v>
      </c>
      <c r="BX105" s="239" t="s">
        <v>856</v>
      </c>
      <c r="BY105" s="242" t="s">
        <v>859</v>
      </c>
      <c r="BZ105" s="239" t="s">
        <v>468</v>
      </c>
      <c r="CA105" s="239" t="s">
        <v>468</v>
      </c>
      <c r="CB105" s="239" t="s">
        <v>468</v>
      </c>
      <c r="CC105" s="239" t="s">
        <v>468</v>
      </c>
      <c r="CD105" s="239" t="s">
        <v>858</v>
      </c>
      <c r="CE105" s="239" t="s">
        <v>468</v>
      </c>
      <c r="CF105" s="239" t="s">
        <v>468</v>
      </c>
      <c r="CG105" s="239" t="s">
        <v>856</v>
      </c>
      <c r="CH105" s="242" t="s">
        <v>860</v>
      </c>
      <c r="CI105" s="239" t="s">
        <v>468</v>
      </c>
      <c r="CJ105" s="239" t="s">
        <v>468</v>
      </c>
      <c r="CK105" s="239" t="s">
        <v>468</v>
      </c>
      <c r="CL105" s="239" t="s">
        <v>468</v>
      </c>
      <c r="CM105" s="239" t="s">
        <v>858</v>
      </c>
      <c r="CN105" s="239" t="s">
        <v>468</v>
      </c>
      <c r="CO105" s="239" t="s">
        <v>468</v>
      </c>
      <c r="CP105" s="239" t="s">
        <v>856</v>
      </c>
      <c r="CQ105" s="242" t="s">
        <v>861</v>
      </c>
      <c r="CR105" s="242" t="s">
        <v>862</v>
      </c>
      <c r="CS105" s="239" t="s">
        <v>468</v>
      </c>
      <c r="CT105" s="239" t="s">
        <v>468</v>
      </c>
      <c r="CU105" s="239" t="s">
        <v>468</v>
      </c>
      <c r="CV105" s="239" t="s">
        <v>858</v>
      </c>
      <c r="CW105" s="239" t="s">
        <v>468</v>
      </c>
      <c r="CX105" s="239" t="s">
        <v>468</v>
      </c>
      <c r="CY105" s="196"/>
      <c r="CZ105" s="196"/>
      <c r="DA105" s="196"/>
      <c r="DB105" s="196"/>
      <c r="DC105" s="196"/>
      <c r="DD105" s="196"/>
      <c r="DE105" s="196"/>
      <c r="DF105" s="196"/>
      <c r="DG105" s="196"/>
      <c r="DH105" s="196"/>
      <c r="DI105" s="196"/>
      <c r="DJ105" s="196"/>
      <c r="DK105" s="196"/>
      <c r="DL105" s="196"/>
      <c r="DM105" s="196"/>
      <c r="DN105" s="196"/>
      <c r="DO105" s="196"/>
      <c r="DP105" s="196"/>
      <c r="DQ105" s="196"/>
      <c r="DR105" s="196"/>
      <c r="DS105" s="196"/>
      <c r="DT105" s="196"/>
      <c r="DU105" s="196"/>
      <c r="DV105" s="196"/>
      <c r="DW105" s="196"/>
      <c r="DX105" s="196"/>
      <c r="DY105" s="196"/>
      <c r="DZ105" s="196"/>
      <c r="EA105" s="196"/>
      <c r="EB105" s="196"/>
      <c r="EC105" s="196"/>
      <c r="ED105" s="196"/>
      <c r="EE105" s="196"/>
      <c r="EF105" s="196"/>
      <c r="EG105" s="196"/>
      <c r="EH105" s="196"/>
      <c r="EI105" s="196"/>
      <c r="EJ105" s="196"/>
      <c r="EK105" s="196"/>
      <c r="EL105" s="196"/>
      <c r="EM105" s="196"/>
      <c r="EN105" s="196"/>
      <c r="EO105" s="196"/>
      <c r="EP105" s="196"/>
      <c r="EQ105" s="196"/>
      <c r="ER105" s="196"/>
      <c r="ES105" s="196"/>
      <c r="ET105" s="196"/>
      <c r="EU105" s="196"/>
      <c r="EV105" s="196"/>
      <c r="EW105" s="196"/>
      <c r="EX105" s="196"/>
      <c r="EY105" s="196"/>
      <c r="EZ105" s="196"/>
      <c r="FA105" s="196"/>
      <c r="FB105" s="196"/>
      <c r="FC105" s="196"/>
      <c r="FD105" s="196"/>
      <c r="FE105" s="196"/>
      <c r="FF105" s="196"/>
      <c r="FG105" s="196"/>
      <c r="FH105" s="196"/>
      <c r="FI105" s="196"/>
      <c r="FJ105" s="196"/>
      <c r="FK105" s="196"/>
      <c r="FL105" s="196"/>
      <c r="FM105" s="196"/>
      <c r="FN105" s="196"/>
      <c r="FO105" s="196"/>
      <c r="FP105" s="196"/>
      <c r="FQ105" s="196"/>
      <c r="FR105" s="196"/>
      <c r="FS105" s="279">
        <v>45418</v>
      </c>
      <c r="FT105" s="277" t="s">
        <v>261</v>
      </c>
      <c r="FU105" s="244" t="s">
        <v>1049</v>
      </c>
      <c r="FV105" s="277" t="s">
        <v>35</v>
      </c>
      <c r="FW105" s="244" t="s">
        <v>1104</v>
      </c>
      <c r="FX105" s="170">
        <v>0</v>
      </c>
      <c r="FY105" s="277" t="s">
        <v>35</v>
      </c>
      <c r="FZ105" s="239" t="s">
        <v>262</v>
      </c>
      <c r="GA105" s="243">
        <v>45421</v>
      </c>
      <c r="GB105" s="269" t="s">
        <v>1149</v>
      </c>
      <c r="GC105" s="269" t="s">
        <v>1166</v>
      </c>
      <c r="GD105" s="269" t="s">
        <v>173</v>
      </c>
      <c r="GE105" s="289">
        <v>0</v>
      </c>
      <c r="GF105" s="289"/>
      <c r="GG105" s="289"/>
      <c r="GH105" s="289"/>
      <c r="GI105" s="289"/>
      <c r="GJ105" s="289"/>
      <c r="GK105" s="289"/>
      <c r="GL105" s="289"/>
      <c r="GM105" s="289"/>
      <c r="GN105" s="289"/>
      <c r="GO105" s="289"/>
      <c r="GP105" s="289"/>
      <c r="GQ105" s="289"/>
      <c r="GR105" s="289"/>
      <c r="GS105" s="289"/>
      <c r="GT105" s="289"/>
      <c r="GU105" s="289"/>
      <c r="GV105" s="289"/>
      <c r="GW105" s="289"/>
      <c r="GX105" s="289"/>
      <c r="GY105" s="289"/>
      <c r="GZ105" s="289"/>
      <c r="HA105" s="289"/>
      <c r="HB105" s="289"/>
      <c r="HC105" s="289"/>
      <c r="HD105" s="289"/>
      <c r="HE105" s="289"/>
      <c r="HF105" s="289">
        <v>0</v>
      </c>
    </row>
    <row r="106" spans="1:214" ht="74.25" customHeight="1" x14ac:dyDescent="0.2">
      <c r="A106" s="351"/>
      <c r="B106" s="350"/>
      <c r="C106" s="328"/>
      <c r="D106" s="328"/>
      <c r="E106" s="153" t="s">
        <v>605</v>
      </c>
      <c r="F106" s="353"/>
      <c r="G106" s="153" t="s">
        <v>606</v>
      </c>
      <c r="H106" s="353"/>
      <c r="I106" s="353"/>
      <c r="J106" s="328"/>
      <c r="K106" s="328"/>
      <c r="L106" s="328"/>
      <c r="M106" s="328"/>
      <c r="N106" s="328"/>
      <c r="O106" s="328"/>
      <c r="P106" s="329"/>
      <c r="Q106" s="345"/>
      <c r="R106" s="329"/>
      <c r="S106" s="345"/>
      <c r="T106" s="346"/>
      <c r="U106" s="201">
        <v>2</v>
      </c>
      <c r="V106" s="145" t="s">
        <v>616</v>
      </c>
      <c r="W106" s="145" t="s">
        <v>617</v>
      </c>
      <c r="X106" s="145" t="s">
        <v>618</v>
      </c>
      <c r="Y106" s="146" t="s">
        <v>13</v>
      </c>
      <c r="Z106" s="134">
        <f>+IF(Y106='[10]Tabla Valoración controles'!$D$4,'[10]Tabla Valoración controles'!$F$4,IF('[10]Mapa Corrupcion'!Y106='[10]Tabla Valoración controles'!$D$5,'[10]Tabla Valoración controles'!$F$5,IF(Y106=[10]FORMULAS!$A$10,0,'[10]Tabla Valoración controles'!$F$6)))</f>
        <v>0.1</v>
      </c>
      <c r="AA106" s="146" t="s">
        <v>8</v>
      </c>
      <c r="AB106" s="135">
        <f>+IF(AA106='[10]Tabla Valoración controles'!$D$7,'[10]Tabla Valoración controles'!$F$7,IF(Y106=[10]FORMULAS!$A$10,0,'[10]Tabla Valoración controles'!$F$8))</f>
        <v>0.15</v>
      </c>
      <c r="AC106" s="146" t="s">
        <v>17</v>
      </c>
      <c r="AD106" s="134">
        <f>+IF(AC106='[10]Tabla Valoración controles'!$D$9,'[10]Tabla Valoración controles'!$F$9,IF(Y106=[10]FORMULAS!$A$10,0,'[10]Tabla Valoración controles'!$F$10))</f>
        <v>0</v>
      </c>
      <c r="AE106" s="146" t="s">
        <v>21</v>
      </c>
      <c r="AF106" s="134">
        <f>+IF(AE106='[10]Tabla Valoración controles'!$D$9,'[10]Tabla Valoración controles'!$F$9,IF(AA106=[10]FORMULAS!$A$10,0,'[10]Tabla Valoración controles'!$F$10))</f>
        <v>0</v>
      </c>
      <c r="AG106" s="146" t="s">
        <v>77</v>
      </c>
      <c r="AH106" s="134">
        <f>+IF(AG106='[10]Tabla Valoración controles'!$D$13,'[10]Tabla Valoración controles'!$F$13,'[10]Tabla Valoración controles'!$F$14)</f>
        <v>0</v>
      </c>
      <c r="AI106" s="171">
        <f t="shared" si="11"/>
        <v>0.25</v>
      </c>
      <c r="AJ106" s="147" t="s">
        <v>353</v>
      </c>
      <c r="AK106" s="148">
        <f>+IF(AJ106=[8]CONTROLES!$C$50,[8]CONTROLES!$D$50,[8]CONTROLES!$D$51)</f>
        <v>15</v>
      </c>
      <c r="AL106" s="147" t="s">
        <v>359</v>
      </c>
      <c r="AM106" s="148">
        <f>+IF(AL106=[8]CONTROLES!$C$52,[8]CONTROLES!$D$52,[8]CONTROLES!$D$53)</f>
        <v>15</v>
      </c>
      <c r="AN106" s="147" t="s">
        <v>362</v>
      </c>
      <c r="AO106" s="148">
        <f>+IF(AN106=[8]CONTROLES!$C$54,[8]CONTROLES!$D$54,[8]CONTROLES!$D$55)</f>
        <v>15</v>
      </c>
      <c r="AP106" s="147" t="s">
        <v>366</v>
      </c>
      <c r="AQ106" s="148">
        <f>+IF(AP106=[8]CONTROLES!$C$56,[8]CONTROLES!$D$56,IF(AP106=[8]CONTROLES!$C$57,[8]CONTROLES!$D$57,[8]CONTROLES!$D$58))</f>
        <v>10</v>
      </c>
      <c r="AR106" s="147" t="s">
        <v>369</v>
      </c>
      <c r="AS106" s="148">
        <f>+IF(AR106=[8]CONTROLES!$C$59,[8]CONTROLES!$D$59,[8]CONTROLES!$D$60)</f>
        <v>15</v>
      </c>
      <c r="AT106" s="147" t="s">
        <v>372</v>
      </c>
      <c r="AU106" s="148">
        <f>+IF(AT106=[8]CONTROLES!$C$61,[8]CONTROLES!$D$61,[8]CONTROLES!$D$62)</f>
        <v>15</v>
      </c>
      <c r="AV106" s="147" t="s">
        <v>375</v>
      </c>
      <c r="AW106" s="149">
        <f>+IF(AV106=[8]CONTROLES!$C$63,[8]CONTROLES!$D$63,IF(AV106=[8]CONTROLES!$C$64,[8]CONTROLES!$D$64,[8]CONTROLES!$D$65))</f>
        <v>10</v>
      </c>
      <c r="AX106" s="149">
        <f t="shared" si="12"/>
        <v>95</v>
      </c>
      <c r="AY106" s="150" t="str">
        <f t="shared" si="13"/>
        <v>Moderado</v>
      </c>
      <c r="AZ106" s="328"/>
      <c r="BA106" s="329"/>
      <c r="BB106" s="417"/>
      <c r="BC106" s="345"/>
      <c r="BD106" s="346"/>
      <c r="BE106" s="346"/>
      <c r="BF106" s="143" t="s">
        <v>619</v>
      </c>
      <c r="BG106" s="143" t="s">
        <v>620</v>
      </c>
      <c r="BH106" s="143" t="s">
        <v>621</v>
      </c>
      <c r="BI106" s="218">
        <v>45292</v>
      </c>
      <c r="BJ106" s="218">
        <v>45641</v>
      </c>
      <c r="BK106" s="214" t="s">
        <v>622</v>
      </c>
      <c r="BL106" s="214" t="s">
        <v>622</v>
      </c>
      <c r="BM106" s="208" t="s">
        <v>173</v>
      </c>
      <c r="BN106" s="344"/>
      <c r="BO106" s="239" t="s">
        <v>856</v>
      </c>
      <c r="BP106" s="242" t="s">
        <v>863</v>
      </c>
      <c r="BQ106" s="239" t="s">
        <v>468</v>
      </c>
      <c r="BR106" s="239" t="s">
        <v>468</v>
      </c>
      <c r="BS106" s="239" t="s">
        <v>468</v>
      </c>
      <c r="BT106" s="239" t="s">
        <v>468</v>
      </c>
      <c r="BU106" s="239" t="s">
        <v>858</v>
      </c>
      <c r="BV106" s="239" t="s">
        <v>468</v>
      </c>
      <c r="BW106" s="239" t="s">
        <v>468</v>
      </c>
      <c r="BX106" s="239" t="s">
        <v>856</v>
      </c>
      <c r="BY106" s="242" t="s">
        <v>864</v>
      </c>
      <c r="BZ106" s="239" t="s">
        <v>468</v>
      </c>
      <c r="CA106" s="239" t="s">
        <v>468</v>
      </c>
      <c r="CB106" s="239" t="s">
        <v>468</v>
      </c>
      <c r="CC106" s="239" t="s">
        <v>468</v>
      </c>
      <c r="CD106" s="239" t="s">
        <v>858</v>
      </c>
      <c r="CE106" s="239" t="s">
        <v>468</v>
      </c>
      <c r="CF106" s="239" t="s">
        <v>468</v>
      </c>
      <c r="CG106" s="239" t="s">
        <v>856</v>
      </c>
      <c r="CH106" s="242" t="s">
        <v>865</v>
      </c>
      <c r="CI106" s="239" t="s">
        <v>468</v>
      </c>
      <c r="CJ106" s="239" t="s">
        <v>468</v>
      </c>
      <c r="CK106" s="239" t="s">
        <v>468</v>
      </c>
      <c r="CL106" s="239" t="s">
        <v>468</v>
      </c>
      <c r="CM106" s="239" t="s">
        <v>858</v>
      </c>
      <c r="CN106" s="239" t="s">
        <v>468</v>
      </c>
      <c r="CO106" s="239" t="s">
        <v>468</v>
      </c>
      <c r="CP106" s="239" t="s">
        <v>856</v>
      </c>
      <c r="CQ106" s="242" t="s">
        <v>866</v>
      </c>
      <c r="CR106" s="242" t="s">
        <v>867</v>
      </c>
      <c r="CS106" s="239" t="s">
        <v>468</v>
      </c>
      <c r="CT106" s="239" t="s">
        <v>468</v>
      </c>
      <c r="CU106" s="239" t="s">
        <v>468</v>
      </c>
      <c r="CV106" s="239" t="s">
        <v>858</v>
      </c>
      <c r="CW106" s="239" t="s">
        <v>468</v>
      </c>
      <c r="CX106" s="239" t="s">
        <v>468</v>
      </c>
      <c r="CY106" s="196"/>
      <c r="CZ106" s="196"/>
      <c r="DA106" s="196"/>
      <c r="DB106" s="196"/>
      <c r="DC106" s="196"/>
      <c r="DD106" s="196"/>
      <c r="DE106" s="196"/>
      <c r="DF106" s="196"/>
      <c r="DG106" s="196"/>
      <c r="DH106" s="196"/>
      <c r="DI106" s="196"/>
      <c r="DJ106" s="196"/>
      <c r="DK106" s="196"/>
      <c r="DL106" s="196"/>
      <c r="DM106" s="196"/>
      <c r="DN106" s="196"/>
      <c r="DO106" s="196"/>
      <c r="DP106" s="196"/>
      <c r="DQ106" s="196"/>
      <c r="DR106" s="196"/>
      <c r="DS106" s="196"/>
      <c r="DT106" s="196"/>
      <c r="DU106" s="196"/>
      <c r="DV106" s="196"/>
      <c r="DW106" s="196"/>
      <c r="DX106" s="196"/>
      <c r="DY106" s="196"/>
      <c r="DZ106" s="196"/>
      <c r="EA106" s="196"/>
      <c r="EB106" s="196"/>
      <c r="EC106" s="196"/>
      <c r="ED106" s="196"/>
      <c r="EE106" s="196"/>
      <c r="EF106" s="196"/>
      <c r="EG106" s="196"/>
      <c r="EH106" s="196"/>
      <c r="EI106" s="196"/>
      <c r="EJ106" s="196"/>
      <c r="EK106" s="196"/>
      <c r="EL106" s="196"/>
      <c r="EM106" s="196"/>
      <c r="EN106" s="196"/>
      <c r="EO106" s="196"/>
      <c r="EP106" s="196"/>
      <c r="EQ106" s="196"/>
      <c r="ER106" s="196"/>
      <c r="ES106" s="196"/>
      <c r="ET106" s="196"/>
      <c r="EU106" s="196"/>
      <c r="EV106" s="196"/>
      <c r="EW106" s="196"/>
      <c r="EX106" s="196"/>
      <c r="EY106" s="196"/>
      <c r="EZ106" s="196"/>
      <c r="FA106" s="196"/>
      <c r="FB106" s="196"/>
      <c r="FC106" s="196"/>
      <c r="FD106" s="196"/>
      <c r="FE106" s="196"/>
      <c r="FF106" s="196"/>
      <c r="FG106" s="196"/>
      <c r="FH106" s="196"/>
      <c r="FI106" s="196"/>
      <c r="FJ106" s="196"/>
      <c r="FK106" s="196"/>
      <c r="FL106" s="196"/>
      <c r="FM106" s="196"/>
      <c r="FN106" s="196"/>
      <c r="FO106" s="196"/>
      <c r="FP106" s="196"/>
      <c r="FQ106" s="196"/>
      <c r="FR106" s="196"/>
      <c r="FS106" s="279">
        <v>45418</v>
      </c>
      <c r="FT106" s="277" t="s">
        <v>261</v>
      </c>
      <c r="FU106" s="244" t="s">
        <v>1049</v>
      </c>
      <c r="FV106" s="277" t="s">
        <v>35</v>
      </c>
      <c r="FW106" s="244" t="s">
        <v>1105</v>
      </c>
      <c r="FX106" s="170">
        <v>0</v>
      </c>
      <c r="FY106" s="277" t="s">
        <v>35</v>
      </c>
      <c r="FZ106" s="239" t="s">
        <v>262</v>
      </c>
      <c r="GA106" s="243">
        <v>45421</v>
      </c>
      <c r="GB106" s="269" t="s">
        <v>1150</v>
      </c>
      <c r="GC106" s="269" t="s">
        <v>1168</v>
      </c>
      <c r="GD106" s="269" t="s">
        <v>173</v>
      </c>
      <c r="GE106" s="289">
        <v>0</v>
      </c>
      <c r="GF106" s="289"/>
      <c r="GG106" s="289"/>
      <c r="GH106" s="289"/>
      <c r="GI106" s="289"/>
      <c r="GJ106" s="289"/>
      <c r="GK106" s="289"/>
      <c r="GL106" s="289"/>
      <c r="GM106" s="289"/>
      <c r="GN106" s="289"/>
      <c r="GO106" s="289"/>
      <c r="GP106" s="289"/>
      <c r="GQ106" s="289"/>
      <c r="GR106" s="289"/>
      <c r="GS106" s="289"/>
      <c r="GT106" s="289"/>
      <c r="GU106" s="289"/>
      <c r="GV106" s="289"/>
      <c r="GW106" s="289"/>
      <c r="GX106" s="289"/>
      <c r="GY106" s="289"/>
      <c r="GZ106" s="289"/>
      <c r="HA106" s="289"/>
      <c r="HB106" s="289"/>
      <c r="HC106" s="289"/>
      <c r="HD106" s="289"/>
      <c r="HE106" s="289"/>
      <c r="HF106" s="289">
        <v>0</v>
      </c>
    </row>
    <row r="107" spans="1:214" ht="39.75" customHeight="1" x14ac:dyDescent="0.2">
      <c r="A107" s="351"/>
      <c r="B107" s="350"/>
      <c r="C107" s="328"/>
      <c r="D107" s="328"/>
      <c r="E107" s="153" t="s">
        <v>607</v>
      </c>
      <c r="F107" s="353"/>
      <c r="G107" s="153" t="s">
        <v>608</v>
      </c>
      <c r="H107" s="353"/>
      <c r="I107" s="353"/>
      <c r="J107" s="328"/>
      <c r="K107" s="328"/>
      <c r="L107" s="328"/>
      <c r="M107" s="328"/>
      <c r="N107" s="328"/>
      <c r="O107" s="328"/>
      <c r="P107" s="329"/>
      <c r="Q107" s="345"/>
      <c r="R107" s="329"/>
      <c r="S107" s="345"/>
      <c r="T107" s="346"/>
      <c r="U107" s="201">
        <v>3</v>
      </c>
      <c r="V107" s="145" t="s">
        <v>623</v>
      </c>
      <c r="W107" s="145" t="s">
        <v>624</v>
      </c>
      <c r="X107" s="145" t="s">
        <v>625</v>
      </c>
      <c r="Y107" s="146" t="s">
        <v>12</v>
      </c>
      <c r="Z107" s="134">
        <f>+IF(Y107='[10]Tabla Valoración controles'!$D$4,'[10]Tabla Valoración controles'!$F$4,IF('[10]Mapa Corrupcion'!Y107='[10]Tabla Valoración controles'!$D$5,'[10]Tabla Valoración controles'!$F$5,IF(Y107=[10]FORMULAS!$A$10,0,'[10]Tabla Valoración controles'!$F$6)))</f>
        <v>0.25</v>
      </c>
      <c r="AA107" s="146" t="s">
        <v>8</v>
      </c>
      <c r="AB107" s="135">
        <f>+IF(AA107='[10]Tabla Valoración controles'!$D$7,'[10]Tabla Valoración controles'!$F$7,IF(Y107=[10]FORMULAS!$A$10,0,'[10]Tabla Valoración controles'!$F$8))</f>
        <v>0.15</v>
      </c>
      <c r="AC107" s="146" t="s">
        <v>17</v>
      </c>
      <c r="AD107" s="134">
        <f>+IF(AC107='[10]Tabla Valoración controles'!$D$9,'[10]Tabla Valoración controles'!$F$9,IF(Y107=[10]FORMULAS!$A$10,0,'[10]Tabla Valoración controles'!$F$10))</f>
        <v>0</v>
      </c>
      <c r="AE107" s="146" t="s">
        <v>21</v>
      </c>
      <c r="AF107" s="134">
        <f>+IF(AE107='[10]Tabla Valoración controles'!$D$9,'[10]Tabla Valoración controles'!$F$9,IF(AA107=[10]FORMULAS!$A$10,0,'[10]Tabla Valoración controles'!$F$10))</f>
        <v>0</v>
      </c>
      <c r="AG107" s="146" t="s">
        <v>77</v>
      </c>
      <c r="AH107" s="134">
        <f>+IF(AG107='[10]Tabla Valoración controles'!$D$13,'[10]Tabla Valoración controles'!$F$13,'[10]Tabla Valoración controles'!$F$14)</f>
        <v>0</v>
      </c>
      <c r="AI107" s="171">
        <f t="shared" si="11"/>
        <v>0.4</v>
      </c>
      <c r="AJ107" s="147" t="s">
        <v>353</v>
      </c>
      <c r="AK107" s="148">
        <f>+IF(AJ107=[8]CONTROLES!$C$50,[8]CONTROLES!$D$50,[8]CONTROLES!$D$51)</f>
        <v>15</v>
      </c>
      <c r="AL107" s="147" t="s">
        <v>359</v>
      </c>
      <c r="AM107" s="148">
        <f>+IF(AL107=[8]CONTROLES!$C$52,[8]CONTROLES!$D$52,[8]CONTROLES!$D$53)</f>
        <v>15</v>
      </c>
      <c r="AN107" s="147" t="s">
        <v>362</v>
      </c>
      <c r="AO107" s="148">
        <f>+IF(AN107=[8]CONTROLES!$C$54,[8]CONTROLES!$D$54,[8]CONTROLES!$D$55)</f>
        <v>15</v>
      </c>
      <c r="AP107" s="147" t="s">
        <v>365</v>
      </c>
      <c r="AQ107" s="148">
        <f>+IF(AP107=[8]CONTROLES!$C$56,[8]CONTROLES!$D$56,IF(AP107=[8]CONTROLES!$C$57,[8]CONTROLES!$D$57,[8]CONTROLES!$D$58))</f>
        <v>15</v>
      </c>
      <c r="AR107" s="147" t="s">
        <v>369</v>
      </c>
      <c r="AS107" s="148">
        <f>+IF(AR107=[8]CONTROLES!$C$59,[8]CONTROLES!$D$59,[8]CONTROLES!$D$60)</f>
        <v>15</v>
      </c>
      <c r="AT107" s="147" t="s">
        <v>372</v>
      </c>
      <c r="AU107" s="148">
        <f>+IF(AT107=[8]CONTROLES!$C$61,[8]CONTROLES!$D$61,[8]CONTROLES!$D$62)</f>
        <v>15</v>
      </c>
      <c r="AV107" s="147" t="s">
        <v>375</v>
      </c>
      <c r="AW107" s="149">
        <f>+IF(AV107=[8]CONTROLES!$C$63,[8]CONTROLES!$D$63,IF(AV107=[8]CONTROLES!$C$64,[8]CONTROLES!$D$64,[8]CONTROLES!$D$65))</f>
        <v>10</v>
      </c>
      <c r="AX107" s="149">
        <f t="shared" si="12"/>
        <v>100</v>
      </c>
      <c r="AY107" s="150" t="str">
        <f t="shared" si="13"/>
        <v>Fuerte</v>
      </c>
      <c r="AZ107" s="328"/>
      <c r="BA107" s="329"/>
      <c r="BB107" s="417"/>
      <c r="BC107" s="345"/>
      <c r="BD107" s="346"/>
      <c r="BE107" s="346"/>
      <c r="BF107" s="136"/>
      <c r="BG107" s="136"/>
      <c r="BH107" s="143"/>
      <c r="BI107" s="219"/>
      <c r="BJ107" s="219"/>
      <c r="BK107" s="136"/>
      <c r="BL107" s="136"/>
      <c r="BM107" s="208" t="s">
        <v>171</v>
      </c>
      <c r="BN107" s="344"/>
      <c r="BO107" s="239" t="s">
        <v>856</v>
      </c>
      <c r="BP107" s="242" t="s">
        <v>868</v>
      </c>
      <c r="BQ107" s="239" t="s">
        <v>468</v>
      </c>
      <c r="BR107" s="239" t="s">
        <v>468</v>
      </c>
      <c r="BS107" s="239" t="s">
        <v>468</v>
      </c>
      <c r="BT107" s="239" t="s">
        <v>468</v>
      </c>
      <c r="BU107" s="239" t="s">
        <v>858</v>
      </c>
      <c r="BV107" s="239" t="s">
        <v>468</v>
      </c>
      <c r="BW107" s="239" t="s">
        <v>468</v>
      </c>
      <c r="BX107" s="239" t="s">
        <v>856</v>
      </c>
      <c r="BY107" s="242" t="s">
        <v>869</v>
      </c>
      <c r="BZ107" s="239" t="s">
        <v>468</v>
      </c>
      <c r="CA107" s="239" t="s">
        <v>468</v>
      </c>
      <c r="CB107" s="239" t="s">
        <v>468</v>
      </c>
      <c r="CC107" s="239" t="s">
        <v>468</v>
      </c>
      <c r="CD107" s="239" t="s">
        <v>858</v>
      </c>
      <c r="CE107" s="239" t="s">
        <v>468</v>
      </c>
      <c r="CF107" s="239" t="s">
        <v>468</v>
      </c>
      <c r="CG107" s="239" t="s">
        <v>856</v>
      </c>
      <c r="CH107" s="242" t="s">
        <v>870</v>
      </c>
      <c r="CI107" s="239" t="s">
        <v>468</v>
      </c>
      <c r="CJ107" s="239" t="s">
        <v>468</v>
      </c>
      <c r="CK107" s="239" t="s">
        <v>468</v>
      </c>
      <c r="CL107" s="239" t="s">
        <v>468</v>
      </c>
      <c r="CM107" s="239" t="s">
        <v>858</v>
      </c>
      <c r="CN107" s="239" t="s">
        <v>468</v>
      </c>
      <c r="CO107" s="239" t="s">
        <v>468</v>
      </c>
      <c r="CP107" s="239" t="s">
        <v>856</v>
      </c>
      <c r="CQ107" s="242" t="s">
        <v>871</v>
      </c>
      <c r="CR107" s="239" t="s">
        <v>468</v>
      </c>
      <c r="CS107" s="239" t="s">
        <v>468</v>
      </c>
      <c r="CT107" s="239" t="s">
        <v>468</v>
      </c>
      <c r="CU107" s="239" t="s">
        <v>468</v>
      </c>
      <c r="CV107" s="239" t="s">
        <v>858</v>
      </c>
      <c r="CW107" s="239" t="s">
        <v>468</v>
      </c>
      <c r="CX107" s="239" t="s">
        <v>468</v>
      </c>
      <c r="CY107" s="196"/>
      <c r="CZ107" s="196"/>
      <c r="DA107" s="196"/>
      <c r="DB107" s="196"/>
      <c r="DC107" s="196"/>
      <c r="DD107" s="196"/>
      <c r="DE107" s="196"/>
      <c r="DF107" s="196"/>
      <c r="DG107" s="196"/>
      <c r="DH107" s="196"/>
      <c r="DI107" s="196"/>
      <c r="DJ107" s="196"/>
      <c r="DK107" s="196"/>
      <c r="DL107" s="196"/>
      <c r="DM107" s="196"/>
      <c r="DN107" s="196"/>
      <c r="DO107" s="196"/>
      <c r="DP107" s="196"/>
      <c r="DQ107" s="196"/>
      <c r="DR107" s="196"/>
      <c r="DS107" s="196"/>
      <c r="DT107" s="196"/>
      <c r="DU107" s="196"/>
      <c r="DV107" s="196"/>
      <c r="DW107" s="196"/>
      <c r="DX107" s="196"/>
      <c r="DY107" s="196"/>
      <c r="DZ107" s="196"/>
      <c r="EA107" s="196"/>
      <c r="EB107" s="196"/>
      <c r="EC107" s="196"/>
      <c r="ED107" s="196"/>
      <c r="EE107" s="196"/>
      <c r="EF107" s="196"/>
      <c r="EG107" s="196"/>
      <c r="EH107" s="196"/>
      <c r="EI107" s="196"/>
      <c r="EJ107" s="196"/>
      <c r="EK107" s="196"/>
      <c r="EL107" s="196"/>
      <c r="EM107" s="196"/>
      <c r="EN107" s="196"/>
      <c r="EO107" s="196"/>
      <c r="EP107" s="196"/>
      <c r="EQ107" s="196"/>
      <c r="ER107" s="196"/>
      <c r="ES107" s="196"/>
      <c r="ET107" s="196"/>
      <c r="EU107" s="196"/>
      <c r="EV107" s="196"/>
      <c r="EW107" s="196"/>
      <c r="EX107" s="196"/>
      <c r="EY107" s="196"/>
      <c r="EZ107" s="196"/>
      <c r="FA107" s="196"/>
      <c r="FB107" s="196"/>
      <c r="FC107" s="196"/>
      <c r="FD107" s="196"/>
      <c r="FE107" s="196"/>
      <c r="FF107" s="196"/>
      <c r="FG107" s="196"/>
      <c r="FH107" s="196"/>
      <c r="FI107" s="196"/>
      <c r="FJ107" s="196"/>
      <c r="FK107" s="196"/>
      <c r="FL107" s="196"/>
      <c r="FM107" s="196"/>
      <c r="FN107" s="196"/>
      <c r="FO107" s="196"/>
      <c r="FP107" s="196"/>
      <c r="FQ107" s="196"/>
      <c r="FR107" s="196"/>
      <c r="FS107" s="279">
        <v>45418</v>
      </c>
      <c r="FT107" s="277" t="s">
        <v>261</v>
      </c>
      <c r="FU107" s="245" t="s">
        <v>1106</v>
      </c>
      <c r="FV107" s="277" t="s">
        <v>35</v>
      </c>
      <c r="FW107" s="239" t="s">
        <v>468</v>
      </c>
      <c r="FX107" s="239" t="s">
        <v>468</v>
      </c>
      <c r="FY107" s="277" t="s">
        <v>468</v>
      </c>
      <c r="FZ107" s="239" t="s">
        <v>262</v>
      </c>
      <c r="GA107" s="243">
        <v>45421</v>
      </c>
      <c r="GB107" s="269" t="s">
        <v>1151</v>
      </c>
      <c r="GC107" s="269" t="s">
        <v>468</v>
      </c>
      <c r="GD107" s="269" t="s">
        <v>468</v>
      </c>
      <c r="GE107" s="289" t="s">
        <v>468</v>
      </c>
      <c r="GF107" s="289"/>
      <c r="GG107" s="289"/>
      <c r="GH107" s="289"/>
      <c r="GI107" s="289"/>
      <c r="GJ107" s="289"/>
      <c r="GK107" s="289"/>
      <c r="GL107" s="289"/>
      <c r="GM107" s="289"/>
      <c r="GN107" s="289"/>
      <c r="GO107" s="289"/>
      <c r="GP107" s="289"/>
      <c r="GQ107" s="289"/>
      <c r="GR107" s="289"/>
      <c r="GS107" s="289"/>
      <c r="GT107" s="289"/>
      <c r="GU107" s="289"/>
      <c r="GV107" s="289"/>
      <c r="GW107" s="289"/>
      <c r="GX107" s="289"/>
      <c r="GY107" s="289"/>
      <c r="GZ107" s="289"/>
      <c r="HA107" s="289"/>
      <c r="HB107" s="289"/>
      <c r="HC107" s="289"/>
      <c r="HD107" s="289"/>
      <c r="HE107" s="289"/>
      <c r="HF107" s="289" t="s">
        <v>468</v>
      </c>
    </row>
    <row r="108" spans="1:214" ht="62.25" customHeight="1" x14ac:dyDescent="0.2">
      <c r="A108" s="351"/>
      <c r="B108" s="350"/>
      <c r="C108" s="328"/>
      <c r="D108" s="328"/>
      <c r="E108" s="153"/>
      <c r="F108" s="353"/>
      <c r="G108" s="153" t="s">
        <v>609</v>
      </c>
      <c r="H108" s="353"/>
      <c r="I108" s="353"/>
      <c r="J108" s="328"/>
      <c r="K108" s="328"/>
      <c r="L108" s="328"/>
      <c r="M108" s="328"/>
      <c r="N108" s="328"/>
      <c r="O108" s="328"/>
      <c r="P108" s="329"/>
      <c r="Q108" s="345"/>
      <c r="R108" s="329"/>
      <c r="S108" s="345"/>
      <c r="T108" s="346"/>
      <c r="U108" s="201">
        <v>4</v>
      </c>
      <c r="V108" s="145" t="s">
        <v>626</v>
      </c>
      <c r="W108" s="145" t="s">
        <v>627</v>
      </c>
      <c r="X108" s="145" t="s">
        <v>628</v>
      </c>
      <c r="Y108" s="146" t="s">
        <v>12</v>
      </c>
      <c r="Z108" s="134">
        <f>+IF(Y108='[10]Tabla Valoración controles'!$D$4,'[10]Tabla Valoración controles'!$F$4,IF('[10]Mapa Corrupcion'!Y108='[10]Tabla Valoración controles'!$D$5,'[10]Tabla Valoración controles'!$F$5,IF(Y108=[10]FORMULAS!$A$10,0,'[10]Tabla Valoración controles'!$F$6)))</f>
        <v>0.25</v>
      </c>
      <c r="AA108" s="146" t="s">
        <v>8</v>
      </c>
      <c r="AB108" s="135">
        <f>+IF(AA108='[10]Tabla Valoración controles'!$D$7,'[10]Tabla Valoración controles'!$F$7,IF(Y108=[10]FORMULAS!$A$10,0,'[10]Tabla Valoración controles'!$F$8))</f>
        <v>0.15</v>
      </c>
      <c r="AC108" s="146" t="s">
        <v>17</v>
      </c>
      <c r="AD108" s="134">
        <f>+IF(AC108='[10]Tabla Valoración controles'!$D$9,'[10]Tabla Valoración controles'!$F$9,IF(Y108=[10]FORMULAS!$A$10,0,'[10]Tabla Valoración controles'!$F$10))</f>
        <v>0</v>
      </c>
      <c r="AE108" s="146" t="s">
        <v>21</v>
      </c>
      <c r="AF108" s="134">
        <f>+IF(AE108='[10]Tabla Valoración controles'!$D$9,'[10]Tabla Valoración controles'!$F$9,IF(AA108=[10]FORMULAS!$A$10,0,'[10]Tabla Valoración controles'!$F$10))</f>
        <v>0</v>
      </c>
      <c r="AG108" s="146" t="s">
        <v>77</v>
      </c>
      <c r="AH108" s="134">
        <f>+IF(AG108='[10]Tabla Valoración controles'!$D$13,'[10]Tabla Valoración controles'!$F$13,'[10]Tabla Valoración controles'!$F$14)</f>
        <v>0</v>
      </c>
      <c r="AI108" s="171">
        <f t="shared" si="11"/>
        <v>0.4</v>
      </c>
      <c r="AJ108" s="147" t="s">
        <v>353</v>
      </c>
      <c r="AK108" s="148">
        <f>+IF(AJ108=[8]CONTROLES!$C$50,[8]CONTROLES!$D$50,[8]CONTROLES!$D$51)</f>
        <v>15</v>
      </c>
      <c r="AL108" s="147" t="s">
        <v>359</v>
      </c>
      <c r="AM108" s="148">
        <f>+IF(AL108=[8]CONTROLES!$C$52,[8]CONTROLES!$D$52,[8]CONTROLES!$D$53)</f>
        <v>15</v>
      </c>
      <c r="AN108" s="147" t="s">
        <v>362</v>
      </c>
      <c r="AO108" s="148">
        <f>+IF(AN108=[8]CONTROLES!$C$54,[8]CONTROLES!$D$54,[8]CONTROLES!$D$55)</f>
        <v>15</v>
      </c>
      <c r="AP108" s="147" t="s">
        <v>365</v>
      </c>
      <c r="AQ108" s="148">
        <f>+IF(AP108=[8]CONTROLES!$C$56,[8]CONTROLES!$D$56,IF(AP108=[8]CONTROLES!$C$57,[8]CONTROLES!$D$57,[8]CONTROLES!$D$58))</f>
        <v>15</v>
      </c>
      <c r="AR108" s="147" t="s">
        <v>369</v>
      </c>
      <c r="AS108" s="148">
        <f>+IF(AR108=[8]CONTROLES!$C$59,[8]CONTROLES!$D$59,[8]CONTROLES!$D$60)</f>
        <v>15</v>
      </c>
      <c r="AT108" s="147" t="s">
        <v>372</v>
      </c>
      <c r="AU108" s="148">
        <f>+IF(AT108=[8]CONTROLES!$C$61,[8]CONTROLES!$D$61,[8]CONTROLES!$D$62)</f>
        <v>15</v>
      </c>
      <c r="AV108" s="147" t="s">
        <v>375</v>
      </c>
      <c r="AW108" s="149">
        <f>+IF(AV108=[8]CONTROLES!$C$63,[8]CONTROLES!$D$63,IF(AV108=[8]CONTROLES!$C$64,[8]CONTROLES!$D$64,[8]CONTROLES!$D$65))</f>
        <v>10</v>
      </c>
      <c r="AX108" s="149">
        <f t="shared" si="12"/>
        <v>100</v>
      </c>
      <c r="AY108" s="150" t="str">
        <f t="shared" si="13"/>
        <v>Fuerte</v>
      </c>
      <c r="AZ108" s="328"/>
      <c r="BA108" s="329"/>
      <c r="BB108" s="417"/>
      <c r="BC108" s="345"/>
      <c r="BD108" s="346"/>
      <c r="BE108" s="346"/>
      <c r="BF108" s="136"/>
      <c r="BG108" s="136"/>
      <c r="BH108" s="143"/>
      <c r="BI108" s="219"/>
      <c r="BJ108" s="219"/>
      <c r="BK108" s="136"/>
      <c r="BL108" s="136"/>
      <c r="BM108" s="208" t="s">
        <v>171</v>
      </c>
      <c r="BN108" s="344"/>
      <c r="BO108" s="239" t="s">
        <v>856</v>
      </c>
      <c r="BP108" s="242" t="s">
        <v>863</v>
      </c>
      <c r="BQ108" s="239" t="s">
        <v>468</v>
      </c>
      <c r="BR108" s="239" t="s">
        <v>468</v>
      </c>
      <c r="BS108" s="239" t="s">
        <v>468</v>
      </c>
      <c r="BT108" s="239" t="s">
        <v>468</v>
      </c>
      <c r="BU108" s="239" t="s">
        <v>858</v>
      </c>
      <c r="BV108" s="239" t="s">
        <v>468</v>
      </c>
      <c r="BW108" s="239" t="s">
        <v>468</v>
      </c>
      <c r="BX108" s="239" t="s">
        <v>856</v>
      </c>
      <c r="BY108" s="242" t="s">
        <v>864</v>
      </c>
      <c r="BZ108" s="239" t="s">
        <v>468</v>
      </c>
      <c r="CA108" s="239" t="s">
        <v>468</v>
      </c>
      <c r="CB108" s="239" t="s">
        <v>468</v>
      </c>
      <c r="CC108" s="239" t="s">
        <v>468</v>
      </c>
      <c r="CD108" s="239" t="s">
        <v>858</v>
      </c>
      <c r="CE108" s="239" t="s">
        <v>468</v>
      </c>
      <c r="CF108" s="239" t="s">
        <v>468</v>
      </c>
      <c r="CG108" s="239" t="s">
        <v>856</v>
      </c>
      <c r="CH108" s="242" t="s">
        <v>865</v>
      </c>
      <c r="CI108" s="239" t="s">
        <v>468</v>
      </c>
      <c r="CJ108" s="239" t="s">
        <v>468</v>
      </c>
      <c r="CK108" s="239" t="s">
        <v>468</v>
      </c>
      <c r="CL108" s="239" t="s">
        <v>468</v>
      </c>
      <c r="CM108" s="239" t="s">
        <v>858</v>
      </c>
      <c r="CN108" s="239" t="s">
        <v>468</v>
      </c>
      <c r="CO108" s="239" t="s">
        <v>468</v>
      </c>
      <c r="CP108" s="239" t="s">
        <v>856</v>
      </c>
      <c r="CQ108" s="242" t="s">
        <v>872</v>
      </c>
      <c r="CR108" s="242" t="s">
        <v>873</v>
      </c>
      <c r="CS108" s="239" t="s">
        <v>468</v>
      </c>
      <c r="CT108" s="239" t="s">
        <v>468</v>
      </c>
      <c r="CU108" s="239" t="s">
        <v>468</v>
      </c>
      <c r="CV108" s="239" t="s">
        <v>858</v>
      </c>
      <c r="CW108" s="239" t="s">
        <v>468</v>
      </c>
      <c r="CX108" s="239" t="s">
        <v>468</v>
      </c>
      <c r="CY108" s="196"/>
      <c r="CZ108" s="196"/>
      <c r="DA108" s="196"/>
      <c r="DB108" s="196"/>
      <c r="DC108" s="196"/>
      <c r="DD108" s="196"/>
      <c r="DE108" s="196"/>
      <c r="DF108" s="196"/>
      <c r="DG108" s="196"/>
      <c r="DH108" s="196"/>
      <c r="DI108" s="196"/>
      <c r="DJ108" s="196"/>
      <c r="DK108" s="196"/>
      <c r="DL108" s="196"/>
      <c r="DM108" s="196"/>
      <c r="DN108" s="196"/>
      <c r="DO108" s="196"/>
      <c r="DP108" s="196"/>
      <c r="DQ108" s="196"/>
      <c r="DR108" s="196"/>
      <c r="DS108" s="196"/>
      <c r="DT108" s="196"/>
      <c r="DU108" s="196"/>
      <c r="DV108" s="196"/>
      <c r="DW108" s="196"/>
      <c r="DX108" s="196"/>
      <c r="DY108" s="196"/>
      <c r="DZ108" s="196"/>
      <c r="EA108" s="196"/>
      <c r="EB108" s="196"/>
      <c r="EC108" s="196"/>
      <c r="ED108" s="196"/>
      <c r="EE108" s="196"/>
      <c r="EF108" s="196"/>
      <c r="EG108" s="196"/>
      <c r="EH108" s="196"/>
      <c r="EI108" s="196"/>
      <c r="EJ108" s="196"/>
      <c r="EK108" s="196"/>
      <c r="EL108" s="196"/>
      <c r="EM108" s="196"/>
      <c r="EN108" s="196"/>
      <c r="EO108" s="196"/>
      <c r="EP108" s="196"/>
      <c r="EQ108" s="196"/>
      <c r="ER108" s="196"/>
      <c r="ES108" s="196"/>
      <c r="ET108" s="196"/>
      <c r="EU108" s="196"/>
      <c r="EV108" s="196"/>
      <c r="EW108" s="196"/>
      <c r="EX108" s="196"/>
      <c r="EY108" s="196"/>
      <c r="EZ108" s="196"/>
      <c r="FA108" s="196"/>
      <c r="FB108" s="196"/>
      <c r="FC108" s="196"/>
      <c r="FD108" s="196"/>
      <c r="FE108" s="196"/>
      <c r="FF108" s="196"/>
      <c r="FG108" s="196"/>
      <c r="FH108" s="196"/>
      <c r="FI108" s="196"/>
      <c r="FJ108" s="196"/>
      <c r="FK108" s="196"/>
      <c r="FL108" s="196"/>
      <c r="FM108" s="196"/>
      <c r="FN108" s="196"/>
      <c r="FO108" s="196"/>
      <c r="FP108" s="196"/>
      <c r="FQ108" s="196"/>
      <c r="FR108" s="196"/>
      <c r="FS108" s="279">
        <v>45418</v>
      </c>
      <c r="FT108" s="277" t="s">
        <v>261</v>
      </c>
      <c r="FU108" s="245" t="s">
        <v>1107</v>
      </c>
      <c r="FV108" s="277" t="s">
        <v>35</v>
      </c>
      <c r="FW108" s="239" t="s">
        <v>468</v>
      </c>
      <c r="FX108" s="239" t="s">
        <v>468</v>
      </c>
      <c r="FY108" s="277" t="s">
        <v>468</v>
      </c>
      <c r="FZ108" s="239" t="s">
        <v>262</v>
      </c>
      <c r="GA108" s="243">
        <v>45421</v>
      </c>
      <c r="GB108" s="290" t="s">
        <v>1152</v>
      </c>
      <c r="GC108" s="269" t="s">
        <v>468</v>
      </c>
      <c r="GD108" s="269" t="s">
        <v>468</v>
      </c>
      <c r="GE108" s="289" t="s">
        <v>468</v>
      </c>
      <c r="GF108" s="289"/>
      <c r="GG108" s="289"/>
      <c r="GH108" s="289"/>
      <c r="GI108" s="289"/>
      <c r="GJ108" s="289"/>
      <c r="GK108" s="289"/>
      <c r="GL108" s="289"/>
      <c r="GM108" s="289"/>
      <c r="GN108" s="289"/>
      <c r="GO108" s="289"/>
      <c r="GP108" s="289"/>
      <c r="GQ108" s="289"/>
      <c r="GR108" s="289"/>
      <c r="GS108" s="289"/>
      <c r="GT108" s="289"/>
      <c r="GU108" s="289"/>
      <c r="GV108" s="289"/>
      <c r="GW108" s="289"/>
      <c r="GX108" s="289"/>
      <c r="GY108" s="289"/>
      <c r="GZ108" s="289"/>
      <c r="HA108" s="289"/>
      <c r="HB108" s="289"/>
      <c r="HC108" s="289"/>
      <c r="HD108" s="289"/>
      <c r="HE108" s="289"/>
      <c r="HF108" s="289" t="s">
        <v>468</v>
      </c>
    </row>
    <row r="109" spans="1:214" ht="39.75" hidden="1" customHeight="1" x14ac:dyDescent="0.2">
      <c r="A109" s="351"/>
      <c r="B109" s="350"/>
      <c r="C109" s="328"/>
      <c r="D109" s="328"/>
      <c r="E109" s="153"/>
      <c r="F109" s="353"/>
      <c r="G109" s="153"/>
      <c r="H109" s="353"/>
      <c r="I109" s="353"/>
      <c r="J109" s="328"/>
      <c r="K109" s="328"/>
      <c r="L109" s="328"/>
      <c r="M109" s="328"/>
      <c r="N109" s="328"/>
      <c r="O109" s="328"/>
      <c r="P109" s="329"/>
      <c r="Q109" s="345"/>
      <c r="R109" s="329"/>
      <c r="S109" s="345"/>
      <c r="T109" s="346"/>
      <c r="U109" s="144"/>
      <c r="V109" s="151"/>
      <c r="W109" s="151"/>
      <c r="X109" s="151"/>
      <c r="Y109" s="146" t="s">
        <v>115</v>
      </c>
      <c r="Z109" s="134">
        <f>+IF(Y109='[10]Tabla Valoración controles'!$D$4,'[10]Tabla Valoración controles'!$F$4,IF('[10]Mapa Corrupcion'!Y109='[10]Tabla Valoración controles'!$D$5,'[10]Tabla Valoración controles'!$F$5,IF(Y109=[10]FORMULAS!$A$10,0,'[10]Tabla Valoración controles'!$F$6)))</f>
        <v>0</v>
      </c>
      <c r="AA109" s="146"/>
      <c r="AB109" s="135">
        <f>+IF(AA109='[10]Tabla Valoración controles'!$D$7,'[10]Tabla Valoración controles'!$F$7,IF(Y109=[10]FORMULAS!$A$10,0,'[10]Tabla Valoración controles'!$F$8))</f>
        <v>0</v>
      </c>
      <c r="AC109" s="146"/>
      <c r="AD109" s="134">
        <f>+IF(AC109='[10]Tabla Valoración controles'!$D$9,'[10]Tabla Valoración controles'!$F$9,IF(Y109=[10]FORMULAS!$A$10,0,'[10]Tabla Valoración controles'!$F$10))</f>
        <v>0</v>
      </c>
      <c r="AE109" s="146"/>
      <c r="AF109" s="134">
        <f>+IF(AE109='[10]Tabla Valoración controles'!$D$9,'[10]Tabla Valoración controles'!$F$9,IF(AA109=[10]FORMULAS!$A$10,0,'[10]Tabla Valoración controles'!$F$10))</f>
        <v>0</v>
      </c>
      <c r="AG109" s="146"/>
      <c r="AH109" s="134">
        <f>+IF(AG109='[10]Tabla Valoración controles'!$D$13,'[10]Tabla Valoración controles'!$F$13,'[10]Tabla Valoración controles'!$F$14)</f>
        <v>0</v>
      </c>
      <c r="AI109" s="171">
        <f t="shared" si="11"/>
        <v>0</v>
      </c>
      <c r="AJ109" s="147"/>
      <c r="AK109" s="148">
        <f>+IF(AJ109=[8]CONTROLES!$C$50,[8]CONTROLES!$D$50,[8]CONTROLES!$D$51)</f>
        <v>0</v>
      </c>
      <c r="AL109" s="147"/>
      <c r="AM109" s="148">
        <f>+IF(AL109=[8]CONTROLES!$C$52,[8]CONTROLES!$D$52,[8]CONTROLES!$D$53)</f>
        <v>0</v>
      </c>
      <c r="AN109" s="147"/>
      <c r="AO109" s="148">
        <f>+IF(AN109=[8]CONTROLES!$C$54,[8]CONTROLES!$D$54,[8]CONTROLES!$D$55)</f>
        <v>0</v>
      </c>
      <c r="AP109" s="147"/>
      <c r="AQ109" s="148">
        <f>+IF(AP109=[8]CONTROLES!$C$56,[8]CONTROLES!$D$56,IF(AP109=[8]CONTROLES!$C$57,[8]CONTROLES!$D$57,[8]CONTROLES!$D$58))</f>
        <v>0</v>
      </c>
      <c r="AR109" s="147"/>
      <c r="AS109" s="148">
        <f>+IF(AR109=[8]CONTROLES!$C$59,[8]CONTROLES!$D$59,[8]CONTROLES!$D$60)</f>
        <v>0</v>
      </c>
      <c r="AT109" s="147"/>
      <c r="AU109" s="148">
        <f>+IF(AT109=[8]CONTROLES!$C$61,[8]CONTROLES!$D$61,[8]CONTROLES!$D$62)</f>
        <v>0</v>
      </c>
      <c r="AV109" s="147"/>
      <c r="AW109" s="149">
        <f>+IF(AV109=[8]CONTROLES!$C$63,[8]CONTROLES!$D$63,IF(AV109=[8]CONTROLES!$C$64,[8]CONTROLES!$D$64,[8]CONTROLES!$D$65))</f>
        <v>0</v>
      </c>
      <c r="AX109" s="149">
        <f t="shared" si="12"/>
        <v>0</v>
      </c>
      <c r="AY109" s="150" t="str">
        <f t="shared" si="13"/>
        <v>Débil</v>
      </c>
      <c r="AZ109" s="328"/>
      <c r="BA109" s="329"/>
      <c r="BB109" s="417"/>
      <c r="BC109" s="345"/>
      <c r="BD109" s="346"/>
      <c r="BE109" s="346"/>
      <c r="BF109" s="136"/>
      <c r="BG109" s="136"/>
      <c r="BH109" s="143"/>
      <c r="BI109" s="219"/>
      <c r="BJ109" s="219"/>
      <c r="BK109" s="136"/>
      <c r="BL109" s="136"/>
      <c r="BM109" s="208" t="s">
        <v>171</v>
      </c>
      <c r="BN109" s="344"/>
      <c r="BO109" s="239"/>
      <c r="BP109" s="239"/>
      <c r="BQ109" s="196"/>
      <c r="BR109" s="196"/>
      <c r="BS109" s="196"/>
      <c r="BT109" s="196"/>
      <c r="BU109" s="196"/>
      <c r="BV109" s="196"/>
      <c r="BW109" s="196"/>
      <c r="BX109" s="196"/>
      <c r="BY109" s="196"/>
      <c r="BZ109" s="196"/>
      <c r="CA109" s="196"/>
      <c r="CB109" s="196"/>
      <c r="CC109" s="196"/>
      <c r="CD109" s="196"/>
      <c r="CE109" s="196"/>
      <c r="CF109" s="196"/>
      <c r="CG109" s="196"/>
      <c r="CH109" s="196"/>
      <c r="CI109" s="196"/>
      <c r="CJ109" s="196"/>
      <c r="CK109" s="196"/>
      <c r="CL109" s="196"/>
      <c r="CM109" s="196"/>
      <c r="CN109" s="196"/>
      <c r="CO109" s="196"/>
      <c r="CP109" s="196"/>
      <c r="CQ109" s="196"/>
      <c r="CR109" s="196"/>
      <c r="CS109" s="196"/>
      <c r="CT109" s="196"/>
      <c r="CU109" s="196"/>
      <c r="CV109" s="196"/>
      <c r="CW109" s="196"/>
      <c r="CX109" s="196"/>
      <c r="CY109" s="196"/>
      <c r="CZ109" s="196"/>
      <c r="DA109" s="196"/>
      <c r="DB109" s="196"/>
      <c r="DC109" s="196"/>
      <c r="DD109" s="196"/>
      <c r="DE109" s="196"/>
      <c r="DF109" s="196"/>
      <c r="DG109" s="196"/>
      <c r="DH109" s="196"/>
      <c r="DI109" s="196"/>
      <c r="DJ109" s="196"/>
      <c r="DK109" s="196"/>
      <c r="DL109" s="196"/>
      <c r="DM109" s="196"/>
      <c r="DN109" s="196"/>
      <c r="DO109" s="196"/>
      <c r="DP109" s="196"/>
      <c r="DQ109" s="196"/>
      <c r="DR109" s="196"/>
      <c r="DS109" s="196"/>
      <c r="DT109" s="196"/>
      <c r="DU109" s="196"/>
      <c r="DV109" s="196"/>
      <c r="DW109" s="196"/>
      <c r="DX109" s="196"/>
      <c r="DY109" s="196"/>
      <c r="DZ109" s="196"/>
      <c r="EA109" s="196"/>
      <c r="EB109" s="196"/>
      <c r="EC109" s="196"/>
      <c r="ED109" s="196"/>
      <c r="EE109" s="196"/>
      <c r="EF109" s="196"/>
      <c r="EG109" s="196"/>
      <c r="EH109" s="196"/>
      <c r="EI109" s="196"/>
      <c r="EJ109" s="196"/>
      <c r="EK109" s="196"/>
      <c r="EL109" s="196"/>
      <c r="EM109" s="196"/>
      <c r="EN109" s="196"/>
      <c r="EO109" s="196"/>
      <c r="EP109" s="196"/>
      <c r="EQ109" s="196"/>
      <c r="ER109" s="196"/>
      <c r="ES109" s="196"/>
      <c r="ET109" s="196"/>
      <c r="EU109" s="196"/>
      <c r="EV109" s="196"/>
      <c r="EW109" s="196"/>
      <c r="EX109" s="196"/>
      <c r="EY109" s="196"/>
      <c r="EZ109" s="196"/>
      <c r="FA109" s="196"/>
      <c r="FB109" s="196"/>
      <c r="FC109" s="196"/>
      <c r="FD109" s="196"/>
      <c r="FE109" s="196"/>
      <c r="FF109" s="196"/>
      <c r="FG109" s="196"/>
      <c r="FH109" s="196"/>
      <c r="FI109" s="196"/>
      <c r="FJ109" s="196"/>
      <c r="FK109" s="196"/>
      <c r="FL109" s="196"/>
      <c r="FM109" s="196"/>
      <c r="FN109" s="196"/>
      <c r="FO109" s="196"/>
      <c r="FP109" s="196"/>
      <c r="FQ109" s="196"/>
      <c r="FR109" s="196"/>
      <c r="FS109" s="280"/>
      <c r="FT109" s="280"/>
      <c r="FU109" s="196"/>
      <c r="FV109" s="277"/>
      <c r="FW109" s="196"/>
      <c r="FX109" s="196"/>
      <c r="FY109" s="280"/>
      <c r="FZ109" s="196"/>
      <c r="GA109" s="243">
        <v>45421</v>
      </c>
      <c r="GB109" s="269"/>
      <c r="GC109" s="269"/>
      <c r="GD109" s="269"/>
      <c r="GE109" s="289"/>
      <c r="GF109" s="289"/>
      <c r="GG109" s="289"/>
      <c r="GH109" s="289"/>
      <c r="GI109" s="289"/>
      <c r="GJ109" s="289"/>
      <c r="GK109" s="289"/>
      <c r="GL109" s="289"/>
      <c r="GM109" s="289"/>
      <c r="GN109" s="289"/>
      <c r="GO109" s="289"/>
      <c r="GP109" s="289"/>
      <c r="GQ109" s="289"/>
      <c r="GR109" s="289"/>
      <c r="GS109" s="289"/>
      <c r="GT109" s="289"/>
      <c r="GU109" s="289"/>
      <c r="GV109" s="289"/>
      <c r="GW109" s="289"/>
      <c r="GX109" s="289"/>
      <c r="GY109" s="289"/>
      <c r="GZ109" s="289"/>
      <c r="HA109" s="289"/>
      <c r="HB109" s="289"/>
      <c r="HC109" s="289"/>
      <c r="HD109" s="289"/>
      <c r="HE109" s="289"/>
      <c r="HF109" s="289"/>
    </row>
    <row r="110" spans="1:214" ht="39.75" hidden="1" customHeight="1" x14ac:dyDescent="0.2">
      <c r="A110" s="351"/>
      <c r="B110" s="350"/>
      <c r="C110" s="328"/>
      <c r="D110" s="328"/>
      <c r="E110" s="153"/>
      <c r="F110" s="353"/>
      <c r="G110" s="153"/>
      <c r="H110" s="353"/>
      <c r="I110" s="353"/>
      <c r="J110" s="328"/>
      <c r="K110" s="328"/>
      <c r="L110" s="328"/>
      <c r="M110" s="328"/>
      <c r="N110" s="328"/>
      <c r="O110" s="328"/>
      <c r="P110" s="329"/>
      <c r="Q110" s="345"/>
      <c r="R110" s="329"/>
      <c r="S110" s="345"/>
      <c r="T110" s="346"/>
      <c r="U110" s="144"/>
      <c r="V110" s="151"/>
      <c r="W110" s="151"/>
      <c r="X110" s="151"/>
      <c r="Y110" s="146" t="s">
        <v>115</v>
      </c>
      <c r="Z110" s="134">
        <f>+IF(Y110='[10]Tabla Valoración controles'!$D$4,'[10]Tabla Valoración controles'!$F$4,IF('[10]Mapa Corrupcion'!Y110='[10]Tabla Valoración controles'!$D$5,'[10]Tabla Valoración controles'!$F$5,IF(Y110=[10]FORMULAS!$A$10,0,'[10]Tabla Valoración controles'!$F$6)))</f>
        <v>0</v>
      </c>
      <c r="AA110" s="146"/>
      <c r="AB110" s="135">
        <f>+IF(AA110='[10]Tabla Valoración controles'!$D$7,'[10]Tabla Valoración controles'!$F$7,IF(Y110=[10]FORMULAS!$A$10,0,'[10]Tabla Valoración controles'!$F$8))</f>
        <v>0</v>
      </c>
      <c r="AC110" s="146"/>
      <c r="AD110" s="134">
        <f>+IF(AC110='[10]Tabla Valoración controles'!$D$9,'[10]Tabla Valoración controles'!$F$9,IF(Y110=[10]FORMULAS!$A$10,0,'[10]Tabla Valoración controles'!$F$10))</f>
        <v>0</v>
      </c>
      <c r="AE110" s="146"/>
      <c r="AF110" s="134">
        <f>+IF(AE110='[10]Tabla Valoración controles'!$D$9,'[10]Tabla Valoración controles'!$F$9,IF(AA110=[10]FORMULAS!$A$10,0,'[10]Tabla Valoración controles'!$F$10))</f>
        <v>0</v>
      </c>
      <c r="AG110" s="146"/>
      <c r="AH110" s="134">
        <f>+IF(AG110='[10]Tabla Valoración controles'!$D$13,'[10]Tabla Valoración controles'!$F$13,'[10]Tabla Valoración controles'!$F$14)</f>
        <v>0</v>
      </c>
      <c r="AI110" s="171">
        <f t="shared" si="11"/>
        <v>0</v>
      </c>
      <c r="AJ110" s="147"/>
      <c r="AK110" s="148">
        <f>+IF(AJ110=[8]CONTROLES!$C$50,[8]CONTROLES!$D$50,[8]CONTROLES!$D$51)</f>
        <v>0</v>
      </c>
      <c r="AL110" s="147"/>
      <c r="AM110" s="148">
        <f>+IF(AL110=[8]CONTROLES!$C$52,[8]CONTROLES!$D$52,[8]CONTROLES!$D$53)</f>
        <v>0</v>
      </c>
      <c r="AN110" s="147"/>
      <c r="AO110" s="148">
        <f>+IF(AN110=[8]CONTROLES!$C$54,[8]CONTROLES!$D$54,[8]CONTROLES!$D$55)</f>
        <v>0</v>
      </c>
      <c r="AP110" s="147"/>
      <c r="AQ110" s="148">
        <f>+IF(AP110=[8]CONTROLES!$C$56,[8]CONTROLES!$D$56,IF(AP110=[8]CONTROLES!$C$57,[8]CONTROLES!$D$57,[8]CONTROLES!$D$58))</f>
        <v>0</v>
      </c>
      <c r="AR110" s="147"/>
      <c r="AS110" s="148">
        <f>+IF(AR110=[8]CONTROLES!$C$59,[8]CONTROLES!$D$59,[8]CONTROLES!$D$60)</f>
        <v>0</v>
      </c>
      <c r="AT110" s="147"/>
      <c r="AU110" s="148">
        <f>+IF(AT110=[8]CONTROLES!$C$61,[8]CONTROLES!$D$61,[8]CONTROLES!$D$62)</f>
        <v>0</v>
      </c>
      <c r="AV110" s="147"/>
      <c r="AW110" s="149">
        <f>+IF(AV110=[8]CONTROLES!$C$63,[8]CONTROLES!$D$63,IF(AV110=[8]CONTROLES!$C$64,[8]CONTROLES!$D$64,[8]CONTROLES!$D$65))</f>
        <v>0</v>
      </c>
      <c r="AX110" s="149">
        <f t="shared" si="12"/>
        <v>0</v>
      </c>
      <c r="AY110" s="150" t="str">
        <f t="shared" si="13"/>
        <v>Débil</v>
      </c>
      <c r="AZ110" s="328"/>
      <c r="BA110" s="329"/>
      <c r="BB110" s="417"/>
      <c r="BC110" s="345"/>
      <c r="BD110" s="346"/>
      <c r="BE110" s="346"/>
      <c r="BF110" s="136"/>
      <c r="BG110" s="136"/>
      <c r="BH110" s="143"/>
      <c r="BI110" s="219"/>
      <c r="BJ110" s="219"/>
      <c r="BK110" s="136"/>
      <c r="BL110" s="136"/>
      <c r="BM110" s="208" t="s">
        <v>171</v>
      </c>
      <c r="BN110" s="344"/>
      <c r="BO110" s="239"/>
      <c r="BP110" s="239"/>
      <c r="BQ110" s="196"/>
      <c r="BR110" s="196"/>
      <c r="BS110" s="196"/>
      <c r="BT110" s="196"/>
      <c r="BU110" s="196"/>
      <c r="BV110" s="196"/>
      <c r="BW110" s="196"/>
      <c r="BX110" s="196"/>
      <c r="BY110" s="196"/>
      <c r="BZ110" s="196"/>
      <c r="CA110" s="196"/>
      <c r="CB110" s="196"/>
      <c r="CC110" s="196"/>
      <c r="CD110" s="196"/>
      <c r="CE110" s="196"/>
      <c r="CF110" s="196"/>
      <c r="CG110" s="196"/>
      <c r="CH110" s="196"/>
      <c r="CI110" s="196"/>
      <c r="CJ110" s="196"/>
      <c r="CK110" s="196"/>
      <c r="CL110" s="196"/>
      <c r="CM110" s="196"/>
      <c r="CN110" s="196"/>
      <c r="CO110" s="196"/>
      <c r="CP110" s="196"/>
      <c r="CQ110" s="196"/>
      <c r="CR110" s="196"/>
      <c r="CS110" s="196"/>
      <c r="CT110" s="196"/>
      <c r="CU110" s="196"/>
      <c r="CV110" s="196"/>
      <c r="CW110" s="196"/>
      <c r="CX110" s="196"/>
      <c r="CY110" s="196"/>
      <c r="CZ110" s="196"/>
      <c r="DA110" s="196"/>
      <c r="DB110" s="196"/>
      <c r="DC110" s="196"/>
      <c r="DD110" s="196"/>
      <c r="DE110" s="196"/>
      <c r="DF110" s="196"/>
      <c r="DG110" s="196"/>
      <c r="DH110" s="196"/>
      <c r="DI110" s="196"/>
      <c r="DJ110" s="196"/>
      <c r="DK110" s="196"/>
      <c r="DL110" s="196"/>
      <c r="DM110" s="196"/>
      <c r="DN110" s="196"/>
      <c r="DO110" s="196"/>
      <c r="DP110" s="196"/>
      <c r="DQ110" s="196"/>
      <c r="DR110" s="196"/>
      <c r="DS110" s="196"/>
      <c r="DT110" s="196"/>
      <c r="DU110" s="196"/>
      <c r="DV110" s="196"/>
      <c r="DW110" s="196"/>
      <c r="DX110" s="196"/>
      <c r="DY110" s="196"/>
      <c r="DZ110" s="196"/>
      <c r="EA110" s="196"/>
      <c r="EB110" s="196"/>
      <c r="EC110" s="196"/>
      <c r="ED110" s="196"/>
      <c r="EE110" s="196"/>
      <c r="EF110" s="196"/>
      <c r="EG110" s="196"/>
      <c r="EH110" s="196"/>
      <c r="EI110" s="196"/>
      <c r="EJ110" s="196"/>
      <c r="EK110" s="196"/>
      <c r="EL110" s="196"/>
      <c r="EM110" s="196"/>
      <c r="EN110" s="196"/>
      <c r="EO110" s="196"/>
      <c r="EP110" s="196"/>
      <c r="EQ110" s="196"/>
      <c r="ER110" s="196"/>
      <c r="ES110" s="196"/>
      <c r="ET110" s="196"/>
      <c r="EU110" s="196"/>
      <c r="EV110" s="196"/>
      <c r="EW110" s="196"/>
      <c r="EX110" s="196"/>
      <c r="EY110" s="196"/>
      <c r="EZ110" s="196"/>
      <c r="FA110" s="196"/>
      <c r="FB110" s="196"/>
      <c r="FC110" s="196"/>
      <c r="FD110" s="196"/>
      <c r="FE110" s="196"/>
      <c r="FF110" s="196"/>
      <c r="FG110" s="196"/>
      <c r="FH110" s="196"/>
      <c r="FI110" s="196"/>
      <c r="FJ110" s="196"/>
      <c r="FK110" s="196"/>
      <c r="FL110" s="196"/>
      <c r="FM110" s="196"/>
      <c r="FN110" s="196"/>
      <c r="FO110" s="196"/>
      <c r="FP110" s="196"/>
      <c r="FQ110" s="196"/>
      <c r="FR110" s="196"/>
      <c r="FS110" s="280"/>
      <c r="FT110" s="280"/>
      <c r="FU110" s="196"/>
      <c r="FV110" s="277"/>
      <c r="FW110" s="196"/>
      <c r="FX110" s="196"/>
      <c r="FY110" s="280"/>
      <c r="FZ110" s="196"/>
      <c r="GA110" s="243">
        <v>45421</v>
      </c>
      <c r="GB110" s="269"/>
      <c r="GC110" s="269"/>
      <c r="GD110" s="269"/>
      <c r="GE110" s="289"/>
      <c r="GF110" s="289"/>
      <c r="GG110" s="289"/>
      <c r="GH110" s="289"/>
      <c r="GI110" s="289"/>
      <c r="GJ110" s="289"/>
      <c r="GK110" s="289"/>
      <c r="GL110" s="289"/>
      <c r="GM110" s="289"/>
      <c r="GN110" s="289"/>
      <c r="GO110" s="289"/>
      <c r="GP110" s="289"/>
      <c r="GQ110" s="289"/>
      <c r="GR110" s="289"/>
      <c r="GS110" s="289"/>
      <c r="GT110" s="289"/>
      <c r="GU110" s="289"/>
      <c r="GV110" s="289"/>
      <c r="GW110" s="289"/>
      <c r="GX110" s="289"/>
      <c r="GY110" s="289"/>
      <c r="GZ110" s="289"/>
      <c r="HA110" s="289"/>
      <c r="HB110" s="289"/>
      <c r="HC110" s="289"/>
      <c r="HD110" s="289"/>
      <c r="HE110" s="289"/>
      <c r="HF110" s="289"/>
    </row>
    <row r="111" spans="1:214" ht="57" customHeight="1" x14ac:dyDescent="0.2">
      <c r="A111" s="351">
        <v>18</v>
      </c>
      <c r="B111" s="350" t="s">
        <v>132</v>
      </c>
      <c r="C111" s="328" t="str">
        <f>VLOOKUP(B111,FORMULAS!$A$30:$C$46,2,0)</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D111" s="328" t="str">
        <f>VLOOKUP(B111,FORMULAS!$A$30:$C$46,3,0)</f>
        <v>Subdirector Financiero</v>
      </c>
      <c r="E111" s="153" t="s">
        <v>629</v>
      </c>
      <c r="F111" s="353" t="s">
        <v>630</v>
      </c>
      <c r="G111" s="203" t="s">
        <v>631</v>
      </c>
      <c r="H111" s="353" t="s">
        <v>632</v>
      </c>
      <c r="I111" s="353" t="s">
        <v>633</v>
      </c>
      <c r="J111" s="328" t="s">
        <v>468</v>
      </c>
      <c r="K111" s="328" t="s">
        <v>432</v>
      </c>
      <c r="L111" s="328" t="s">
        <v>432</v>
      </c>
      <c r="M111" s="328" t="s">
        <v>432</v>
      </c>
      <c r="N111" s="328" t="s">
        <v>432</v>
      </c>
      <c r="O111" s="328" t="s">
        <v>280</v>
      </c>
      <c r="P111" s="329" t="str">
        <f>VLOOKUP(O111,[11]FORMULAS!$A$77:$B$82,2,0)</f>
        <v>Rara vez</v>
      </c>
      <c r="Q111" s="345" t="str">
        <f>+P111</f>
        <v>Rara vez</v>
      </c>
      <c r="R111" s="329" t="str">
        <f>VLOOKUP(A111,'Impacto Ri Inhe'!$B$5:$AF$42,31,0)</f>
        <v>Moderado</v>
      </c>
      <c r="S111" s="345" t="str">
        <f>CONCATENATE(R111,"-",Q111)</f>
        <v>Moderado-Rara vez</v>
      </c>
      <c r="T111" s="346" t="str">
        <f>VLOOKUP(S111,FORMULAS!$I$77:$J$97,2,0)</f>
        <v>Moderado</v>
      </c>
      <c r="U111" s="202">
        <v>1</v>
      </c>
      <c r="V111" s="205" t="s">
        <v>650</v>
      </c>
      <c r="W111" s="205" t="s">
        <v>651</v>
      </c>
      <c r="X111" s="205" t="s">
        <v>652</v>
      </c>
      <c r="Y111" s="206" t="s">
        <v>12</v>
      </c>
      <c r="Z111" s="207">
        <f>+IF(Y111='[11]Tabla Valoración controles'!$D$4,'[11]Tabla Valoración controles'!$F$4,IF('[11]Mapa Corrupcion'!Y111='[11]Tabla Valoración controles'!$D$5,'[11]Tabla Valoración controles'!$F$5,IF(Y111=[11]FORMULAS!$A$10,0,'[11]Tabla Valoración controles'!$F$6)))</f>
        <v>0.25</v>
      </c>
      <c r="AA111" s="206" t="s">
        <v>8</v>
      </c>
      <c r="AB111" s="171">
        <f>+IF(AA111='[11]Tabla Valoración controles'!$D$7,'[11]Tabla Valoración controles'!$F$7,IF(Y111=[11]FORMULAS!$A$10,0,'[11]Tabla Valoración controles'!$F$8))</f>
        <v>0.15</v>
      </c>
      <c r="AC111" s="206" t="s">
        <v>17</v>
      </c>
      <c r="AD111" s="207">
        <f>+IF(AC111='[11]Tabla Valoración controles'!$D$9,'[11]Tabla Valoración controles'!$F$9,'[11]Tabla Valoración controles'!$F$10)</f>
        <v>0</v>
      </c>
      <c r="AE111" s="206" t="s">
        <v>20</v>
      </c>
      <c r="AF111" s="207">
        <f>+IF(AE111='[11]Tabla Valoración controles'!$D$11,'[11]Tabla Valoración controles'!$F$11,'[11]Tabla Valoración controles'!$F$12)</f>
        <v>0</v>
      </c>
      <c r="AG111" s="206" t="s">
        <v>77</v>
      </c>
      <c r="AH111" s="207">
        <f>+IF(AG111='[11]Tabla Valoración controles'!$D$13,'[11]Tabla Valoración controles'!$F$13,'[11]Tabla Valoración controles'!$F$14)</f>
        <v>0</v>
      </c>
      <c r="AI111" s="171">
        <f>+Z111+AB111+AD111</f>
        <v>0.4</v>
      </c>
      <c r="AJ111" s="147" t="s">
        <v>353</v>
      </c>
      <c r="AK111" s="148">
        <f>+IF(AJ111=[3]CONTROLES!$C$50,[3]CONTROLES!$D$50,[3]CONTROLES!$D$51)</f>
        <v>15</v>
      </c>
      <c r="AL111" s="147" t="s">
        <v>359</v>
      </c>
      <c r="AM111" s="148">
        <f>+IF(AL111=[3]CONTROLES!$C$52,[3]CONTROLES!$D$52,[3]CONTROLES!$D$53)</f>
        <v>15</v>
      </c>
      <c r="AN111" s="147" t="s">
        <v>362</v>
      </c>
      <c r="AO111" s="148">
        <f>+IF(AN111=[3]CONTROLES!$C$54,[3]CONTROLES!$D$54,[3]CONTROLES!$D$55)</f>
        <v>15</v>
      </c>
      <c r="AP111" s="147" t="s">
        <v>365</v>
      </c>
      <c r="AQ111" s="148">
        <f>+IF(AP111=[3]CONTROLES!$C$56,[3]CONTROLES!$D$56,IF(AP111=[3]CONTROLES!$C$57,[3]CONTROLES!$D$57,[3]CONTROLES!$D$58))</f>
        <v>15</v>
      </c>
      <c r="AR111" s="147" t="s">
        <v>369</v>
      </c>
      <c r="AS111" s="148">
        <f>+IF(AR111=[3]CONTROLES!$C$59,[3]CONTROLES!$D$59,[3]CONTROLES!$D$60)</f>
        <v>15</v>
      </c>
      <c r="AT111" s="147" t="s">
        <v>372</v>
      </c>
      <c r="AU111" s="148">
        <f>+IF(AT111=[3]CONTROLES!$C$61,[3]CONTROLES!$D$61,[3]CONTROLES!$D$62)</f>
        <v>15</v>
      </c>
      <c r="AV111" s="147" t="s">
        <v>375</v>
      </c>
      <c r="AW111" s="149">
        <f>+IF(AV111=[3]CONTROLES!$C$63,[3]CONTROLES!$D$63,IF(AV111=[3]CONTROLES!$C$64,[3]CONTROLES!$D$64,[3]CONTROLES!$D$65))</f>
        <v>10</v>
      </c>
      <c r="AX111" s="149">
        <f>+AK111+AM111+AO111+AQ111+AS111+AU111+AW111</f>
        <v>100</v>
      </c>
      <c r="AY111" s="150" t="str">
        <f t="shared" si="13"/>
        <v>Fuerte</v>
      </c>
      <c r="AZ111" s="212" t="s">
        <v>280</v>
      </c>
      <c r="BA111" s="348" t="str">
        <f>VLOOKUP(AZ111,[11]FORMULAS!$A$77:$B$82,2,0)</f>
        <v>Rara vez</v>
      </c>
      <c r="BB111" s="347" t="str">
        <f>+R111</f>
        <v>Moderado</v>
      </c>
      <c r="BC111" s="358" t="str">
        <f>CONCATENATE(BB111,"-",BA111)</f>
        <v>Moderado-Rara vez</v>
      </c>
      <c r="BD111" s="349" t="str">
        <f>VLOOKUP(BC111,[11]FORMULAS!$I$77:$J$97,2,0)</f>
        <v>Moderado</v>
      </c>
      <c r="BE111" s="349" t="s">
        <v>118</v>
      </c>
      <c r="BF111" s="212" t="s">
        <v>653</v>
      </c>
      <c r="BG111" s="212" t="s">
        <v>654</v>
      </c>
      <c r="BH111" s="212" t="s">
        <v>219</v>
      </c>
      <c r="BI111" s="220">
        <v>45292</v>
      </c>
      <c r="BJ111" s="220">
        <v>45657</v>
      </c>
      <c r="BK111" s="212" t="s">
        <v>655</v>
      </c>
      <c r="BL111" s="212" t="s">
        <v>656</v>
      </c>
      <c r="BM111" s="208" t="s">
        <v>171</v>
      </c>
      <c r="BN111" s="356" t="s">
        <v>657</v>
      </c>
      <c r="BO111" s="202" t="s">
        <v>261</v>
      </c>
      <c r="BP111" s="212" t="s">
        <v>923</v>
      </c>
      <c r="BQ111" s="212" t="s">
        <v>924</v>
      </c>
      <c r="BR111" s="143" t="s">
        <v>1108</v>
      </c>
      <c r="BS111" s="259">
        <f>8.33333333333333%*1</f>
        <v>8.3333333333333301E-2</v>
      </c>
      <c r="BT111" s="212" t="s">
        <v>925</v>
      </c>
      <c r="BU111" s="260" t="s">
        <v>262</v>
      </c>
      <c r="BV111" s="212" t="s">
        <v>468</v>
      </c>
      <c r="BW111" s="212" t="s">
        <v>468</v>
      </c>
      <c r="BX111" s="202" t="s">
        <v>261</v>
      </c>
      <c r="BY111" s="212" t="s">
        <v>926</v>
      </c>
      <c r="BZ111" s="212" t="s">
        <v>927</v>
      </c>
      <c r="CA111" s="143" t="s">
        <v>1108</v>
      </c>
      <c r="CB111" s="259">
        <f>8.33333333333333%*2</f>
        <v>0.1666666666666666</v>
      </c>
      <c r="CC111" s="212" t="s">
        <v>928</v>
      </c>
      <c r="CD111" s="260" t="s">
        <v>262</v>
      </c>
      <c r="CE111" s="212" t="s">
        <v>468</v>
      </c>
      <c r="CF111" s="212" t="s">
        <v>468</v>
      </c>
      <c r="CG111" s="202" t="s">
        <v>261</v>
      </c>
      <c r="CH111" s="212" t="s">
        <v>929</v>
      </c>
      <c r="CI111" s="212" t="s">
        <v>930</v>
      </c>
      <c r="CJ111" s="143" t="s">
        <v>1108</v>
      </c>
      <c r="CK111" s="259">
        <f>8.33333333333333%*3</f>
        <v>0.24999999999999989</v>
      </c>
      <c r="CL111" s="212" t="s">
        <v>931</v>
      </c>
      <c r="CM111" s="260" t="s">
        <v>262</v>
      </c>
      <c r="CN111" s="212" t="s">
        <v>468</v>
      </c>
      <c r="CO111" s="212" t="s">
        <v>468</v>
      </c>
      <c r="CP111" s="202" t="s">
        <v>261</v>
      </c>
      <c r="CQ111" s="212" t="s">
        <v>932</v>
      </c>
      <c r="CR111" s="212" t="s">
        <v>933</v>
      </c>
      <c r="CS111" s="143" t="s">
        <v>1108</v>
      </c>
      <c r="CT111" s="259">
        <f>8.33333333333333%*4</f>
        <v>0.3333333333333332</v>
      </c>
      <c r="CU111" s="212" t="s">
        <v>934</v>
      </c>
      <c r="CV111" s="260" t="s">
        <v>262</v>
      </c>
      <c r="CW111" s="212" t="s">
        <v>468</v>
      </c>
      <c r="CX111" s="212" t="s">
        <v>468</v>
      </c>
      <c r="CY111" s="196"/>
      <c r="CZ111" s="196"/>
      <c r="DA111" s="196"/>
      <c r="DB111" s="196"/>
      <c r="DC111" s="196"/>
      <c r="DD111" s="196"/>
      <c r="DE111" s="196"/>
      <c r="DF111" s="196"/>
      <c r="DG111" s="196"/>
      <c r="DH111" s="196"/>
      <c r="DI111" s="196"/>
      <c r="DJ111" s="196"/>
      <c r="DK111" s="196"/>
      <c r="DL111" s="196"/>
      <c r="DM111" s="196"/>
      <c r="DN111" s="196"/>
      <c r="DO111" s="196"/>
      <c r="DP111" s="196"/>
      <c r="DQ111" s="196"/>
      <c r="DR111" s="196"/>
      <c r="DS111" s="196"/>
      <c r="DT111" s="196"/>
      <c r="DU111" s="196"/>
      <c r="DV111" s="196"/>
      <c r="DW111" s="196"/>
      <c r="DX111" s="196"/>
      <c r="DY111" s="196"/>
      <c r="DZ111" s="196"/>
      <c r="EA111" s="196"/>
      <c r="EB111" s="196"/>
      <c r="EC111" s="196"/>
      <c r="ED111" s="196"/>
      <c r="EE111" s="196"/>
      <c r="EF111" s="196"/>
      <c r="EG111" s="196"/>
      <c r="EH111" s="196"/>
      <c r="EI111" s="196"/>
      <c r="EJ111" s="196"/>
      <c r="EK111" s="196"/>
      <c r="EL111" s="196"/>
      <c r="EM111" s="196"/>
      <c r="EN111" s="196"/>
      <c r="EO111" s="196"/>
      <c r="EP111" s="196"/>
      <c r="EQ111" s="196"/>
      <c r="ER111" s="196"/>
      <c r="ES111" s="196"/>
      <c r="ET111" s="196"/>
      <c r="EU111" s="196"/>
      <c r="EV111" s="196"/>
      <c r="EW111" s="196"/>
      <c r="EX111" s="196"/>
      <c r="EY111" s="196"/>
      <c r="EZ111" s="196"/>
      <c r="FA111" s="196"/>
      <c r="FB111" s="196"/>
      <c r="FC111" s="196"/>
      <c r="FD111" s="196"/>
      <c r="FE111" s="196"/>
      <c r="FF111" s="196"/>
      <c r="FG111" s="196"/>
      <c r="FH111" s="196"/>
      <c r="FI111" s="196"/>
      <c r="FJ111" s="196"/>
      <c r="FK111" s="196"/>
      <c r="FL111" s="196"/>
      <c r="FM111" s="196"/>
      <c r="FN111" s="196"/>
      <c r="FO111" s="196"/>
      <c r="FP111" s="196"/>
      <c r="FQ111" s="196"/>
      <c r="FR111" s="196"/>
      <c r="FS111" s="279">
        <v>45419</v>
      </c>
      <c r="FT111" s="277" t="s">
        <v>261</v>
      </c>
      <c r="FU111" s="255" t="s">
        <v>1046</v>
      </c>
      <c r="FV111" s="277" t="s">
        <v>35</v>
      </c>
      <c r="FW111" s="255" t="s">
        <v>1064</v>
      </c>
      <c r="FX111" s="261">
        <v>0.33</v>
      </c>
      <c r="FY111" s="252" t="s">
        <v>35</v>
      </c>
      <c r="FZ111" s="262" t="s">
        <v>262</v>
      </c>
      <c r="GA111" s="243">
        <v>45421</v>
      </c>
      <c r="GB111" s="269" t="s">
        <v>1172</v>
      </c>
      <c r="GC111" s="269" t="s">
        <v>1174</v>
      </c>
      <c r="GD111" s="269" t="s">
        <v>173</v>
      </c>
      <c r="GE111" s="289">
        <v>0.4</v>
      </c>
      <c r="GF111" s="289"/>
      <c r="GG111" s="289"/>
      <c r="GH111" s="289"/>
      <c r="GI111" s="289"/>
      <c r="GJ111" s="289"/>
      <c r="GK111" s="289"/>
      <c r="GL111" s="289"/>
      <c r="GM111" s="289"/>
      <c r="GN111" s="289"/>
      <c r="GO111" s="289"/>
      <c r="GP111" s="289"/>
      <c r="GQ111" s="289"/>
      <c r="GR111" s="289"/>
      <c r="GS111" s="289"/>
      <c r="GT111" s="289"/>
      <c r="GU111" s="289"/>
      <c r="GV111" s="289"/>
      <c r="GW111" s="289"/>
      <c r="GX111" s="289"/>
      <c r="GY111" s="289"/>
      <c r="GZ111" s="289"/>
      <c r="HA111" s="289"/>
      <c r="HB111" s="289"/>
      <c r="HC111" s="289"/>
      <c r="HD111" s="289"/>
      <c r="HE111" s="289"/>
      <c r="HF111" s="289">
        <v>0.4</v>
      </c>
    </row>
    <row r="112" spans="1:214" ht="60.6" customHeight="1" x14ac:dyDescent="0.2">
      <c r="A112" s="351"/>
      <c r="B112" s="350"/>
      <c r="C112" s="328"/>
      <c r="D112" s="328"/>
      <c r="E112" s="153"/>
      <c r="F112" s="353"/>
      <c r="G112" s="203" t="s">
        <v>634</v>
      </c>
      <c r="H112" s="353"/>
      <c r="I112" s="353"/>
      <c r="J112" s="328"/>
      <c r="K112" s="328"/>
      <c r="L112" s="328"/>
      <c r="M112" s="328"/>
      <c r="N112" s="328"/>
      <c r="O112" s="328"/>
      <c r="P112" s="329"/>
      <c r="Q112" s="345"/>
      <c r="R112" s="329"/>
      <c r="S112" s="345"/>
      <c r="T112" s="346"/>
      <c r="U112" s="202">
        <v>2</v>
      </c>
      <c r="V112" s="205" t="s">
        <v>658</v>
      </c>
      <c r="W112" s="205" t="s">
        <v>651</v>
      </c>
      <c r="X112" s="205" t="s">
        <v>659</v>
      </c>
      <c r="Y112" s="206" t="s">
        <v>12</v>
      </c>
      <c r="Z112" s="207">
        <f>+IF(Y112='[11]Tabla Valoración controles'!$D$4,'[11]Tabla Valoración controles'!$F$4,IF('[11]Mapa Corrupcion'!Y112='[11]Tabla Valoración controles'!$D$5,'[11]Tabla Valoración controles'!$F$5,IF(Y112=[11]FORMULAS!$A$10,0,'[11]Tabla Valoración controles'!$F$6)))</f>
        <v>0.25</v>
      </c>
      <c r="AA112" s="206" t="s">
        <v>8</v>
      </c>
      <c r="AB112" s="171">
        <f>+IF(AA112='[11]Tabla Valoración controles'!$D$7,'[11]Tabla Valoración controles'!$F$7,IF(Y112=[11]FORMULAS!$A$10,0,'[11]Tabla Valoración controles'!$F$8))</f>
        <v>0.15</v>
      </c>
      <c r="AC112" s="206" t="s">
        <v>17</v>
      </c>
      <c r="AD112" s="207">
        <f>+IF(AC112='[11]Tabla Valoración controles'!$D$9,'[11]Tabla Valoración controles'!$F$9,'[11]Tabla Valoración controles'!$F$10)</f>
        <v>0</v>
      </c>
      <c r="AE112" s="206" t="s">
        <v>21</v>
      </c>
      <c r="AF112" s="207">
        <f>+IF(AE112='[11]Tabla Valoración controles'!$D$9,'[11]Tabla Valoración controles'!$F$9,IF(AA112=[11]FORMULAS!$A$10,0,'[11]Tabla Valoración controles'!$F$10))</f>
        <v>0</v>
      </c>
      <c r="AG112" s="206" t="s">
        <v>77</v>
      </c>
      <c r="AH112" s="207">
        <f>+IF(AG112='[11]Tabla Valoración controles'!$D$13,'[11]Tabla Valoración controles'!$F$13,'[11]Tabla Valoración controles'!$F$14)</f>
        <v>0</v>
      </c>
      <c r="AI112" s="171">
        <f>+Z112+AB112+AD112</f>
        <v>0.4</v>
      </c>
      <c r="AJ112" s="147" t="s">
        <v>353</v>
      </c>
      <c r="AK112" s="148">
        <f>+IF(AJ112=[8]CONTROLES!$C$50,[8]CONTROLES!$D$50,[8]CONTROLES!$D$51)</f>
        <v>15</v>
      </c>
      <c r="AL112" s="147" t="s">
        <v>359</v>
      </c>
      <c r="AM112" s="148">
        <f>+IF(AL112=[8]CONTROLES!$C$52,[8]CONTROLES!$D$52,[8]CONTROLES!$D$53)</f>
        <v>15</v>
      </c>
      <c r="AN112" s="147" t="s">
        <v>362</v>
      </c>
      <c r="AO112" s="148">
        <f>+IF(AN112=[8]CONTROLES!$C$54,[8]CONTROLES!$D$54,[8]CONTROLES!$D$55)</f>
        <v>15</v>
      </c>
      <c r="AP112" s="147" t="s">
        <v>365</v>
      </c>
      <c r="AQ112" s="148">
        <f>+IF(AP112=[8]CONTROLES!$C$56,[8]CONTROLES!$D$56,IF(AP112=[8]CONTROLES!$C$57,[8]CONTROLES!$D$57,[8]CONTROLES!$D$58))</f>
        <v>15</v>
      </c>
      <c r="AR112" s="147" t="s">
        <v>369</v>
      </c>
      <c r="AS112" s="148">
        <f>+IF(AR112=[8]CONTROLES!$C$59,[8]CONTROLES!$D$59,[8]CONTROLES!$D$60)</f>
        <v>15</v>
      </c>
      <c r="AT112" s="147" t="s">
        <v>372</v>
      </c>
      <c r="AU112" s="148">
        <f>+IF(AT112=[8]CONTROLES!$C$61,[8]CONTROLES!$D$61,[8]CONTROLES!$D$62)</f>
        <v>15</v>
      </c>
      <c r="AV112" s="147" t="s">
        <v>375</v>
      </c>
      <c r="AW112" s="149">
        <f>+IF(AV112=[3]CONTROLES!$C$63,[3]CONTROLES!$D$63,IF(AV112=[3]CONTROLES!$C$64,[3]CONTROLES!$D$64,[3]CONTROLES!$D$65))</f>
        <v>10</v>
      </c>
      <c r="AX112" s="149">
        <f t="shared" ref="AX112:AX128" si="15">+AK112+AM112+AO112+AQ112+AS112+AU112+AW112</f>
        <v>100</v>
      </c>
      <c r="AY112" s="150" t="str">
        <f t="shared" si="13"/>
        <v>Fuerte</v>
      </c>
      <c r="AZ112" s="212" t="s">
        <v>280</v>
      </c>
      <c r="BA112" s="348"/>
      <c r="BB112" s="348"/>
      <c r="BC112" s="358"/>
      <c r="BD112" s="349"/>
      <c r="BE112" s="349"/>
      <c r="BF112" s="212" t="s">
        <v>660</v>
      </c>
      <c r="BG112" s="212" t="s">
        <v>654</v>
      </c>
      <c r="BH112" s="212" t="s">
        <v>219</v>
      </c>
      <c r="BI112" s="220">
        <v>45292</v>
      </c>
      <c r="BJ112" s="220">
        <v>45657</v>
      </c>
      <c r="BK112" s="212" t="s">
        <v>661</v>
      </c>
      <c r="BL112" s="212" t="s">
        <v>662</v>
      </c>
      <c r="BM112" s="208" t="s">
        <v>171</v>
      </c>
      <c r="BN112" s="356"/>
      <c r="BO112" s="202" t="s">
        <v>261</v>
      </c>
      <c r="BP112" s="212" t="s">
        <v>935</v>
      </c>
      <c r="BQ112" s="143" t="s">
        <v>936</v>
      </c>
      <c r="BR112" s="212" t="s">
        <v>1109</v>
      </c>
      <c r="BS112" s="259">
        <f>8.33333333333333%*1</f>
        <v>8.3333333333333301E-2</v>
      </c>
      <c r="BT112" s="212" t="s">
        <v>937</v>
      </c>
      <c r="BU112" s="260" t="s">
        <v>262</v>
      </c>
      <c r="BV112" s="212" t="s">
        <v>468</v>
      </c>
      <c r="BW112" s="212" t="s">
        <v>468</v>
      </c>
      <c r="BX112" s="202" t="s">
        <v>261</v>
      </c>
      <c r="BY112" s="212" t="s">
        <v>935</v>
      </c>
      <c r="BZ112" s="143" t="s">
        <v>938</v>
      </c>
      <c r="CA112" s="212" t="s">
        <v>1109</v>
      </c>
      <c r="CB112" s="259">
        <f>8.33333333333333%*2</f>
        <v>0.1666666666666666</v>
      </c>
      <c r="CC112" s="212" t="s">
        <v>939</v>
      </c>
      <c r="CD112" s="260" t="s">
        <v>262</v>
      </c>
      <c r="CE112" s="212" t="s">
        <v>468</v>
      </c>
      <c r="CF112" s="212" t="s">
        <v>468</v>
      </c>
      <c r="CG112" s="202" t="s">
        <v>261</v>
      </c>
      <c r="CH112" s="212" t="s">
        <v>935</v>
      </c>
      <c r="CI112" s="143" t="s">
        <v>940</v>
      </c>
      <c r="CJ112" s="212" t="s">
        <v>1109</v>
      </c>
      <c r="CK112" s="259">
        <f>8.33333333333333%*3</f>
        <v>0.24999999999999989</v>
      </c>
      <c r="CL112" s="212" t="s">
        <v>941</v>
      </c>
      <c r="CM112" s="260" t="s">
        <v>262</v>
      </c>
      <c r="CN112" s="212" t="s">
        <v>468</v>
      </c>
      <c r="CO112" s="212" t="s">
        <v>468</v>
      </c>
      <c r="CP112" s="202" t="s">
        <v>261</v>
      </c>
      <c r="CQ112" s="212" t="s">
        <v>935</v>
      </c>
      <c r="CR112" s="143" t="s">
        <v>942</v>
      </c>
      <c r="CS112" s="212" t="s">
        <v>1109</v>
      </c>
      <c r="CT112" s="259">
        <f>8.33333333333333%*4</f>
        <v>0.3333333333333332</v>
      </c>
      <c r="CU112" s="212" t="s">
        <v>943</v>
      </c>
      <c r="CV112" s="260" t="s">
        <v>262</v>
      </c>
      <c r="CW112" s="212" t="s">
        <v>468</v>
      </c>
      <c r="CX112" s="212" t="s">
        <v>468</v>
      </c>
      <c r="CY112" s="196"/>
      <c r="CZ112" s="196"/>
      <c r="DA112" s="196"/>
      <c r="DB112" s="196"/>
      <c r="DC112" s="196"/>
      <c r="DD112" s="196"/>
      <c r="DE112" s="196"/>
      <c r="DF112" s="196"/>
      <c r="DG112" s="196"/>
      <c r="DH112" s="196"/>
      <c r="DI112" s="196"/>
      <c r="DJ112" s="196"/>
      <c r="DK112" s="196"/>
      <c r="DL112" s="196"/>
      <c r="DM112" s="196"/>
      <c r="DN112" s="196"/>
      <c r="DO112" s="196"/>
      <c r="DP112" s="196"/>
      <c r="DQ112" s="196"/>
      <c r="DR112" s="196"/>
      <c r="DS112" s="196"/>
      <c r="DT112" s="196"/>
      <c r="DU112" s="196"/>
      <c r="DV112" s="196"/>
      <c r="DW112" s="196"/>
      <c r="DX112" s="196"/>
      <c r="DY112" s="196"/>
      <c r="DZ112" s="196"/>
      <c r="EA112" s="196"/>
      <c r="EB112" s="196"/>
      <c r="EC112" s="196"/>
      <c r="ED112" s="196"/>
      <c r="EE112" s="196"/>
      <c r="EF112" s="196"/>
      <c r="EG112" s="196"/>
      <c r="EH112" s="196"/>
      <c r="EI112" s="196"/>
      <c r="EJ112" s="196"/>
      <c r="EK112" s="196"/>
      <c r="EL112" s="196"/>
      <c r="EM112" s="196"/>
      <c r="EN112" s="196"/>
      <c r="EO112" s="196"/>
      <c r="EP112" s="196"/>
      <c r="EQ112" s="196"/>
      <c r="ER112" s="196"/>
      <c r="ES112" s="196"/>
      <c r="ET112" s="196"/>
      <c r="EU112" s="196"/>
      <c r="EV112" s="196"/>
      <c r="EW112" s="196"/>
      <c r="EX112" s="196"/>
      <c r="EY112" s="196"/>
      <c r="EZ112" s="196"/>
      <c r="FA112" s="196"/>
      <c r="FB112" s="196"/>
      <c r="FC112" s="196"/>
      <c r="FD112" s="196"/>
      <c r="FE112" s="196"/>
      <c r="FF112" s="196"/>
      <c r="FG112" s="196"/>
      <c r="FH112" s="196"/>
      <c r="FI112" s="196"/>
      <c r="FJ112" s="196"/>
      <c r="FK112" s="196"/>
      <c r="FL112" s="196"/>
      <c r="FM112" s="196"/>
      <c r="FN112" s="196"/>
      <c r="FO112" s="196"/>
      <c r="FP112" s="196"/>
      <c r="FQ112" s="196"/>
      <c r="FR112" s="196"/>
      <c r="FS112" s="279">
        <v>45419</v>
      </c>
      <c r="FT112" s="277" t="s">
        <v>261</v>
      </c>
      <c r="FU112" s="255" t="s">
        <v>1046</v>
      </c>
      <c r="FV112" s="277" t="s">
        <v>35</v>
      </c>
      <c r="FW112" s="255" t="s">
        <v>1064</v>
      </c>
      <c r="FX112" s="261">
        <v>0.33</v>
      </c>
      <c r="FY112" s="252" t="s">
        <v>35</v>
      </c>
      <c r="FZ112" s="262" t="s">
        <v>262</v>
      </c>
      <c r="GA112" s="243">
        <v>45421</v>
      </c>
      <c r="GB112" s="269" t="s">
        <v>1173</v>
      </c>
      <c r="GC112" s="269" t="s">
        <v>1174</v>
      </c>
      <c r="GD112" s="269" t="s">
        <v>173</v>
      </c>
      <c r="GE112" s="289">
        <v>0.4</v>
      </c>
      <c r="GF112" s="289"/>
      <c r="GG112" s="289"/>
      <c r="GH112" s="289"/>
      <c r="GI112" s="289"/>
      <c r="GJ112" s="289"/>
      <c r="GK112" s="289"/>
      <c r="GL112" s="289"/>
      <c r="GM112" s="289"/>
      <c r="GN112" s="289"/>
      <c r="GO112" s="289"/>
      <c r="GP112" s="289"/>
      <c r="GQ112" s="289"/>
      <c r="GR112" s="289"/>
      <c r="GS112" s="289"/>
      <c r="GT112" s="289"/>
      <c r="GU112" s="289"/>
      <c r="GV112" s="289"/>
      <c r="GW112" s="289"/>
      <c r="GX112" s="289"/>
      <c r="GY112" s="289"/>
      <c r="GZ112" s="289"/>
      <c r="HA112" s="289"/>
      <c r="HB112" s="289"/>
      <c r="HC112" s="289"/>
      <c r="HD112" s="289"/>
      <c r="HE112" s="289"/>
      <c r="HF112" s="289">
        <v>0.4</v>
      </c>
    </row>
    <row r="113" spans="1:214" ht="39.75" hidden="1" customHeight="1" x14ac:dyDescent="0.2">
      <c r="A113" s="351"/>
      <c r="B113" s="350"/>
      <c r="C113" s="328"/>
      <c r="D113" s="328"/>
      <c r="E113" s="153"/>
      <c r="F113" s="353"/>
      <c r="G113" s="203" t="s">
        <v>635</v>
      </c>
      <c r="H113" s="353"/>
      <c r="I113" s="353"/>
      <c r="J113" s="328"/>
      <c r="K113" s="328"/>
      <c r="L113" s="328"/>
      <c r="M113" s="328"/>
      <c r="N113" s="328"/>
      <c r="O113" s="328"/>
      <c r="P113" s="329"/>
      <c r="Q113" s="345"/>
      <c r="R113" s="329"/>
      <c r="S113" s="345"/>
      <c r="T113" s="346"/>
      <c r="U113" s="202"/>
      <c r="V113" s="213"/>
      <c r="W113" s="213"/>
      <c r="X113" s="213"/>
      <c r="Y113" s="206"/>
      <c r="Z113" s="207">
        <f>+IF(Y113='[11]Tabla Valoración controles'!$D$4,'[11]Tabla Valoración controles'!$F$4,IF('[11]Mapa Corrupcion'!Y113='[11]Tabla Valoración controles'!$D$5,'[11]Tabla Valoración controles'!$F$5,IF(Y113=[11]FORMULAS!$A$10,0,'[11]Tabla Valoración controles'!$F$6)))</f>
        <v>0.1</v>
      </c>
      <c r="AA113" s="206"/>
      <c r="AB113" s="171">
        <f>+IF(AA113='[11]Tabla Valoración controles'!$D$7,'[11]Tabla Valoración controles'!$F$7,IF(Y113=[11]FORMULAS!$A$10,0,'[11]Tabla Valoración controles'!$F$8))</f>
        <v>0.15</v>
      </c>
      <c r="AC113" s="206"/>
      <c r="AD113" s="207">
        <f>+IF(AC113='[11]Tabla Valoración controles'!$D$9,'[11]Tabla Valoración controles'!$F$9,IF(Y113=[11]FORMULAS!$A$10,0,'[11]Tabla Valoración controles'!$F$10))</f>
        <v>0</v>
      </c>
      <c r="AE113" s="206"/>
      <c r="AF113" s="207">
        <f>+IF(AE113='[11]Tabla Valoración controles'!$D$9,'[11]Tabla Valoración controles'!$F$9,IF(AA113=[11]FORMULAS!$A$10,0,'[11]Tabla Valoración controles'!$F$10))</f>
        <v>0</v>
      </c>
      <c r="AG113" s="206"/>
      <c r="AH113" s="207">
        <f>+IF(AG113='[11]Tabla Valoración controles'!$D$13,'[11]Tabla Valoración controles'!$F$13,'[11]Tabla Valoración controles'!$F$14)</f>
        <v>0</v>
      </c>
      <c r="AI113" s="171">
        <f t="shared" ref="AI113:AI128" si="16">+Z113+AB113+AD113</f>
        <v>0.25</v>
      </c>
      <c r="AJ113" s="147"/>
      <c r="AK113" s="148">
        <f>+IF(AJ113=[3]CONTROLES!$C$50,[3]CONTROLES!$D$50,[3]CONTROLES!$D$51)</f>
        <v>0</v>
      </c>
      <c r="AL113" s="147"/>
      <c r="AM113" s="148">
        <f>+IF(AL113=[3]CONTROLES!$C$52,[3]CONTROLES!$D$52,[3]CONTROLES!$D$53)</f>
        <v>0</v>
      </c>
      <c r="AN113" s="147"/>
      <c r="AO113" s="148">
        <f>+IF(AN113=[3]CONTROLES!$C$54,[3]CONTROLES!$D$54,[3]CONTROLES!$D$55)</f>
        <v>0</v>
      </c>
      <c r="AP113" s="147"/>
      <c r="AQ113" s="148">
        <f>+IF(AP113=[3]CONTROLES!$C$56,[3]CONTROLES!$D$56,IF(AP113=[3]CONTROLES!$C$57,[3]CONTROLES!$D$57,[3]CONTROLES!$D$58))</f>
        <v>0</v>
      </c>
      <c r="AR113" s="147"/>
      <c r="AS113" s="148">
        <f>+IF(AR113=[3]CONTROLES!$C$59,[3]CONTROLES!$D$59,[3]CONTROLES!$D$60)</f>
        <v>0</v>
      </c>
      <c r="AT113" s="147"/>
      <c r="AU113" s="148">
        <f>+IF(AT113=[3]CONTROLES!$C$61,[3]CONTROLES!$D$61,[3]CONTROLES!$D$62)</f>
        <v>0</v>
      </c>
      <c r="AV113" s="147"/>
      <c r="AW113" s="149">
        <f>+IF(AV113=[3]CONTROLES!$C$63,[3]CONTROLES!$D$63,IF(AV113=[3]CONTROLES!$C$64,[3]CONTROLES!$D$64,[3]CONTROLES!$D$65))</f>
        <v>0</v>
      </c>
      <c r="AX113" s="149">
        <f t="shared" si="15"/>
        <v>0</v>
      </c>
      <c r="AY113" s="150" t="str">
        <f t="shared" si="13"/>
        <v>Débil</v>
      </c>
      <c r="AZ113" s="212"/>
      <c r="BA113" s="348"/>
      <c r="BB113" s="348"/>
      <c r="BC113" s="358"/>
      <c r="BD113" s="349"/>
      <c r="BE113" s="349"/>
      <c r="BF113" s="208"/>
      <c r="BG113" s="208"/>
      <c r="BH113" s="212" t="s">
        <v>216</v>
      </c>
      <c r="BI113" s="221"/>
      <c r="BJ113" s="221"/>
      <c r="BK113" s="208"/>
      <c r="BL113" s="208"/>
      <c r="BM113" s="208" t="s">
        <v>171</v>
      </c>
      <c r="BN113" s="356"/>
      <c r="BO113" s="239"/>
      <c r="BP113" s="239"/>
      <c r="BQ113" s="196"/>
      <c r="BR113" s="196"/>
      <c r="BS113" s="196"/>
      <c r="BT113" s="196"/>
      <c r="BU113" s="196"/>
      <c r="BV113" s="196"/>
      <c r="BW113" s="196"/>
      <c r="BX113" s="196"/>
      <c r="BY113" s="196"/>
      <c r="BZ113" s="196"/>
      <c r="CA113" s="196"/>
      <c r="CB113" s="196"/>
      <c r="CC113" s="196"/>
      <c r="CD113" s="196"/>
      <c r="CE113" s="196"/>
      <c r="CF113" s="196"/>
      <c r="CG113" s="196"/>
      <c r="CH113" s="196"/>
      <c r="CI113" s="196"/>
      <c r="CJ113" s="196"/>
      <c r="CK113" s="196"/>
      <c r="CL113" s="196"/>
      <c r="CM113" s="196"/>
      <c r="CN113" s="196"/>
      <c r="CO113" s="196"/>
      <c r="CP113" s="196"/>
      <c r="CQ113" s="196"/>
      <c r="CR113" s="196"/>
      <c r="CS113" s="196"/>
      <c r="CT113" s="196"/>
      <c r="CU113" s="196"/>
      <c r="CV113" s="196"/>
      <c r="CW113" s="196"/>
      <c r="CX113" s="196"/>
      <c r="CY113" s="196"/>
      <c r="CZ113" s="196"/>
      <c r="DA113" s="196"/>
      <c r="DB113" s="196"/>
      <c r="DC113" s="196"/>
      <c r="DD113" s="196"/>
      <c r="DE113" s="196"/>
      <c r="DF113" s="196"/>
      <c r="DG113" s="196"/>
      <c r="DH113" s="196"/>
      <c r="DI113" s="196"/>
      <c r="DJ113" s="196"/>
      <c r="DK113" s="196"/>
      <c r="DL113" s="196"/>
      <c r="DM113" s="196"/>
      <c r="DN113" s="196"/>
      <c r="DO113" s="196"/>
      <c r="DP113" s="196"/>
      <c r="DQ113" s="196"/>
      <c r="DR113" s="196"/>
      <c r="DS113" s="196"/>
      <c r="DT113" s="196"/>
      <c r="DU113" s="196"/>
      <c r="DV113" s="196"/>
      <c r="DW113" s="196"/>
      <c r="DX113" s="196"/>
      <c r="DY113" s="196"/>
      <c r="DZ113" s="196"/>
      <c r="EA113" s="196"/>
      <c r="EB113" s="196"/>
      <c r="EC113" s="196"/>
      <c r="ED113" s="196"/>
      <c r="EE113" s="196"/>
      <c r="EF113" s="196"/>
      <c r="EG113" s="196"/>
      <c r="EH113" s="196"/>
      <c r="EI113" s="196"/>
      <c r="EJ113" s="196"/>
      <c r="EK113" s="196"/>
      <c r="EL113" s="196"/>
      <c r="EM113" s="196"/>
      <c r="EN113" s="196"/>
      <c r="EO113" s="196"/>
      <c r="EP113" s="196"/>
      <c r="EQ113" s="196"/>
      <c r="ER113" s="196"/>
      <c r="ES113" s="196"/>
      <c r="ET113" s="196"/>
      <c r="EU113" s="196"/>
      <c r="EV113" s="196"/>
      <c r="EW113" s="196"/>
      <c r="EX113" s="196"/>
      <c r="EY113" s="196"/>
      <c r="EZ113" s="196"/>
      <c r="FA113" s="196"/>
      <c r="FB113" s="196"/>
      <c r="FC113" s="196"/>
      <c r="FD113" s="196"/>
      <c r="FE113" s="196"/>
      <c r="FF113" s="196"/>
      <c r="FG113" s="196"/>
      <c r="FH113" s="196"/>
      <c r="FI113" s="196"/>
      <c r="FJ113" s="196"/>
      <c r="FK113" s="196"/>
      <c r="FL113" s="196"/>
      <c r="FM113" s="196"/>
      <c r="FN113" s="196"/>
      <c r="FO113" s="196"/>
      <c r="FP113" s="196"/>
      <c r="FQ113" s="196"/>
      <c r="FR113" s="196"/>
      <c r="FS113" s="280"/>
      <c r="FT113" s="280"/>
      <c r="FU113" s="196"/>
      <c r="FV113" s="277"/>
      <c r="FW113" s="196"/>
      <c r="FX113" s="196"/>
      <c r="FY113" s="280"/>
      <c r="FZ113" s="196"/>
      <c r="GA113" s="243">
        <v>45421</v>
      </c>
      <c r="GB113" s="269"/>
      <c r="GC113" s="269"/>
      <c r="GD113" s="269"/>
      <c r="GE113" s="289"/>
      <c r="GF113" s="289"/>
      <c r="GG113" s="289"/>
      <c r="GH113" s="289"/>
      <c r="GI113" s="289"/>
      <c r="GJ113" s="289"/>
      <c r="GK113" s="289"/>
      <c r="GL113" s="289"/>
      <c r="GM113" s="289"/>
      <c r="GN113" s="289"/>
      <c r="GO113" s="289"/>
      <c r="GP113" s="289"/>
      <c r="GQ113" s="289"/>
      <c r="GR113" s="289"/>
      <c r="GS113" s="289"/>
      <c r="GT113" s="289"/>
      <c r="GU113" s="289"/>
      <c r="GV113" s="289"/>
      <c r="GW113" s="289"/>
      <c r="GX113" s="289"/>
      <c r="GY113" s="289"/>
      <c r="GZ113" s="289"/>
      <c r="HA113" s="289"/>
      <c r="HB113" s="289"/>
      <c r="HC113" s="289"/>
      <c r="HD113" s="289"/>
      <c r="HE113" s="289"/>
      <c r="HF113" s="289"/>
    </row>
    <row r="114" spans="1:214" ht="39.75" hidden="1" customHeight="1" x14ac:dyDescent="0.2">
      <c r="A114" s="351"/>
      <c r="B114" s="350"/>
      <c r="C114" s="328"/>
      <c r="D114" s="328"/>
      <c r="E114" s="153"/>
      <c r="F114" s="353"/>
      <c r="G114" s="203" t="s">
        <v>636</v>
      </c>
      <c r="H114" s="353"/>
      <c r="I114" s="353"/>
      <c r="J114" s="328"/>
      <c r="K114" s="328"/>
      <c r="L114" s="328"/>
      <c r="M114" s="328"/>
      <c r="N114" s="328"/>
      <c r="O114" s="328"/>
      <c r="P114" s="329"/>
      <c r="Q114" s="345"/>
      <c r="R114" s="329"/>
      <c r="S114" s="345"/>
      <c r="T114" s="346"/>
      <c r="U114" s="202"/>
      <c r="V114" s="209"/>
      <c r="W114" s="209"/>
      <c r="X114" s="209"/>
      <c r="Y114" s="206"/>
      <c r="Z114" s="207">
        <f>+IF(Y114='[11]Tabla Valoración controles'!$D$4,'[11]Tabla Valoración controles'!$F$4,IF('[11]Mapa Corrupcion'!Y114='[11]Tabla Valoración controles'!$D$5,'[11]Tabla Valoración controles'!$F$5,IF(Y114=[11]FORMULAS!$A$10,0,'[11]Tabla Valoración controles'!$F$6)))</f>
        <v>0.1</v>
      </c>
      <c r="AA114" s="206"/>
      <c r="AB114" s="171">
        <f>+IF(AA114='[11]Tabla Valoración controles'!$D$7,'[11]Tabla Valoración controles'!$F$7,IF(Y114=[11]FORMULAS!$A$10,0,'[11]Tabla Valoración controles'!$F$8))</f>
        <v>0.15</v>
      </c>
      <c r="AC114" s="206"/>
      <c r="AD114" s="207">
        <f>+IF(AC114='[11]Tabla Valoración controles'!$D$9,'[11]Tabla Valoración controles'!$F$9,IF(Y114=[11]FORMULAS!$A$10,0,'[11]Tabla Valoración controles'!$F$10))</f>
        <v>0</v>
      </c>
      <c r="AE114" s="206"/>
      <c r="AF114" s="207">
        <f>+IF(AE114='[11]Tabla Valoración controles'!$D$9,'[11]Tabla Valoración controles'!$F$9,IF(AA114=[11]FORMULAS!$A$10,0,'[11]Tabla Valoración controles'!$F$10))</f>
        <v>0</v>
      </c>
      <c r="AG114" s="206"/>
      <c r="AH114" s="207">
        <f>+IF(AG114='[11]Tabla Valoración controles'!$D$13,'[11]Tabla Valoración controles'!$F$13,'[11]Tabla Valoración controles'!$F$14)</f>
        <v>0</v>
      </c>
      <c r="AI114" s="171">
        <f t="shared" si="16"/>
        <v>0.25</v>
      </c>
      <c r="AJ114" s="147"/>
      <c r="AK114" s="148">
        <f>+IF(AJ114=[3]CONTROLES!$C$50,[3]CONTROLES!$D$50,[3]CONTROLES!$D$51)</f>
        <v>0</v>
      </c>
      <c r="AL114" s="147"/>
      <c r="AM114" s="148">
        <f>+IF(AL114=[3]CONTROLES!$C$52,[3]CONTROLES!$D$52,[3]CONTROLES!$D$53)</f>
        <v>0</v>
      </c>
      <c r="AN114" s="147"/>
      <c r="AO114" s="148">
        <f>+IF(AN114=[3]CONTROLES!$C$54,[3]CONTROLES!$D$54,[3]CONTROLES!$D$55)</f>
        <v>0</v>
      </c>
      <c r="AP114" s="147"/>
      <c r="AQ114" s="148">
        <f>+IF(AP114=[3]CONTROLES!$C$56,[3]CONTROLES!$D$56,IF(AP114=[3]CONTROLES!$C$57,[3]CONTROLES!$D$57,[3]CONTROLES!$D$58))</f>
        <v>0</v>
      </c>
      <c r="AR114" s="147"/>
      <c r="AS114" s="148">
        <f>+IF(AR114=[3]CONTROLES!$C$59,[3]CONTROLES!$D$59,[3]CONTROLES!$D$60)</f>
        <v>0</v>
      </c>
      <c r="AT114" s="147"/>
      <c r="AU114" s="148">
        <f>+IF(AT114=[3]CONTROLES!$C$61,[3]CONTROLES!$D$61,[3]CONTROLES!$D$62)</f>
        <v>0</v>
      </c>
      <c r="AV114" s="147"/>
      <c r="AW114" s="149">
        <f>+IF(AV114=[3]CONTROLES!$C$63,[3]CONTROLES!$D$63,IF(AV114=[3]CONTROLES!$C$64,[3]CONTROLES!$D$64,[3]CONTROLES!$D$65))</f>
        <v>0</v>
      </c>
      <c r="AX114" s="149">
        <f t="shared" si="15"/>
        <v>0</v>
      </c>
      <c r="AY114" s="150" t="str">
        <f t="shared" si="13"/>
        <v>Débil</v>
      </c>
      <c r="AZ114" s="212"/>
      <c r="BA114" s="348"/>
      <c r="BB114" s="348"/>
      <c r="BC114" s="358"/>
      <c r="BD114" s="349"/>
      <c r="BE114" s="349"/>
      <c r="BF114" s="208"/>
      <c r="BG114" s="208"/>
      <c r="BH114" s="212" t="s">
        <v>216</v>
      </c>
      <c r="BI114" s="221"/>
      <c r="BJ114" s="221"/>
      <c r="BK114" s="208"/>
      <c r="BL114" s="208"/>
      <c r="BM114" s="208" t="s">
        <v>171</v>
      </c>
      <c r="BN114" s="356"/>
      <c r="BO114" s="239"/>
      <c r="BP114" s="239"/>
      <c r="BQ114" s="196"/>
      <c r="BR114" s="196"/>
      <c r="BS114" s="196"/>
      <c r="BT114" s="196"/>
      <c r="BU114" s="196"/>
      <c r="BV114" s="196"/>
      <c r="BW114" s="196"/>
      <c r="BX114" s="196"/>
      <c r="BY114" s="196"/>
      <c r="BZ114" s="196"/>
      <c r="CA114" s="196"/>
      <c r="CB114" s="196"/>
      <c r="CC114" s="196"/>
      <c r="CD114" s="196"/>
      <c r="CE114" s="196"/>
      <c r="CF114" s="196"/>
      <c r="CG114" s="196"/>
      <c r="CH114" s="196"/>
      <c r="CI114" s="196"/>
      <c r="CJ114" s="196"/>
      <c r="CK114" s="196"/>
      <c r="CL114" s="196"/>
      <c r="CM114" s="196"/>
      <c r="CN114" s="196"/>
      <c r="CO114" s="196"/>
      <c r="CP114" s="196"/>
      <c r="CQ114" s="196"/>
      <c r="CR114" s="196"/>
      <c r="CS114" s="196"/>
      <c r="CT114" s="196"/>
      <c r="CU114" s="196"/>
      <c r="CV114" s="196"/>
      <c r="CW114" s="196"/>
      <c r="CX114" s="196"/>
      <c r="CY114" s="196"/>
      <c r="CZ114" s="196"/>
      <c r="DA114" s="196"/>
      <c r="DB114" s="196"/>
      <c r="DC114" s="196"/>
      <c r="DD114" s="196"/>
      <c r="DE114" s="196"/>
      <c r="DF114" s="196"/>
      <c r="DG114" s="196"/>
      <c r="DH114" s="196"/>
      <c r="DI114" s="196"/>
      <c r="DJ114" s="196"/>
      <c r="DK114" s="196"/>
      <c r="DL114" s="196"/>
      <c r="DM114" s="196"/>
      <c r="DN114" s="196"/>
      <c r="DO114" s="196"/>
      <c r="DP114" s="196"/>
      <c r="DQ114" s="196"/>
      <c r="DR114" s="196"/>
      <c r="DS114" s="196"/>
      <c r="DT114" s="196"/>
      <c r="DU114" s="196"/>
      <c r="DV114" s="196"/>
      <c r="DW114" s="196"/>
      <c r="DX114" s="196"/>
      <c r="DY114" s="196"/>
      <c r="DZ114" s="196"/>
      <c r="EA114" s="196"/>
      <c r="EB114" s="196"/>
      <c r="EC114" s="196"/>
      <c r="ED114" s="196"/>
      <c r="EE114" s="196"/>
      <c r="EF114" s="196"/>
      <c r="EG114" s="196"/>
      <c r="EH114" s="196"/>
      <c r="EI114" s="196"/>
      <c r="EJ114" s="196"/>
      <c r="EK114" s="196"/>
      <c r="EL114" s="196"/>
      <c r="EM114" s="196"/>
      <c r="EN114" s="196"/>
      <c r="EO114" s="196"/>
      <c r="EP114" s="196"/>
      <c r="EQ114" s="196"/>
      <c r="ER114" s="196"/>
      <c r="ES114" s="196"/>
      <c r="ET114" s="196"/>
      <c r="EU114" s="196"/>
      <c r="EV114" s="196"/>
      <c r="EW114" s="196"/>
      <c r="EX114" s="196"/>
      <c r="EY114" s="196"/>
      <c r="EZ114" s="196"/>
      <c r="FA114" s="196"/>
      <c r="FB114" s="196"/>
      <c r="FC114" s="196"/>
      <c r="FD114" s="196"/>
      <c r="FE114" s="196"/>
      <c r="FF114" s="196"/>
      <c r="FG114" s="196"/>
      <c r="FH114" s="196"/>
      <c r="FI114" s="196"/>
      <c r="FJ114" s="196"/>
      <c r="FK114" s="196"/>
      <c r="FL114" s="196"/>
      <c r="FM114" s="196"/>
      <c r="FN114" s="196"/>
      <c r="FO114" s="196"/>
      <c r="FP114" s="196"/>
      <c r="FQ114" s="196"/>
      <c r="FR114" s="196"/>
      <c r="FS114" s="280"/>
      <c r="FT114" s="280"/>
      <c r="FU114" s="196"/>
      <c r="FV114" s="277"/>
      <c r="FW114" s="196"/>
      <c r="FX114" s="196"/>
      <c r="FY114" s="280"/>
      <c r="FZ114" s="196"/>
      <c r="GA114" s="243">
        <v>45421</v>
      </c>
      <c r="GB114" s="269"/>
      <c r="GC114" s="269"/>
      <c r="GD114" s="269"/>
      <c r="GE114" s="289"/>
      <c r="GF114" s="289"/>
      <c r="GG114" s="289"/>
      <c r="GH114" s="289"/>
      <c r="GI114" s="289"/>
      <c r="GJ114" s="289"/>
      <c r="GK114" s="289"/>
      <c r="GL114" s="289"/>
      <c r="GM114" s="289"/>
      <c r="GN114" s="289"/>
      <c r="GO114" s="289"/>
      <c r="GP114" s="289"/>
      <c r="GQ114" s="289"/>
      <c r="GR114" s="289"/>
      <c r="GS114" s="289"/>
      <c r="GT114" s="289"/>
      <c r="GU114" s="289"/>
      <c r="GV114" s="289"/>
      <c r="GW114" s="289"/>
      <c r="GX114" s="289"/>
      <c r="GY114" s="289"/>
      <c r="GZ114" s="289"/>
      <c r="HA114" s="289"/>
      <c r="HB114" s="289"/>
      <c r="HC114" s="289"/>
      <c r="HD114" s="289"/>
      <c r="HE114" s="289"/>
      <c r="HF114" s="289"/>
    </row>
    <row r="115" spans="1:214" ht="39.75" hidden="1" customHeight="1" x14ac:dyDescent="0.2">
      <c r="A115" s="351"/>
      <c r="B115" s="350"/>
      <c r="C115" s="328"/>
      <c r="D115" s="328"/>
      <c r="E115" s="153"/>
      <c r="F115" s="353"/>
      <c r="G115" s="203" t="s">
        <v>637</v>
      </c>
      <c r="H115" s="353"/>
      <c r="I115" s="353"/>
      <c r="J115" s="328"/>
      <c r="K115" s="328"/>
      <c r="L115" s="328"/>
      <c r="M115" s="328"/>
      <c r="N115" s="328"/>
      <c r="O115" s="328"/>
      <c r="P115" s="329"/>
      <c r="Q115" s="345"/>
      <c r="R115" s="329"/>
      <c r="S115" s="345"/>
      <c r="T115" s="346"/>
      <c r="U115" s="202"/>
      <c r="V115" s="209"/>
      <c r="W115" s="209"/>
      <c r="X115" s="209"/>
      <c r="Y115" s="206"/>
      <c r="Z115" s="207">
        <f>+IF(Y115='[11]Tabla Valoración controles'!$D$4,'[11]Tabla Valoración controles'!$F$4,IF('[11]Mapa Corrupcion'!Y115='[11]Tabla Valoración controles'!$D$5,'[11]Tabla Valoración controles'!$F$5,IF(Y115=[11]FORMULAS!$A$10,0,'[11]Tabla Valoración controles'!$F$6)))</f>
        <v>0.1</v>
      </c>
      <c r="AA115" s="206"/>
      <c r="AB115" s="171">
        <f>+IF(AA115='[11]Tabla Valoración controles'!$D$7,'[11]Tabla Valoración controles'!$F$7,IF(Y115=[11]FORMULAS!$A$10,0,'[11]Tabla Valoración controles'!$F$8))</f>
        <v>0.15</v>
      </c>
      <c r="AC115" s="206"/>
      <c r="AD115" s="207">
        <f>+IF(AC115='[11]Tabla Valoración controles'!$D$9,'[11]Tabla Valoración controles'!$F$9,IF(Y115=[11]FORMULAS!$A$10,0,'[11]Tabla Valoración controles'!$F$10))</f>
        <v>0</v>
      </c>
      <c r="AE115" s="206"/>
      <c r="AF115" s="207">
        <f>+IF(AE115='[11]Tabla Valoración controles'!$D$9,'[11]Tabla Valoración controles'!$F$9,IF(AA115=[11]FORMULAS!$A$10,0,'[11]Tabla Valoración controles'!$F$10))</f>
        <v>0</v>
      </c>
      <c r="AG115" s="206"/>
      <c r="AH115" s="207">
        <f>+IF(AG115='[11]Tabla Valoración controles'!$D$13,'[11]Tabla Valoración controles'!$F$13,'[11]Tabla Valoración controles'!$F$14)</f>
        <v>0</v>
      </c>
      <c r="AI115" s="171">
        <f t="shared" si="16"/>
        <v>0.25</v>
      </c>
      <c r="AJ115" s="147"/>
      <c r="AK115" s="148">
        <f>+IF(AJ115=[3]CONTROLES!$C$50,[3]CONTROLES!$D$50,[3]CONTROLES!$D$51)</f>
        <v>0</v>
      </c>
      <c r="AL115" s="147"/>
      <c r="AM115" s="148">
        <f>+IF(AL115=[3]CONTROLES!$C$52,[3]CONTROLES!$D$52,[3]CONTROLES!$D$53)</f>
        <v>0</v>
      </c>
      <c r="AN115" s="147"/>
      <c r="AO115" s="148">
        <f>+IF(AN115=[3]CONTROLES!$C$54,[3]CONTROLES!$D$54,[3]CONTROLES!$D$55)</f>
        <v>0</v>
      </c>
      <c r="AP115" s="147"/>
      <c r="AQ115" s="148">
        <f>+IF(AP115=[3]CONTROLES!$C$56,[3]CONTROLES!$D$56,IF(AP115=[3]CONTROLES!$C$57,[3]CONTROLES!$D$57,[3]CONTROLES!$D$58))</f>
        <v>0</v>
      </c>
      <c r="AR115" s="147"/>
      <c r="AS115" s="148">
        <f>+IF(AR115=[3]CONTROLES!$C$59,[3]CONTROLES!$D$59,[3]CONTROLES!$D$60)</f>
        <v>0</v>
      </c>
      <c r="AT115" s="147"/>
      <c r="AU115" s="148">
        <f>+IF(AT115=[3]CONTROLES!$C$61,[3]CONTROLES!$D$61,[3]CONTROLES!$D$62)</f>
        <v>0</v>
      </c>
      <c r="AV115" s="147"/>
      <c r="AW115" s="149">
        <f>+IF(AV115=[3]CONTROLES!$C$63,[3]CONTROLES!$D$63,IF(AV115=[3]CONTROLES!$C$64,[3]CONTROLES!$D$64,[3]CONTROLES!$D$65))</f>
        <v>0</v>
      </c>
      <c r="AX115" s="149">
        <f t="shared" si="15"/>
        <v>0</v>
      </c>
      <c r="AY115" s="150" t="str">
        <f t="shared" si="13"/>
        <v>Débil</v>
      </c>
      <c r="AZ115" s="212"/>
      <c r="BA115" s="348"/>
      <c r="BB115" s="348"/>
      <c r="BC115" s="358"/>
      <c r="BD115" s="349"/>
      <c r="BE115" s="349"/>
      <c r="BF115" s="208"/>
      <c r="BG115" s="208"/>
      <c r="BH115" s="212" t="s">
        <v>216</v>
      </c>
      <c r="BI115" s="221"/>
      <c r="BJ115" s="221"/>
      <c r="BK115" s="208"/>
      <c r="BL115" s="208"/>
      <c r="BM115" s="208" t="s">
        <v>171</v>
      </c>
      <c r="BN115" s="356"/>
      <c r="BO115" s="239"/>
      <c r="BP115" s="239"/>
      <c r="BQ115" s="196"/>
      <c r="BR115" s="196"/>
      <c r="BS115" s="196"/>
      <c r="BT115" s="196"/>
      <c r="BU115" s="196"/>
      <c r="BV115" s="196"/>
      <c r="BW115" s="196"/>
      <c r="BX115" s="196"/>
      <c r="BY115" s="196"/>
      <c r="BZ115" s="196"/>
      <c r="CA115" s="196"/>
      <c r="CB115" s="196"/>
      <c r="CC115" s="196"/>
      <c r="CD115" s="196"/>
      <c r="CE115" s="196"/>
      <c r="CF115" s="196"/>
      <c r="CG115" s="196"/>
      <c r="CH115" s="196"/>
      <c r="CI115" s="196"/>
      <c r="CJ115" s="196"/>
      <c r="CK115" s="196"/>
      <c r="CL115" s="196"/>
      <c r="CM115" s="196"/>
      <c r="CN115" s="196"/>
      <c r="CO115" s="196"/>
      <c r="CP115" s="196"/>
      <c r="CQ115" s="196"/>
      <c r="CR115" s="196"/>
      <c r="CS115" s="196"/>
      <c r="CT115" s="196"/>
      <c r="CU115" s="196"/>
      <c r="CV115" s="196"/>
      <c r="CW115" s="196"/>
      <c r="CX115" s="196"/>
      <c r="CY115" s="196"/>
      <c r="CZ115" s="196"/>
      <c r="DA115" s="196"/>
      <c r="DB115" s="196"/>
      <c r="DC115" s="196"/>
      <c r="DD115" s="196"/>
      <c r="DE115" s="196"/>
      <c r="DF115" s="196"/>
      <c r="DG115" s="196"/>
      <c r="DH115" s="196"/>
      <c r="DI115" s="196"/>
      <c r="DJ115" s="196"/>
      <c r="DK115" s="196"/>
      <c r="DL115" s="196"/>
      <c r="DM115" s="196"/>
      <c r="DN115" s="196"/>
      <c r="DO115" s="196"/>
      <c r="DP115" s="196"/>
      <c r="DQ115" s="196"/>
      <c r="DR115" s="196"/>
      <c r="DS115" s="196"/>
      <c r="DT115" s="196"/>
      <c r="DU115" s="196"/>
      <c r="DV115" s="196"/>
      <c r="DW115" s="196"/>
      <c r="DX115" s="196"/>
      <c r="DY115" s="196"/>
      <c r="DZ115" s="196"/>
      <c r="EA115" s="196"/>
      <c r="EB115" s="196"/>
      <c r="EC115" s="196"/>
      <c r="ED115" s="196"/>
      <c r="EE115" s="196"/>
      <c r="EF115" s="196"/>
      <c r="EG115" s="196"/>
      <c r="EH115" s="196"/>
      <c r="EI115" s="196"/>
      <c r="EJ115" s="196"/>
      <c r="EK115" s="196"/>
      <c r="EL115" s="196"/>
      <c r="EM115" s="196"/>
      <c r="EN115" s="196"/>
      <c r="EO115" s="196"/>
      <c r="EP115" s="196"/>
      <c r="EQ115" s="196"/>
      <c r="ER115" s="196"/>
      <c r="ES115" s="196"/>
      <c r="ET115" s="196"/>
      <c r="EU115" s="196"/>
      <c r="EV115" s="196"/>
      <c r="EW115" s="196"/>
      <c r="EX115" s="196"/>
      <c r="EY115" s="196"/>
      <c r="EZ115" s="196"/>
      <c r="FA115" s="196"/>
      <c r="FB115" s="196"/>
      <c r="FC115" s="196"/>
      <c r="FD115" s="196"/>
      <c r="FE115" s="196"/>
      <c r="FF115" s="196"/>
      <c r="FG115" s="196"/>
      <c r="FH115" s="196"/>
      <c r="FI115" s="196"/>
      <c r="FJ115" s="196"/>
      <c r="FK115" s="196"/>
      <c r="FL115" s="196"/>
      <c r="FM115" s="196"/>
      <c r="FN115" s="196"/>
      <c r="FO115" s="196"/>
      <c r="FP115" s="196"/>
      <c r="FQ115" s="196"/>
      <c r="FR115" s="196"/>
      <c r="FS115" s="280"/>
      <c r="FT115" s="280"/>
      <c r="FU115" s="196"/>
      <c r="FV115" s="277"/>
      <c r="FW115" s="196"/>
      <c r="FX115" s="196"/>
      <c r="FY115" s="280"/>
      <c r="FZ115" s="196"/>
      <c r="GA115" s="243">
        <v>45421</v>
      </c>
      <c r="GB115" s="269"/>
      <c r="GC115" s="269"/>
      <c r="GD115" s="269"/>
      <c r="GE115" s="289"/>
      <c r="GF115" s="289"/>
      <c r="GG115" s="289"/>
      <c r="GH115" s="289"/>
      <c r="GI115" s="289"/>
      <c r="GJ115" s="289"/>
      <c r="GK115" s="289"/>
      <c r="GL115" s="289"/>
      <c r="GM115" s="289"/>
      <c r="GN115" s="289"/>
      <c r="GO115" s="289"/>
      <c r="GP115" s="289"/>
      <c r="GQ115" s="289"/>
      <c r="GR115" s="289"/>
      <c r="GS115" s="289"/>
      <c r="GT115" s="289"/>
      <c r="GU115" s="289"/>
      <c r="GV115" s="289"/>
      <c r="GW115" s="289"/>
      <c r="GX115" s="289"/>
      <c r="GY115" s="289"/>
      <c r="GZ115" s="289"/>
      <c r="HA115" s="289"/>
      <c r="HB115" s="289"/>
      <c r="HC115" s="289"/>
      <c r="HD115" s="289"/>
      <c r="HE115" s="289"/>
      <c r="HF115" s="289"/>
    </row>
    <row r="116" spans="1:214" ht="39.75" hidden="1" customHeight="1" x14ac:dyDescent="0.2">
      <c r="A116" s="351"/>
      <c r="B116" s="350"/>
      <c r="C116" s="328"/>
      <c r="D116" s="328"/>
      <c r="E116" s="153"/>
      <c r="F116" s="353"/>
      <c r="G116" s="153"/>
      <c r="H116" s="353"/>
      <c r="I116" s="353"/>
      <c r="J116" s="328"/>
      <c r="K116" s="328"/>
      <c r="L116" s="328"/>
      <c r="M116" s="328"/>
      <c r="N116" s="328"/>
      <c r="O116" s="328"/>
      <c r="P116" s="329"/>
      <c r="Q116" s="345"/>
      <c r="R116" s="329"/>
      <c r="S116" s="345"/>
      <c r="T116" s="346"/>
      <c r="U116" s="202"/>
      <c r="V116" s="209"/>
      <c r="W116" s="209"/>
      <c r="X116" s="209"/>
      <c r="Y116" s="206"/>
      <c r="Z116" s="207">
        <f>+IF(Y116='[11]Tabla Valoración controles'!$D$4,'[11]Tabla Valoración controles'!$F$4,IF('[11]Mapa Corrupcion'!Y116='[11]Tabla Valoración controles'!$D$5,'[11]Tabla Valoración controles'!$F$5,IF(Y116=[11]FORMULAS!$A$10,0,'[11]Tabla Valoración controles'!$F$6)))</f>
        <v>0.1</v>
      </c>
      <c r="AA116" s="206"/>
      <c r="AB116" s="171">
        <f>+IF(AA116='[11]Tabla Valoración controles'!$D$7,'[11]Tabla Valoración controles'!$F$7,IF(Y116=[11]FORMULAS!$A$10,0,'[11]Tabla Valoración controles'!$F$8))</f>
        <v>0.15</v>
      </c>
      <c r="AC116" s="206"/>
      <c r="AD116" s="207">
        <f>+IF(AC116='[11]Tabla Valoración controles'!$D$9,'[11]Tabla Valoración controles'!$F$9,IF(Y116=[11]FORMULAS!$A$10,0,'[11]Tabla Valoración controles'!$F$10))</f>
        <v>0</v>
      </c>
      <c r="AE116" s="206"/>
      <c r="AF116" s="207">
        <f>+IF(AE116='[11]Tabla Valoración controles'!$D$9,'[11]Tabla Valoración controles'!$F$9,IF(AA116=[11]FORMULAS!$A$10,0,'[11]Tabla Valoración controles'!$F$10))</f>
        <v>0</v>
      </c>
      <c r="AG116" s="206"/>
      <c r="AH116" s="207">
        <f>+IF(AG116='[11]Tabla Valoración controles'!$D$13,'[11]Tabla Valoración controles'!$F$13,'[11]Tabla Valoración controles'!$F$14)</f>
        <v>0</v>
      </c>
      <c r="AI116" s="171">
        <f t="shared" si="16"/>
        <v>0.25</v>
      </c>
      <c r="AJ116" s="147"/>
      <c r="AK116" s="148">
        <f>+IF(AJ116=[3]CONTROLES!$C$50,[3]CONTROLES!$D$50,[3]CONTROLES!$D$51)</f>
        <v>0</v>
      </c>
      <c r="AL116" s="147"/>
      <c r="AM116" s="148">
        <f>+IF(AL116=[3]CONTROLES!$C$52,[3]CONTROLES!$D$52,[3]CONTROLES!$D$53)</f>
        <v>0</v>
      </c>
      <c r="AN116" s="147"/>
      <c r="AO116" s="148">
        <f>+IF(AN116=[3]CONTROLES!$C$54,[3]CONTROLES!$D$54,[3]CONTROLES!$D$55)</f>
        <v>0</v>
      </c>
      <c r="AP116" s="147"/>
      <c r="AQ116" s="148">
        <f>+IF(AP116=[3]CONTROLES!$C$56,[3]CONTROLES!$D$56,IF(AP116=[3]CONTROLES!$C$57,[3]CONTROLES!$D$57,[3]CONTROLES!$D$58))</f>
        <v>0</v>
      </c>
      <c r="AR116" s="147"/>
      <c r="AS116" s="148">
        <f>+IF(AR116=[3]CONTROLES!$C$59,[3]CONTROLES!$D$59,[3]CONTROLES!$D$60)</f>
        <v>0</v>
      </c>
      <c r="AT116" s="147"/>
      <c r="AU116" s="148">
        <f>+IF(AT116=[3]CONTROLES!$C$61,[3]CONTROLES!$D$61,[3]CONTROLES!$D$62)</f>
        <v>0</v>
      </c>
      <c r="AV116" s="147"/>
      <c r="AW116" s="149">
        <f>+IF(AV116=[3]CONTROLES!$C$63,[3]CONTROLES!$D$63,IF(AV116=[3]CONTROLES!$C$64,[3]CONTROLES!$D$64,[3]CONTROLES!$D$65))</f>
        <v>0</v>
      </c>
      <c r="AX116" s="149">
        <f t="shared" si="15"/>
        <v>0</v>
      </c>
      <c r="AY116" s="150" t="str">
        <f t="shared" si="13"/>
        <v>Débil</v>
      </c>
      <c r="AZ116" s="212"/>
      <c r="BA116" s="348"/>
      <c r="BB116" s="348"/>
      <c r="BC116" s="358"/>
      <c r="BD116" s="349"/>
      <c r="BE116" s="349"/>
      <c r="BF116" s="208"/>
      <c r="BG116" s="208"/>
      <c r="BH116" s="212" t="s">
        <v>216</v>
      </c>
      <c r="BI116" s="221"/>
      <c r="BJ116" s="221"/>
      <c r="BK116" s="208"/>
      <c r="BL116" s="208"/>
      <c r="BM116" s="208" t="s">
        <v>171</v>
      </c>
      <c r="BN116" s="356"/>
      <c r="BO116" s="239"/>
      <c r="BP116" s="239"/>
      <c r="BQ116" s="196"/>
      <c r="BR116" s="196"/>
      <c r="BS116" s="196"/>
      <c r="BT116" s="196"/>
      <c r="BU116" s="196"/>
      <c r="BV116" s="196"/>
      <c r="BW116" s="196"/>
      <c r="BX116" s="196"/>
      <c r="BY116" s="196"/>
      <c r="BZ116" s="196"/>
      <c r="CA116" s="196"/>
      <c r="CB116" s="196"/>
      <c r="CC116" s="196"/>
      <c r="CD116" s="196"/>
      <c r="CE116" s="196"/>
      <c r="CF116" s="196"/>
      <c r="CG116" s="196"/>
      <c r="CH116" s="196"/>
      <c r="CI116" s="196"/>
      <c r="CJ116" s="196"/>
      <c r="CK116" s="196"/>
      <c r="CL116" s="196"/>
      <c r="CM116" s="196"/>
      <c r="CN116" s="196"/>
      <c r="CO116" s="196"/>
      <c r="CP116" s="196"/>
      <c r="CQ116" s="196"/>
      <c r="CR116" s="196"/>
      <c r="CS116" s="196"/>
      <c r="CT116" s="196"/>
      <c r="CU116" s="196"/>
      <c r="CV116" s="196"/>
      <c r="CW116" s="196"/>
      <c r="CX116" s="196"/>
      <c r="CY116" s="196"/>
      <c r="CZ116" s="196"/>
      <c r="DA116" s="196"/>
      <c r="DB116" s="196"/>
      <c r="DC116" s="196"/>
      <c r="DD116" s="196"/>
      <c r="DE116" s="196"/>
      <c r="DF116" s="196"/>
      <c r="DG116" s="196"/>
      <c r="DH116" s="196"/>
      <c r="DI116" s="196"/>
      <c r="DJ116" s="196"/>
      <c r="DK116" s="196"/>
      <c r="DL116" s="196"/>
      <c r="DM116" s="196"/>
      <c r="DN116" s="196"/>
      <c r="DO116" s="196"/>
      <c r="DP116" s="196"/>
      <c r="DQ116" s="196"/>
      <c r="DR116" s="196"/>
      <c r="DS116" s="196"/>
      <c r="DT116" s="196"/>
      <c r="DU116" s="196"/>
      <c r="DV116" s="196"/>
      <c r="DW116" s="196"/>
      <c r="DX116" s="196"/>
      <c r="DY116" s="196"/>
      <c r="DZ116" s="196"/>
      <c r="EA116" s="196"/>
      <c r="EB116" s="196"/>
      <c r="EC116" s="196"/>
      <c r="ED116" s="196"/>
      <c r="EE116" s="196"/>
      <c r="EF116" s="196"/>
      <c r="EG116" s="196"/>
      <c r="EH116" s="196"/>
      <c r="EI116" s="196"/>
      <c r="EJ116" s="196"/>
      <c r="EK116" s="196"/>
      <c r="EL116" s="196"/>
      <c r="EM116" s="196"/>
      <c r="EN116" s="196"/>
      <c r="EO116" s="196"/>
      <c r="EP116" s="196"/>
      <c r="EQ116" s="196"/>
      <c r="ER116" s="196"/>
      <c r="ES116" s="196"/>
      <c r="ET116" s="196"/>
      <c r="EU116" s="196"/>
      <c r="EV116" s="196"/>
      <c r="EW116" s="196"/>
      <c r="EX116" s="196"/>
      <c r="EY116" s="196"/>
      <c r="EZ116" s="196"/>
      <c r="FA116" s="196"/>
      <c r="FB116" s="196"/>
      <c r="FC116" s="196"/>
      <c r="FD116" s="196"/>
      <c r="FE116" s="196"/>
      <c r="FF116" s="196"/>
      <c r="FG116" s="196"/>
      <c r="FH116" s="196"/>
      <c r="FI116" s="196"/>
      <c r="FJ116" s="196"/>
      <c r="FK116" s="196"/>
      <c r="FL116" s="196"/>
      <c r="FM116" s="196"/>
      <c r="FN116" s="196"/>
      <c r="FO116" s="196"/>
      <c r="FP116" s="196"/>
      <c r="FQ116" s="196"/>
      <c r="FR116" s="196"/>
      <c r="FS116" s="280"/>
      <c r="FT116" s="280"/>
      <c r="FU116" s="196"/>
      <c r="FV116" s="277"/>
      <c r="FW116" s="196"/>
      <c r="FX116" s="196"/>
      <c r="FY116" s="280"/>
      <c r="FZ116" s="196"/>
      <c r="GA116" s="243">
        <v>45421</v>
      </c>
      <c r="GB116" s="269"/>
      <c r="GC116" s="269"/>
      <c r="GD116" s="269"/>
      <c r="GE116" s="289"/>
      <c r="GF116" s="289"/>
      <c r="GG116" s="289"/>
      <c r="GH116" s="289"/>
      <c r="GI116" s="289"/>
      <c r="GJ116" s="289"/>
      <c r="GK116" s="289"/>
      <c r="GL116" s="289"/>
      <c r="GM116" s="289"/>
      <c r="GN116" s="289"/>
      <c r="GO116" s="289"/>
      <c r="GP116" s="289"/>
      <c r="GQ116" s="289"/>
      <c r="GR116" s="289"/>
      <c r="GS116" s="289"/>
      <c r="GT116" s="289"/>
      <c r="GU116" s="289"/>
      <c r="GV116" s="289"/>
      <c r="GW116" s="289"/>
      <c r="GX116" s="289"/>
      <c r="GY116" s="289"/>
      <c r="GZ116" s="289"/>
      <c r="HA116" s="289"/>
      <c r="HB116" s="289"/>
      <c r="HC116" s="289"/>
      <c r="HD116" s="289"/>
      <c r="HE116" s="289"/>
      <c r="HF116" s="289"/>
    </row>
    <row r="117" spans="1:214" ht="79.150000000000006" customHeight="1" x14ac:dyDescent="0.2">
      <c r="A117" s="351">
        <v>19</v>
      </c>
      <c r="B117" s="350" t="s">
        <v>132</v>
      </c>
      <c r="C117" s="328" t="str">
        <f>VLOOKUP(B117,FORMULAS!$A$30:$C$46,2,0)</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D117" s="328" t="str">
        <f>VLOOKUP(B117,FORMULAS!$A$30:$C$46,3,0)</f>
        <v>Subdirector Financiero</v>
      </c>
      <c r="E117" s="153" t="s">
        <v>638</v>
      </c>
      <c r="F117" s="353" t="s">
        <v>639</v>
      </c>
      <c r="G117" s="153" t="s">
        <v>640</v>
      </c>
      <c r="H117" s="353" t="s">
        <v>641</v>
      </c>
      <c r="I117" s="353" t="s">
        <v>642</v>
      </c>
      <c r="J117" s="328" t="s">
        <v>468</v>
      </c>
      <c r="K117" s="328" t="s">
        <v>432</v>
      </c>
      <c r="L117" s="328" t="s">
        <v>432</v>
      </c>
      <c r="M117" s="328" t="s">
        <v>432</v>
      </c>
      <c r="N117" s="328" t="s">
        <v>432</v>
      </c>
      <c r="O117" s="328" t="s">
        <v>280</v>
      </c>
      <c r="P117" s="329" t="str">
        <f>VLOOKUP(O117,[11]FORMULAS!$A$77:$B$82,2,0)</f>
        <v>Rara vez</v>
      </c>
      <c r="Q117" s="345" t="str">
        <f>+P117</f>
        <v>Rara vez</v>
      </c>
      <c r="R117" s="329" t="str">
        <f>VLOOKUP(A117,'Impacto Ri Inhe'!$B$5:$AF$42,31,0)</f>
        <v>Mayor</v>
      </c>
      <c r="S117" s="345" t="str">
        <f>CONCATENATE(R117,"-",Q117)</f>
        <v>Mayor-Rara vez</v>
      </c>
      <c r="T117" s="346" t="str">
        <f>VLOOKUP(S117,FORMULAS!$I$77:$J$97,2,0)</f>
        <v>Alto</v>
      </c>
      <c r="U117" s="212"/>
      <c r="V117" s="205" t="s">
        <v>663</v>
      </c>
      <c r="W117" s="205" t="s">
        <v>664</v>
      </c>
      <c r="X117" s="205" t="s">
        <v>665</v>
      </c>
      <c r="Y117" s="206" t="s">
        <v>13</v>
      </c>
      <c r="Z117" s="207">
        <f>+IF(Y117='[11]Tabla Valoración controles'!$D$4,'[11]Tabla Valoración controles'!$F$4,IF('[11]Mapa Corrupcion'!Y117='[11]Tabla Valoración controles'!$D$5,'[11]Tabla Valoración controles'!$F$5,IF(Y117=[11]FORMULAS!$A$10,0,'[11]Tabla Valoración controles'!$F$6)))</f>
        <v>0.1</v>
      </c>
      <c r="AA117" s="206" t="s">
        <v>8</v>
      </c>
      <c r="AB117" s="171">
        <f>+IF(AA117='[11]Tabla Valoración controles'!$D$7,'[11]Tabla Valoración controles'!$F$7,IF(Y117=[11]FORMULAS!$A$10,0,'[11]Tabla Valoración controles'!$F$8))</f>
        <v>0.15</v>
      </c>
      <c r="AC117" s="206" t="s">
        <v>17</v>
      </c>
      <c r="AD117" s="207">
        <f>+IF(AC117='[11]Tabla Valoración controles'!$D$9,'[11]Tabla Valoración controles'!$F$9,IF(Y117=[11]FORMULAS!$A$10,0,'[11]Tabla Valoración controles'!$F$10))</f>
        <v>0</v>
      </c>
      <c r="AE117" s="206" t="s">
        <v>20</v>
      </c>
      <c r="AF117" s="207">
        <f>+IF(AE117='[11]Tabla Valoración controles'!$D$9,'[11]Tabla Valoración controles'!$F$9,IF(AA117=[11]FORMULAS!$A$10,0,'[11]Tabla Valoración controles'!$F$10))</f>
        <v>0</v>
      </c>
      <c r="AG117" s="206" t="s">
        <v>77</v>
      </c>
      <c r="AH117" s="207">
        <f>+IF(AG117='[11]Tabla Valoración controles'!$D$13,'[11]Tabla Valoración controles'!$F$13,'[11]Tabla Valoración controles'!$F$14)</f>
        <v>0</v>
      </c>
      <c r="AI117" s="171">
        <f t="shared" si="16"/>
        <v>0.25</v>
      </c>
      <c r="AJ117" s="147" t="s">
        <v>353</v>
      </c>
      <c r="AK117" s="148">
        <f>+IF(AJ117=[3]CONTROLES!$C$50,[3]CONTROLES!$D$50,[3]CONTROLES!$D$51)</f>
        <v>15</v>
      </c>
      <c r="AL117" s="147" t="s">
        <v>359</v>
      </c>
      <c r="AM117" s="148">
        <f>+IF(AL117=[3]CONTROLES!$C$52,[3]CONTROLES!$D$52,[3]CONTROLES!$D$53)</f>
        <v>15</v>
      </c>
      <c r="AN117" s="147" t="s">
        <v>362</v>
      </c>
      <c r="AO117" s="148">
        <f>+IF(AN117=[3]CONTROLES!$C$54,[3]CONTROLES!$D$54,[3]CONTROLES!$D$55)</f>
        <v>15</v>
      </c>
      <c r="AP117" s="147" t="s">
        <v>365</v>
      </c>
      <c r="AQ117" s="148">
        <f>+IF(AP117=[3]CONTROLES!$C$56,[3]CONTROLES!$D$56,IF(AP117=[3]CONTROLES!$C$57,[3]CONTROLES!$D$57,[3]CONTROLES!$D$58))</f>
        <v>15</v>
      </c>
      <c r="AR117" s="147" t="s">
        <v>369</v>
      </c>
      <c r="AS117" s="148">
        <f>+IF(AR117=[3]CONTROLES!$C$59,[3]CONTROLES!$D$59,[3]CONTROLES!$D$60)</f>
        <v>15</v>
      </c>
      <c r="AT117" s="147" t="s">
        <v>372</v>
      </c>
      <c r="AU117" s="148">
        <f>+IF(AT117=[3]CONTROLES!$C$61,[3]CONTROLES!$D$61,[3]CONTROLES!$D$62)</f>
        <v>15</v>
      </c>
      <c r="AV117" s="147" t="s">
        <v>375</v>
      </c>
      <c r="AW117" s="149">
        <f>+IF(AV117=[3]CONTROLES!$C$63,[3]CONTROLES!$D$63,IF(AV117=[3]CONTROLES!$C$64,[3]CONTROLES!$D$64,[3]CONTROLES!$D$65))</f>
        <v>10</v>
      </c>
      <c r="AX117" s="149">
        <f t="shared" si="15"/>
        <v>100</v>
      </c>
      <c r="AY117" s="150" t="str">
        <f t="shared" si="13"/>
        <v>Fuerte</v>
      </c>
      <c r="AZ117" s="212" t="s">
        <v>280</v>
      </c>
      <c r="BA117" s="348" t="str">
        <f>VLOOKUP(AZ117,[11]FORMULAS!$A$77:$B$82,2,0)</f>
        <v>Rara vez</v>
      </c>
      <c r="BB117" s="347" t="str">
        <f>+R117</f>
        <v>Mayor</v>
      </c>
      <c r="BC117" s="358" t="str">
        <f>CONCATENATE(BB117,"-",BA117)</f>
        <v>Mayor-Rara vez</v>
      </c>
      <c r="BD117" s="349" t="str">
        <f>VLOOKUP(BC117,[11]FORMULAS!$I$77:$J$97,2,0)</f>
        <v>Alto</v>
      </c>
      <c r="BE117" s="349" t="s">
        <v>118</v>
      </c>
      <c r="BF117" s="212" t="s">
        <v>666</v>
      </c>
      <c r="BG117" s="212" t="s">
        <v>667</v>
      </c>
      <c r="BH117" s="212" t="s">
        <v>219</v>
      </c>
      <c r="BI117" s="220">
        <v>45292</v>
      </c>
      <c r="BJ117" s="220">
        <v>45657</v>
      </c>
      <c r="BK117" s="212" t="s">
        <v>668</v>
      </c>
      <c r="BL117" s="212" t="s">
        <v>669</v>
      </c>
      <c r="BM117" s="208" t="s">
        <v>171</v>
      </c>
      <c r="BN117" s="356" t="s">
        <v>670</v>
      </c>
      <c r="BO117" s="239" t="s">
        <v>261</v>
      </c>
      <c r="BP117" s="242" t="s">
        <v>944</v>
      </c>
      <c r="BQ117" s="242" t="s">
        <v>945</v>
      </c>
      <c r="BR117" s="242" t="s">
        <v>946</v>
      </c>
      <c r="BS117" s="259">
        <f>8.33333333333333%*1</f>
        <v>8.3333333333333301E-2</v>
      </c>
      <c r="BT117" s="242" t="s">
        <v>947</v>
      </c>
      <c r="BU117" s="260" t="s">
        <v>262</v>
      </c>
      <c r="BV117" s="212" t="s">
        <v>468</v>
      </c>
      <c r="BW117" s="212" t="s">
        <v>468</v>
      </c>
      <c r="BX117" s="239" t="s">
        <v>261</v>
      </c>
      <c r="BY117" s="242" t="s">
        <v>948</v>
      </c>
      <c r="BZ117" s="242" t="s">
        <v>949</v>
      </c>
      <c r="CA117" s="242" t="s">
        <v>946</v>
      </c>
      <c r="CB117" s="259">
        <f>8.33333333333333%*2</f>
        <v>0.1666666666666666</v>
      </c>
      <c r="CC117" s="242" t="s">
        <v>950</v>
      </c>
      <c r="CD117" s="260" t="s">
        <v>262</v>
      </c>
      <c r="CE117" s="212" t="s">
        <v>468</v>
      </c>
      <c r="CF117" s="212" t="s">
        <v>468</v>
      </c>
      <c r="CG117" s="239" t="s">
        <v>261</v>
      </c>
      <c r="CH117" s="258" t="s">
        <v>951</v>
      </c>
      <c r="CI117" s="242" t="s">
        <v>952</v>
      </c>
      <c r="CJ117" s="242" t="s">
        <v>946</v>
      </c>
      <c r="CK117" s="259">
        <f>8.33333333333333%*3</f>
        <v>0.24999999999999989</v>
      </c>
      <c r="CL117" s="242" t="s">
        <v>953</v>
      </c>
      <c r="CM117" s="260" t="s">
        <v>262</v>
      </c>
      <c r="CN117" s="212" t="s">
        <v>468</v>
      </c>
      <c r="CO117" s="212" t="s">
        <v>468</v>
      </c>
      <c r="CP117" s="239" t="s">
        <v>261</v>
      </c>
      <c r="CQ117" s="258" t="s">
        <v>954</v>
      </c>
      <c r="CR117" s="242" t="s">
        <v>955</v>
      </c>
      <c r="CS117" s="242" t="s">
        <v>946</v>
      </c>
      <c r="CT117" s="259">
        <f>8.33333333333333%*4</f>
        <v>0.3333333333333332</v>
      </c>
      <c r="CU117" s="242" t="s">
        <v>956</v>
      </c>
      <c r="CV117" s="260" t="s">
        <v>262</v>
      </c>
      <c r="CW117" s="212" t="s">
        <v>468</v>
      </c>
      <c r="CX117" s="212" t="s">
        <v>468</v>
      </c>
      <c r="CY117" s="196"/>
      <c r="CZ117" s="196"/>
      <c r="DA117" s="196"/>
      <c r="DB117" s="196"/>
      <c r="DC117" s="196"/>
      <c r="DD117" s="196"/>
      <c r="DE117" s="196"/>
      <c r="DF117" s="196"/>
      <c r="DG117" s="196"/>
      <c r="DH117" s="196"/>
      <c r="DI117" s="196"/>
      <c r="DJ117" s="196"/>
      <c r="DK117" s="196"/>
      <c r="DL117" s="196"/>
      <c r="DM117" s="196"/>
      <c r="DN117" s="196"/>
      <c r="DO117" s="196"/>
      <c r="DP117" s="196"/>
      <c r="DQ117" s="196"/>
      <c r="DR117" s="196"/>
      <c r="DS117" s="196"/>
      <c r="DT117" s="196"/>
      <c r="DU117" s="196"/>
      <c r="DV117" s="196"/>
      <c r="DW117" s="196"/>
      <c r="DX117" s="196"/>
      <c r="DY117" s="196"/>
      <c r="DZ117" s="196"/>
      <c r="EA117" s="196"/>
      <c r="EB117" s="196"/>
      <c r="EC117" s="196"/>
      <c r="ED117" s="196"/>
      <c r="EE117" s="196"/>
      <c r="EF117" s="196"/>
      <c r="EG117" s="196"/>
      <c r="EH117" s="196"/>
      <c r="EI117" s="196"/>
      <c r="EJ117" s="196"/>
      <c r="EK117" s="196"/>
      <c r="EL117" s="196"/>
      <c r="EM117" s="196"/>
      <c r="EN117" s="196"/>
      <c r="EO117" s="196"/>
      <c r="EP117" s="196"/>
      <c r="EQ117" s="196"/>
      <c r="ER117" s="196"/>
      <c r="ES117" s="196"/>
      <c r="ET117" s="196"/>
      <c r="EU117" s="196"/>
      <c r="EV117" s="196"/>
      <c r="EW117" s="196"/>
      <c r="EX117" s="196"/>
      <c r="EY117" s="196"/>
      <c r="EZ117" s="196"/>
      <c r="FA117" s="196"/>
      <c r="FB117" s="196"/>
      <c r="FC117" s="196"/>
      <c r="FD117" s="196"/>
      <c r="FE117" s="196"/>
      <c r="FF117" s="196"/>
      <c r="FG117" s="196"/>
      <c r="FH117" s="196"/>
      <c r="FI117" s="196"/>
      <c r="FJ117" s="196"/>
      <c r="FK117" s="196"/>
      <c r="FL117" s="196"/>
      <c r="FM117" s="196"/>
      <c r="FN117" s="196"/>
      <c r="FO117" s="196"/>
      <c r="FP117" s="196"/>
      <c r="FQ117" s="196"/>
      <c r="FR117" s="196"/>
      <c r="FS117" s="279">
        <v>45419</v>
      </c>
      <c r="FT117" s="277" t="s">
        <v>261</v>
      </c>
      <c r="FU117" s="255" t="s">
        <v>1046</v>
      </c>
      <c r="FV117" s="277" t="s">
        <v>35</v>
      </c>
      <c r="FW117" s="255" t="s">
        <v>1064</v>
      </c>
      <c r="FX117" s="261">
        <v>0.33</v>
      </c>
      <c r="FY117" s="252" t="s">
        <v>35</v>
      </c>
      <c r="FZ117" s="262" t="s">
        <v>262</v>
      </c>
      <c r="GA117" s="243">
        <v>45421</v>
      </c>
      <c r="GB117" s="269" t="s">
        <v>1175</v>
      </c>
      <c r="GC117" s="269" t="s">
        <v>1174</v>
      </c>
      <c r="GD117" s="269" t="s">
        <v>173</v>
      </c>
      <c r="GE117" s="289">
        <v>0.4</v>
      </c>
      <c r="GF117" s="289"/>
      <c r="GG117" s="289"/>
      <c r="GH117" s="289"/>
      <c r="GI117" s="289"/>
      <c r="GJ117" s="289"/>
      <c r="GK117" s="289"/>
      <c r="GL117" s="289"/>
      <c r="GM117" s="289"/>
      <c r="GN117" s="289"/>
      <c r="GO117" s="289"/>
      <c r="GP117" s="289"/>
      <c r="GQ117" s="289"/>
      <c r="GR117" s="289"/>
      <c r="GS117" s="289"/>
      <c r="GT117" s="289"/>
      <c r="GU117" s="289"/>
      <c r="GV117" s="289"/>
      <c r="GW117" s="289"/>
      <c r="GX117" s="289"/>
      <c r="GY117" s="289"/>
      <c r="GZ117" s="289"/>
      <c r="HA117" s="289"/>
      <c r="HB117" s="289"/>
      <c r="HC117" s="289"/>
      <c r="HD117" s="289"/>
      <c r="HE117" s="289"/>
      <c r="HF117" s="289">
        <v>0.4</v>
      </c>
    </row>
    <row r="118" spans="1:214" ht="81" hidden="1" customHeight="1" x14ac:dyDescent="0.2">
      <c r="A118" s="351"/>
      <c r="B118" s="350"/>
      <c r="C118" s="328"/>
      <c r="D118" s="328"/>
      <c r="E118" s="153"/>
      <c r="F118" s="353"/>
      <c r="G118" s="153"/>
      <c r="H118" s="353"/>
      <c r="I118" s="353"/>
      <c r="J118" s="328"/>
      <c r="K118" s="328"/>
      <c r="L118" s="328"/>
      <c r="M118" s="328"/>
      <c r="N118" s="328"/>
      <c r="O118" s="328"/>
      <c r="P118" s="329"/>
      <c r="Q118" s="345"/>
      <c r="R118" s="329"/>
      <c r="S118" s="345"/>
      <c r="T118" s="346"/>
      <c r="U118" s="212"/>
      <c r="V118" s="209"/>
      <c r="W118" s="209"/>
      <c r="X118" s="209"/>
      <c r="Y118" s="206"/>
      <c r="Z118" s="207">
        <f>+IF(Y118='[11]Tabla Valoración controles'!$D$4,'[11]Tabla Valoración controles'!$F$4,IF('[11]Mapa Corrupcion'!Y118='[11]Tabla Valoración controles'!$D$5,'[11]Tabla Valoración controles'!$F$5,IF(Y118=[11]FORMULAS!$A$10,0,'[11]Tabla Valoración controles'!$F$6)))</f>
        <v>0.1</v>
      </c>
      <c r="AA118" s="206" t="s">
        <v>8</v>
      </c>
      <c r="AB118" s="171">
        <f>+IF(AA118='[11]Tabla Valoración controles'!$D$7,'[11]Tabla Valoración controles'!$F$7,IF(Y118=[11]FORMULAS!$A$10,0,'[11]Tabla Valoración controles'!$F$8))</f>
        <v>0.15</v>
      </c>
      <c r="AC118" s="206" t="s">
        <v>17</v>
      </c>
      <c r="AD118" s="207">
        <f>+IF(AC118='[11]Tabla Valoración controles'!$D$9,'[11]Tabla Valoración controles'!$F$9,IF(Y118=[11]FORMULAS!$A$10,0,'[11]Tabla Valoración controles'!$F$10))</f>
        <v>0</v>
      </c>
      <c r="AE118" s="206" t="s">
        <v>20</v>
      </c>
      <c r="AF118" s="207">
        <f>+IF(AE118='[11]Tabla Valoración controles'!$D$9,'[11]Tabla Valoración controles'!$F$9,IF(AA118=[11]FORMULAS!$A$10,0,'[11]Tabla Valoración controles'!$F$10))</f>
        <v>0</v>
      </c>
      <c r="AG118" s="206" t="s">
        <v>77</v>
      </c>
      <c r="AH118" s="207">
        <f>+IF(AG118='[11]Tabla Valoración controles'!$D$13,'[11]Tabla Valoración controles'!$F$13,'[11]Tabla Valoración controles'!$F$14)</f>
        <v>0</v>
      </c>
      <c r="AI118" s="171">
        <f t="shared" si="16"/>
        <v>0.25</v>
      </c>
      <c r="AJ118" s="147" t="s">
        <v>353</v>
      </c>
      <c r="AK118" s="148">
        <f>+IF(AJ118=[3]CONTROLES!$C$50,[3]CONTROLES!$D$50,[3]CONTROLES!$D$51)</f>
        <v>15</v>
      </c>
      <c r="AL118" s="147" t="s">
        <v>359</v>
      </c>
      <c r="AM118" s="148">
        <f>+IF(AL118=[3]CONTROLES!$C$52,[3]CONTROLES!$D$52,[3]CONTROLES!$D$53)</f>
        <v>15</v>
      </c>
      <c r="AN118" s="147" t="s">
        <v>362</v>
      </c>
      <c r="AO118" s="148">
        <f>+IF(AN118=[3]CONTROLES!$C$54,[3]CONTROLES!$D$54,[3]CONTROLES!$D$55)</f>
        <v>15</v>
      </c>
      <c r="AP118" s="147" t="s">
        <v>366</v>
      </c>
      <c r="AQ118" s="148">
        <f>+IF(AP118=[3]CONTROLES!$C$56,[3]CONTROLES!$D$56,IF(AP118=[3]CONTROLES!$C$57,[3]CONTROLES!$D$57,[3]CONTROLES!$D$58))</f>
        <v>10</v>
      </c>
      <c r="AR118" s="147" t="s">
        <v>369</v>
      </c>
      <c r="AS118" s="148">
        <f>+IF(AR118=[3]CONTROLES!$C$59,[3]CONTROLES!$D$59,[3]CONTROLES!$D$60)</f>
        <v>15</v>
      </c>
      <c r="AT118" s="147" t="s">
        <v>372</v>
      </c>
      <c r="AU118" s="148">
        <f>+IF(AT118=[3]CONTROLES!$C$61,[3]CONTROLES!$D$61,[3]CONTROLES!$D$62)</f>
        <v>15</v>
      </c>
      <c r="AV118" s="147" t="s">
        <v>375</v>
      </c>
      <c r="AW118" s="149">
        <f>+IF(AV118=[3]CONTROLES!$C$63,[3]CONTROLES!$D$63,IF(AV118=[3]CONTROLES!$C$64,[3]CONTROLES!$D$64,[3]CONTROLES!$D$65))</f>
        <v>10</v>
      </c>
      <c r="AX118" s="149">
        <f t="shared" si="15"/>
        <v>95</v>
      </c>
      <c r="AY118" s="150" t="str">
        <f t="shared" si="13"/>
        <v>Moderado</v>
      </c>
      <c r="AZ118" s="212"/>
      <c r="BA118" s="348"/>
      <c r="BB118" s="347"/>
      <c r="BC118" s="358"/>
      <c r="BD118" s="349"/>
      <c r="BE118" s="349"/>
      <c r="BF118" s="212"/>
      <c r="BG118" s="212"/>
      <c r="BH118" s="212" t="s">
        <v>216</v>
      </c>
      <c r="BI118" s="220"/>
      <c r="BJ118" s="220"/>
      <c r="BK118" s="212"/>
      <c r="BL118" s="212"/>
      <c r="BM118" s="208" t="s">
        <v>171</v>
      </c>
      <c r="BN118" s="356"/>
      <c r="BO118" s="239"/>
      <c r="BP118" s="239"/>
      <c r="BQ118" s="196"/>
      <c r="BR118" s="196"/>
      <c r="BS118" s="196"/>
      <c r="BT118" s="196"/>
      <c r="BU118" s="196"/>
      <c r="BV118" s="196"/>
      <c r="BW118" s="196"/>
      <c r="BX118" s="196"/>
      <c r="BY118" s="196"/>
      <c r="BZ118" s="196"/>
      <c r="CA118" s="196"/>
      <c r="CB118" s="196"/>
      <c r="CC118" s="196"/>
      <c r="CD118" s="196"/>
      <c r="CE118" s="196"/>
      <c r="CF118" s="196"/>
      <c r="CG118" s="196"/>
      <c r="CH118" s="196"/>
      <c r="CI118" s="196"/>
      <c r="CJ118" s="196"/>
      <c r="CK118" s="196"/>
      <c r="CL118" s="196"/>
      <c r="CM118" s="196"/>
      <c r="CN118" s="196"/>
      <c r="CO118" s="196"/>
      <c r="CP118" s="196"/>
      <c r="CQ118" s="196"/>
      <c r="CR118" s="196"/>
      <c r="CS118" s="196"/>
      <c r="CT118" s="196"/>
      <c r="CU118" s="196"/>
      <c r="CV118" s="196"/>
      <c r="CW118" s="196"/>
      <c r="CX118" s="196"/>
      <c r="CY118" s="196"/>
      <c r="CZ118" s="196"/>
      <c r="DA118" s="196"/>
      <c r="DB118" s="196"/>
      <c r="DC118" s="196"/>
      <c r="DD118" s="196"/>
      <c r="DE118" s="196"/>
      <c r="DF118" s="196"/>
      <c r="DG118" s="196"/>
      <c r="DH118" s="196"/>
      <c r="DI118" s="196"/>
      <c r="DJ118" s="196"/>
      <c r="DK118" s="196"/>
      <c r="DL118" s="196"/>
      <c r="DM118" s="196"/>
      <c r="DN118" s="196"/>
      <c r="DO118" s="196"/>
      <c r="DP118" s="196"/>
      <c r="DQ118" s="196"/>
      <c r="DR118" s="196"/>
      <c r="DS118" s="196"/>
      <c r="DT118" s="196"/>
      <c r="DU118" s="196"/>
      <c r="DV118" s="196"/>
      <c r="DW118" s="196"/>
      <c r="DX118" s="196"/>
      <c r="DY118" s="196"/>
      <c r="DZ118" s="196"/>
      <c r="EA118" s="196"/>
      <c r="EB118" s="196"/>
      <c r="EC118" s="196"/>
      <c r="ED118" s="196"/>
      <c r="EE118" s="196"/>
      <c r="EF118" s="196"/>
      <c r="EG118" s="196"/>
      <c r="EH118" s="196"/>
      <c r="EI118" s="196"/>
      <c r="EJ118" s="196"/>
      <c r="EK118" s="196"/>
      <c r="EL118" s="196"/>
      <c r="EM118" s="196"/>
      <c r="EN118" s="196"/>
      <c r="EO118" s="196"/>
      <c r="EP118" s="196"/>
      <c r="EQ118" s="196"/>
      <c r="ER118" s="196"/>
      <c r="ES118" s="196"/>
      <c r="ET118" s="196"/>
      <c r="EU118" s="196"/>
      <c r="EV118" s="196"/>
      <c r="EW118" s="196"/>
      <c r="EX118" s="196"/>
      <c r="EY118" s="196"/>
      <c r="EZ118" s="196"/>
      <c r="FA118" s="196"/>
      <c r="FB118" s="196"/>
      <c r="FC118" s="196"/>
      <c r="FD118" s="196"/>
      <c r="FE118" s="196"/>
      <c r="FF118" s="196"/>
      <c r="FG118" s="196"/>
      <c r="FH118" s="196"/>
      <c r="FI118" s="196"/>
      <c r="FJ118" s="196"/>
      <c r="FK118" s="196"/>
      <c r="FL118" s="196"/>
      <c r="FM118" s="196"/>
      <c r="FN118" s="196"/>
      <c r="FO118" s="196"/>
      <c r="FP118" s="196"/>
      <c r="FQ118" s="196"/>
      <c r="FR118" s="196"/>
      <c r="FS118" s="280"/>
      <c r="FT118" s="280"/>
      <c r="FU118" s="196"/>
      <c r="FV118" s="277"/>
      <c r="FW118" s="196"/>
      <c r="FX118" s="196"/>
      <c r="FY118" s="280"/>
      <c r="FZ118" s="196"/>
      <c r="GA118" s="243">
        <v>45421</v>
      </c>
      <c r="GB118" s="269"/>
      <c r="GC118" s="269"/>
      <c r="GD118" s="269"/>
      <c r="GE118" s="289"/>
      <c r="GF118" s="289"/>
      <c r="GG118" s="289"/>
      <c r="GH118" s="289"/>
      <c r="GI118" s="289"/>
      <c r="GJ118" s="289"/>
      <c r="GK118" s="289"/>
      <c r="GL118" s="289"/>
      <c r="GM118" s="289"/>
      <c r="GN118" s="289"/>
      <c r="GO118" s="289"/>
      <c r="GP118" s="289"/>
      <c r="GQ118" s="289"/>
      <c r="GR118" s="289"/>
      <c r="GS118" s="289"/>
      <c r="GT118" s="289"/>
      <c r="GU118" s="289"/>
      <c r="GV118" s="289"/>
      <c r="GW118" s="289"/>
      <c r="GX118" s="289"/>
      <c r="GY118" s="289"/>
      <c r="GZ118" s="289"/>
      <c r="HA118" s="289"/>
      <c r="HB118" s="289"/>
      <c r="HC118" s="289"/>
      <c r="HD118" s="289"/>
      <c r="HE118" s="289"/>
      <c r="HF118" s="289"/>
    </row>
    <row r="119" spans="1:214" ht="39.75" hidden="1" customHeight="1" x14ac:dyDescent="0.2">
      <c r="A119" s="351"/>
      <c r="B119" s="350"/>
      <c r="C119" s="328"/>
      <c r="D119" s="328"/>
      <c r="E119" s="153"/>
      <c r="F119" s="353"/>
      <c r="G119" s="153"/>
      <c r="H119" s="353"/>
      <c r="I119" s="353"/>
      <c r="J119" s="328"/>
      <c r="K119" s="328"/>
      <c r="L119" s="328"/>
      <c r="M119" s="328"/>
      <c r="N119" s="328"/>
      <c r="O119" s="328"/>
      <c r="P119" s="329"/>
      <c r="Q119" s="345"/>
      <c r="R119" s="329"/>
      <c r="S119" s="345"/>
      <c r="T119" s="346"/>
      <c r="U119" s="212"/>
      <c r="V119" s="205"/>
      <c r="W119" s="205"/>
      <c r="X119" s="205"/>
      <c r="Y119" s="206"/>
      <c r="Z119" s="207">
        <f>+IF(Y119='[11]Tabla Valoración controles'!$D$4,'[11]Tabla Valoración controles'!$F$4,IF('[11]Mapa Corrupcion'!Y119='[11]Tabla Valoración controles'!$D$5,'[11]Tabla Valoración controles'!$F$5,IF(Y119=[11]FORMULAS!$A$10,0,'[11]Tabla Valoración controles'!$F$6)))</f>
        <v>0.1</v>
      </c>
      <c r="AA119" s="206" t="s">
        <v>8</v>
      </c>
      <c r="AB119" s="171">
        <f>+IF(AA119='[11]Tabla Valoración controles'!$D$7,'[11]Tabla Valoración controles'!$F$7,IF(Y119=[11]FORMULAS!$A$10,0,'[11]Tabla Valoración controles'!$F$8))</f>
        <v>0.15</v>
      </c>
      <c r="AC119" s="206" t="s">
        <v>18</v>
      </c>
      <c r="AD119" s="207">
        <f>+IF(AC119='[11]Tabla Valoración controles'!$D$9,'[11]Tabla Valoración controles'!$F$9,IF(Y119=[11]FORMULAS!$A$10,0,'[11]Tabla Valoración controles'!$F$10))</f>
        <v>0</v>
      </c>
      <c r="AE119" s="206" t="s">
        <v>20</v>
      </c>
      <c r="AF119" s="207">
        <f>+IF(AE119='[11]Tabla Valoración controles'!$D$9,'[11]Tabla Valoración controles'!$F$9,IF(AA119=[11]FORMULAS!$A$10,0,'[11]Tabla Valoración controles'!$F$10))</f>
        <v>0</v>
      </c>
      <c r="AG119" s="206" t="s">
        <v>77</v>
      </c>
      <c r="AH119" s="207">
        <f>+IF(AG119='[11]Tabla Valoración controles'!$D$13,'[11]Tabla Valoración controles'!$F$13,'[11]Tabla Valoración controles'!$F$14)</f>
        <v>0</v>
      </c>
      <c r="AI119" s="171">
        <f t="shared" si="16"/>
        <v>0.25</v>
      </c>
      <c r="AJ119" s="147" t="s">
        <v>353</v>
      </c>
      <c r="AK119" s="148">
        <f>+IF(AJ119=[3]CONTROLES!$C$50,[3]CONTROLES!$D$50,[3]CONTROLES!$D$51)</f>
        <v>15</v>
      </c>
      <c r="AL119" s="147" t="s">
        <v>359</v>
      </c>
      <c r="AM119" s="148">
        <f>+IF(AL119=[3]CONTROLES!$C$52,[3]CONTROLES!$D$52,[3]CONTROLES!$D$53)</f>
        <v>15</v>
      </c>
      <c r="AN119" s="147" t="s">
        <v>362</v>
      </c>
      <c r="AO119" s="148">
        <f>+IF(AN119=[3]CONTROLES!$C$54,[3]CONTROLES!$D$54,[3]CONTROLES!$D$55)</f>
        <v>15</v>
      </c>
      <c r="AP119" s="147" t="s">
        <v>365</v>
      </c>
      <c r="AQ119" s="148">
        <f>+IF(AP119=[3]CONTROLES!$C$56,[3]CONTROLES!$D$56,IF(AP119=[3]CONTROLES!$C$57,[3]CONTROLES!$D$57,[3]CONTROLES!$D$58))</f>
        <v>15</v>
      </c>
      <c r="AR119" s="147" t="s">
        <v>369</v>
      </c>
      <c r="AS119" s="148">
        <f>+IF(AR119=[3]CONTROLES!$C$59,[3]CONTROLES!$D$59,[3]CONTROLES!$D$60)</f>
        <v>15</v>
      </c>
      <c r="AT119" s="147" t="s">
        <v>372</v>
      </c>
      <c r="AU119" s="148">
        <f>+IF(AT119=[3]CONTROLES!$C$61,[3]CONTROLES!$D$61,[3]CONTROLES!$D$62)</f>
        <v>15</v>
      </c>
      <c r="AV119" s="147" t="s">
        <v>375</v>
      </c>
      <c r="AW119" s="149">
        <f>+IF(AV119=[3]CONTROLES!$C$63,[3]CONTROLES!$D$63,IF(AV119=[3]CONTROLES!$C$64,[3]CONTROLES!$D$64,[3]CONTROLES!$D$65))</f>
        <v>10</v>
      </c>
      <c r="AX119" s="149">
        <f t="shared" si="15"/>
        <v>100</v>
      </c>
      <c r="AY119" s="150" t="str">
        <f t="shared" si="13"/>
        <v>Fuerte</v>
      </c>
      <c r="AZ119" s="212"/>
      <c r="BA119" s="348"/>
      <c r="BB119" s="347"/>
      <c r="BC119" s="358"/>
      <c r="BD119" s="349"/>
      <c r="BE119" s="349"/>
      <c r="BF119" s="212"/>
      <c r="BG119" s="212"/>
      <c r="BH119" s="212" t="s">
        <v>216</v>
      </c>
      <c r="BI119" s="220"/>
      <c r="BJ119" s="220"/>
      <c r="BK119" s="212"/>
      <c r="BL119" s="212"/>
      <c r="BM119" s="208" t="s">
        <v>171</v>
      </c>
      <c r="BN119" s="356"/>
      <c r="BO119" s="239"/>
      <c r="BP119" s="239"/>
      <c r="BQ119" s="196"/>
      <c r="BR119" s="196"/>
      <c r="BS119" s="196"/>
      <c r="BT119" s="196"/>
      <c r="BU119" s="196"/>
      <c r="BV119" s="196"/>
      <c r="BW119" s="196"/>
      <c r="BX119" s="196"/>
      <c r="BY119" s="196"/>
      <c r="BZ119" s="196"/>
      <c r="CA119" s="196"/>
      <c r="CB119" s="196"/>
      <c r="CC119" s="196"/>
      <c r="CD119" s="196"/>
      <c r="CE119" s="196"/>
      <c r="CF119" s="196"/>
      <c r="CG119" s="196"/>
      <c r="CH119" s="196"/>
      <c r="CI119" s="196"/>
      <c r="CJ119" s="196"/>
      <c r="CK119" s="196"/>
      <c r="CL119" s="196"/>
      <c r="CM119" s="196"/>
      <c r="CN119" s="196"/>
      <c r="CO119" s="196"/>
      <c r="CP119" s="196"/>
      <c r="CQ119" s="196"/>
      <c r="CR119" s="196"/>
      <c r="CS119" s="196"/>
      <c r="CT119" s="196"/>
      <c r="CU119" s="196"/>
      <c r="CV119" s="196"/>
      <c r="CW119" s="196"/>
      <c r="CX119" s="196"/>
      <c r="CY119" s="196"/>
      <c r="CZ119" s="196"/>
      <c r="DA119" s="196"/>
      <c r="DB119" s="196"/>
      <c r="DC119" s="196"/>
      <c r="DD119" s="196"/>
      <c r="DE119" s="196"/>
      <c r="DF119" s="196"/>
      <c r="DG119" s="196"/>
      <c r="DH119" s="196"/>
      <c r="DI119" s="196"/>
      <c r="DJ119" s="196"/>
      <c r="DK119" s="196"/>
      <c r="DL119" s="196"/>
      <c r="DM119" s="196"/>
      <c r="DN119" s="196"/>
      <c r="DO119" s="196"/>
      <c r="DP119" s="196"/>
      <c r="DQ119" s="196"/>
      <c r="DR119" s="196"/>
      <c r="DS119" s="196"/>
      <c r="DT119" s="196"/>
      <c r="DU119" s="196"/>
      <c r="DV119" s="196"/>
      <c r="DW119" s="196"/>
      <c r="DX119" s="196"/>
      <c r="DY119" s="196"/>
      <c r="DZ119" s="196"/>
      <c r="EA119" s="196"/>
      <c r="EB119" s="196"/>
      <c r="EC119" s="196"/>
      <c r="ED119" s="196"/>
      <c r="EE119" s="196"/>
      <c r="EF119" s="196"/>
      <c r="EG119" s="196"/>
      <c r="EH119" s="196"/>
      <c r="EI119" s="196"/>
      <c r="EJ119" s="196"/>
      <c r="EK119" s="196"/>
      <c r="EL119" s="196"/>
      <c r="EM119" s="196"/>
      <c r="EN119" s="196"/>
      <c r="EO119" s="196"/>
      <c r="EP119" s="196"/>
      <c r="EQ119" s="196"/>
      <c r="ER119" s="196"/>
      <c r="ES119" s="196"/>
      <c r="ET119" s="196"/>
      <c r="EU119" s="196"/>
      <c r="EV119" s="196"/>
      <c r="EW119" s="196"/>
      <c r="EX119" s="196"/>
      <c r="EY119" s="196"/>
      <c r="EZ119" s="196"/>
      <c r="FA119" s="196"/>
      <c r="FB119" s="196"/>
      <c r="FC119" s="196"/>
      <c r="FD119" s="196"/>
      <c r="FE119" s="196"/>
      <c r="FF119" s="196"/>
      <c r="FG119" s="196"/>
      <c r="FH119" s="196"/>
      <c r="FI119" s="196"/>
      <c r="FJ119" s="196"/>
      <c r="FK119" s="196"/>
      <c r="FL119" s="196"/>
      <c r="FM119" s="196"/>
      <c r="FN119" s="196"/>
      <c r="FO119" s="196"/>
      <c r="FP119" s="196"/>
      <c r="FQ119" s="196"/>
      <c r="FR119" s="196"/>
      <c r="FS119" s="280"/>
      <c r="FT119" s="280"/>
      <c r="FU119" s="196"/>
      <c r="FV119" s="277"/>
      <c r="FW119" s="196"/>
      <c r="FX119" s="196"/>
      <c r="FY119" s="280"/>
      <c r="FZ119" s="196"/>
      <c r="GA119" s="243">
        <v>45421</v>
      </c>
      <c r="GB119" s="269"/>
      <c r="GC119" s="269"/>
      <c r="GD119" s="269"/>
      <c r="GE119" s="289"/>
      <c r="GF119" s="289"/>
      <c r="GG119" s="289"/>
      <c r="GH119" s="289"/>
      <c r="GI119" s="289"/>
      <c r="GJ119" s="289"/>
      <c r="GK119" s="289"/>
      <c r="GL119" s="289"/>
      <c r="GM119" s="289"/>
      <c r="GN119" s="289"/>
      <c r="GO119" s="289"/>
      <c r="GP119" s="289"/>
      <c r="GQ119" s="289"/>
      <c r="GR119" s="289"/>
      <c r="GS119" s="289"/>
      <c r="GT119" s="289"/>
      <c r="GU119" s="289"/>
      <c r="GV119" s="289"/>
      <c r="GW119" s="289"/>
      <c r="GX119" s="289"/>
      <c r="GY119" s="289"/>
      <c r="GZ119" s="289"/>
      <c r="HA119" s="289"/>
      <c r="HB119" s="289"/>
      <c r="HC119" s="289"/>
      <c r="HD119" s="289"/>
      <c r="HE119" s="289"/>
      <c r="HF119" s="289"/>
    </row>
    <row r="120" spans="1:214" ht="39.75" hidden="1" customHeight="1" x14ac:dyDescent="0.2">
      <c r="A120" s="351"/>
      <c r="B120" s="350"/>
      <c r="C120" s="328"/>
      <c r="D120" s="328"/>
      <c r="E120" s="153"/>
      <c r="F120" s="353"/>
      <c r="G120" s="153"/>
      <c r="H120" s="353"/>
      <c r="I120" s="353"/>
      <c r="J120" s="328"/>
      <c r="K120" s="328"/>
      <c r="L120" s="328"/>
      <c r="M120" s="328"/>
      <c r="N120" s="328"/>
      <c r="O120" s="328"/>
      <c r="P120" s="329"/>
      <c r="Q120" s="345"/>
      <c r="R120" s="329"/>
      <c r="S120" s="345"/>
      <c r="T120" s="346"/>
      <c r="U120" s="202"/>
      <c r="V120" s="209"/>
      <c r="W120" s="209"/>
      <c r="X120" s="209"/>
      <c r="Y120" s="206"/>
      <c r="Z120" s="207">
        <f>+IF(Y120='[11]Tabla Valoración controles'!$D$4,'[11]Tabla Valoración controles'!$F$4,IF('[11]Mapa Corrupcion'!Y120='[11]Tabla Valoración controles'!$D$5,'[11]Tabla Valoración controles'!$F$5,IF(Y120=[11]FORMULAS!$A$10,0,'[11]Tabla Valoración controles'!$F$6)))</f>
        <v>0.1</v>
      </c>
      <c r="AA120" s="206"/>
      <c r="AB120" s="171">
        <f>+IF(AA120='[11]Tabla Valoración controles'!$D$7,'[11]Tabla Valoración controles'!$F$7,IF(Y120=[11]FORMULAS!$A$10,0,'[11]Tabla Valoración controles'!$F$8))</f>
        <v>0.15</v>
      </c>
      <c r="AC120" s="206"/>
      <c r="AD120" s="207">
        <f>+IF(AC120='[11]Tabla Valoración controles'!$D$9,'[11]Tabla Valoración controles'!$F$9,IF(Y120=[11]FORMULAS!$A$10,0,'[11]Tabla Valoración controles'!$F$10))</f>
        <v>0</v>
      </c>
      <c r="AE120" s="206"/>
      <c r="AF120" s="207">
        <f>+IF(AE120='[11]Tabla Valoración controles'!$D$9,'[11]Tabla Valoración controles'!$F$9,IF(AA120=[11]FORMULAS!$A$10,0,'[11]Tabla Valoración controles'!$F$10))</f>
        <v>0</v>
      </c>
      <c r="AG120" s="206"/>
      <c r="AH120" s="207">
        <f>+IF(AG120='[11]Tabla Valoración controles'!$D$13,'[11]Tabla Valoración controles'!$F$13,'[11]Tabla Valoración controles'!$F$14)</f>
        <v>0</v>
      </c>
      <c r="AI120" s="171">
        <f t="shared" si="16"/>
        <v>0.25</v>
      </c>
      <c r="AJ120" s="147"/>
      <c r="AK120" s="148">
        <f>+IF(AJ120=[3]CONTROLES!$C$50,[3]CONTROLES!$D$50,[3]CONTROLES!$D$51)</f>
        <v>0</v>
      </c>
      <c r="AL120" s="147"/>
      <c r="AM120" s="148">
        <f>+IF(AL120=[3]CONTROLES!$C$52,[3]CONTROLES!$D$52,[3]CONTROLES!$D$53)</f>
        <v>0</v>
      </c>
      <c r="AN120" s="147"/>
      <c r="AO120" s="148">
        <f>+IF(AN120=[3]CONTROLES!$C$54,[3]CONTROLES!$D$54,[3]CONTROLES!$D$55)</f>
        <v>0</v>
      </c>
      <c r="AP120" s="147"/>
      <c r="AQ120" s="148">
        <f>+IF(AP120=[3]CONTROLES!$C$56,[3]CONTROLES!$D$56,IF(AP120=[3]CONTROLES!$C$57,[3]CONTROLES!$D$57,[3]CONTROLES!$D$58))</f>
        <v>0</v>
      </c>
      <c r="AR120" s="147"/>
      <c r="AS120" s="148">
        <f>+IF(AR120=[3]CONTROLES!$C$59,[3]CONTROLES!$D$59,[3]CONTROLES!$D$60)</f>
        <v>0</v>
      </c>
      <c r="AT120" s="147"/>
      <c r="AU120" s="148">
        <f>+IF(AT120=[3]CONTROLES!$C$61,[3]CONTROLES!$D$61,[3]CONTROLES!$D$62)</f>
        <v>0</v>
      </c>
      <c r="AV120" s="147"/>
      <c r="AW120" s="149">
        <f>+IF(AV120=[3]CONTROLES!$C$63,[3]CONTROLES!$D$63,IF(AV120=[3]CONTROLES!$C$64,[3]CONTROLES!$D$64,[3]CONTROLES!$D$65))</f>
        <v>0</v>
      </c>
      <c r="AX120" s="149">
        <f t="shared" si="15"/>
        <v>0</v>
      </c>
      <c r="AY120" s="150" t="str">
        <f t="shared" si="13"/>
        <v>Débil</v>
      </c>
      <c r="AZ120" s="212"/>
      <c r="BA120" s="348"/>
      <c r="BB120" s="347"/>
      <c r="BC120" s="358"/>
      <c r="BD120" s="349"/>
      <c r="BE120" s="349"/>
      <c r="BF120" s="208"/>
      <c r="BG120" s="208"/>
      <c r="BH120" s="212" t="s">
        <v>216</v>
      </c>
      <c r="BI120" s="221"/>
      <c r="BJ120" s="221"/>
      <c r="BK120" s="208"/>
      <c r="BL120" s="208"/>
      <c r="BM120" s="208" t="s">
        <v>171</v>
      </c>
      <c r="BN120" s="356"/>
      <c r="BO120" s="239"/>
      <c r="BP120" s="239"/>
      <c r="BQ120" s="196"/>
      <c r="BR120" s="196"/>
      <c r="BS120" s="196"/>
      <c r="BT120" s="196"/>
      <c r="BU120" s="196"/>
      <c r="BV120" s="196"/>
      <c r="BW120" s="196"/>
      <c r="BX120" s="196"/>
      <c r="BY120" s="196"/>
      <c r="BZ120" s="196"/>
      <c r="CA120" s="196"/>
      <c r="CB120" s="196"/>
      <c r="CC120" s="196"/>
      <c r="CD120" s="196"/>
      <c r="CE120" s="196"/>
      <c r="CF120" s="196"/>
      <c r="CG120" s="196"/>
      <c r="CH120" s="196"/>
      <c r="CI120" s="196"/>
      <c r="CJ120" s="196"/>
      <c r="CK120" s="196"/>
      <c r="CL120" s="196"/>
      <c r="CM120" s="196"/>
      <c r="CN120" s="196"/>
      <c r="CO120" s="196"/>
      <c r="CP120" s="196"/>
      <c r="CQ120" s="196"/>
      <c r="CR120" s="196"/>
      <c r="CS120" s="196"/>
      <c r="CT120" s="196"/>
      <c r="CU120" s="196"/>
      <c r="CV120" s="196"/>
      <c r="CW120" s="196"/>
      <c r="CX120" s="196"/>
      <c r="CY120" s="196"/>
      <c r="CZ120" s="196"/>
      <c r="DA120" s="196"/>
      <c r="DB120" s="196"/>
      <c r="DC120" s="196"/>
      <c r="DD120" s="196"/>
      <c r="DE120" s="196"/>
      <c r="DF120" s="196"/>
      <c r="DG120" s="196"/>
      <c r="DH120" s="196"/>
      <c r="DI120" s="196"/>
      <c r="DJ120" s="196"/>
      <c r="DK120" s="196"/>
      <c r="DL120" s="196"/>
      <c r="DM120" s="196"/>
      <c r="DN120" s="196"/>
      <c r="DO120" s="196"/>
      <c r="DP120" s="196"/>
      <c r="DQ120" s="196"/>
      <c r="DR120" s="196"/>
      <c r="DS120" s="196"/>
      <c r="DT120" s="196"/>
      <c r="DU120" s="196"/>
      <c r="DV120" s="196"/>
      <c r="DW120" s="196"/>
      <c r="DX120" s="196"/>
      <c r="DY120" s="196"/>
      <c r="DZ120" s="196"/>
      <c r="EA120" s="196"/>
      <c r="EB120" s="196"/>
      <c r="EC120" s="196"/>
      <c r="ED120" s="196"/>
      <c r="EE120" s="196"/>
      <c r="EF120" s="196"/>
      <c r="EG120" s="196"/>
      <c r="EH120" s="196"/>
      <c r="EI120" s="196"/>
      <c r="EJ120" s="196"/>
      <c r="EK120" s="196"/>
      <c r="EL120" s="196"/>
      <c r="EM120" s="196"/>
      <c r="EN120" s="196"/>
      <c r="EO120" s="196"/>
      <c r="EP120" s="196"/>
      <c r="EQ120" s="196"/>
      <c r="ER120" s="196"/>
      <c r="ES120" s="196"/>
      <c r="ET120" s="196"/>
      <c r="EU120" s="196"/>
      <c r="EV120" s="196"/>
      <c r="EW120" s="196"/>
      <c r="EX120" s="196"/>
      <c r="EY120" s="196"/>
      <c r="EZ120" s="196"/>
      <c r="FA120" s="196"/>
      <c r="FB120" s="196"/>
      <c r="FC120" s="196"/>
      <c r="FD120" s="196"/>
      <c r="FE120" s="196"/>
      <c r="FF120" s="196"/>
      <c r="FG120" s="196"/>
      <c r="FH120" s="196"/>
      <c r="FI120" s="196"/>
      <c r="FJ120" s="196"/>
      <c r="FK120" s="196"/>
      <c r="FL120" s="196"/>
      <c r="FM120" s="196"/>
      <c r="FN120" s="196"/>
      <c r="FO120" s="196"/>
      <c r="FP120" s="196"/>
      <c r="FQ120" s="196"/>
      <c r="FR120" s="196"/>
      <c r="FS120" s="280"/>
      <c r="FT120" s="280"/>
      <c r="FU120" s="196"/>
      <c r="FV120" s="277"/>
      <c r="FW120" s="196"/>
      <c r="FX120" s="196"/>
      <c r="FY120" s="280"/>
      <c r="FZ120" s="196"/>
      <c r="GA120" s="243">
        <v>45421</v>
      </c>
      <c r="GB120" s="269"/>
      <c r="GC120" s="269"/>
      <c r="GD120" s="269"/>
      <c r="GE120" s="289"/>
      <c r="GF120" s="289"/>
      <c r="GG120" s="289"/>
      <c r="GH120" s="289"/>
      <c r="GI120" s="289"/>
      <c r="GJ120" s="289"/>
      <c r="GK120" s="289"/>
      <c r="GL120" s="289"/>
      <c r="GM120" s="289"/>
      <c r="GN120" s="289"/>
      <c r="GO120" s="289"/>
      <c r="GP120" s="289"/>
      <c r="GQ120" s="289"/>
      <c r="GR120" s="289"/>
      <c r="GS120" s="289"/>
      <c r="GT120" s="289"/>
      <c r="GU120" s="289"/>
      <c r="GV120" s="289"/>
      <c r="GW120" s="289"/>
      <c r="GX120" s="289"/>
      <c r="GY120" s="289"/>
      <c r="GZ120" s="289"/>
      <c r="HA120" s="289"/>
      <c r="HB120" s="289"/>
      <c r="HC120" s="289"/>
      <c r="HD120" s="289"/>
      <c r="HE120" s="289"/>
      <c r="HF120" s="289"/>
    </row>
    <row r="121" spans="1:214" ht="39.75" hidden="1" customHeight="1" x14ac:dyDescent="0.2">
      <c r="A121" s="351"/>
      <c r="B121" s="350"/>
      <c r="C121" s="328"/>
      <c r="D121" s="328"/>
      <c r="E121" s="153"/>
      <c r="F121" s="353"/>
      <c r="G121" s="153"/>
      <c r="H121" s="353"/>
      <c r="I121" s="353"/>
      <c r="J121" s="328"/>
      <c r="K121" s="328"/>
      <c r="L121" s="328"/>
      <c r="M121" s="328"/>
      <c r="N121" s="328"/>
      <c r="O121" s="328"/>
      <c r="P121" s="329"/>
      <c r="Q121" s="345"/>
      <c r="R121" s="329"/>
      <c r="S121" s="345"/>
      <c r="T121" s="346"/>
      <c r="U121" s="202"/>
      <c r="V121" s="209"/>
      <c r="W121" s="209"/>
      <c r="X121" s="209"/>
      <c r="Y121" s="206"/>
      <c r="Z121" s="207">
        <f>+IF(Y121='[11]Tabla Valoración controles'!$D$4,'[11]Tabla Valoración controles'!$F$4,IF('[11]Mapa Corrupcion'!Y121='[11]Tabla Valoración controles'!$D$5,'[11]Tabla Valoración controles'!$F$5,IF(Y121=[11]FORMULAS!$A$10,0,'[11]Tabla Valoración controles'!$F$6)))</f>
        <v>0.1</v>
      </c>
      <c r="AA121" s="206"/>
      <c r="AB121" s="171">
        <f>+IF(AA121='[11]Tabla Valoración controles'!$D$7,'[11]Tabla Valoración controles'!$F$7,IF(Y121=[11]FORMULAS!$A$10,0,'[11]Tabla Valoración controles'!$F$8))</f>
        <v>0.15</v>
      </c>
      <c r="AC121" s="206"/>
      <c r="AD121" s="207">
        <f>+IF(AC121='[11]Tabla Valoración controles'!$D$9,'[11]Tabla Valoración controles'!$F$9,IF(Y121=[11]FORMULAS!$A$10,0,'[11]Tabla Valoración controles'!$F$10))</f>
        <v>0</v>
      </c>
      <c r="AE121" s="206"/>
      <c r="AF121" s="207">
        <f>+IF(AE121='[11]Tabla Valoración controles'!$D$9,'[11]Tabla Valoración controles'!$F$9,IF(AA121=[11]FORMULAS!$A$10,0,'[11]Tabla Valoración controles'!$F$10))</f>
        <v>0</v>
      </c>
      <c r="AG121" s="206"/>
      <c r="AH121" s="207">
        <f>+IF(AG121='[11]Tabla Valoración controles'!$D$13,'[11]Tabla Valoración controles'!$F$13,'[11]Tabla Valoración controles'!$F$14)</f>
        <v>0</v>
      </c>
      <c r="AI121" s="171">
        <f t="shared" si="16"/>
        <v>0.25</v>
      </c>
      <c r="AJ121" s="147"/>
      <c r="AK121" s="148">
        <f>+IF(AJ121=[3]CONTROLES!$C$50,[3]CONTROLES!$D$50,[3]CONTROLES!$D$51)</f>
        <v>0</v>
      </c>
      <c r="AL121" s="147"/>
      <c r="AM121" s="148">
        <f>+IF(AL121=[3]CONTROLES!$C$52,[3]CONTROLES!$D$52,[3]CONTROLES!$D$53)</f>
        <v>0</v>
      </c>
      <c r="AN121" s="147"/>
      <c r="AO121" s="148">
        <f>+IF(AN121=[3]CONTROLES!$C$54,[3]CONTROLES!$D$54,[3]CONTROLES!$D$55)</f>
        <v>0</v>
      </c>
      <c r="AP121" s="147"/>
      <c r="AQ121" s="148">
        <f>+IF(AP121=[3]CONTROLES!$C$56,[3]CONTROLES!$D$56,IF(AP121=[3]CONTROLES!$C$57,[3]CONTROLES!$D$57,[3]CONTROLES!$D$58))</f>
        <v>0</v>
      </c>
      <c r="AR121" s="147"/>
      <c r="AS121" s="148">
        <f>+IF(AR121=[3]CONTROLES!$C$59,[3]CONTROLES!$D$59,[3]CONTROLES!$D$60)</f>
        <v>0</v>
      </c>
      <c r="AT121" s="147"/>
      <c r="AU121" s="148">
        <f>+IF(AT121=[3]CONTROLES!$C$61,[3]CONTROLES!$D$61,[3]CONTROLES!$D$62)</f>
        <v>0</v>
      </c>
      <c r="AV121" s="147"/>
      <c r="AW121" s="149">
        <f>+IF(AV121=[3]CONTROLES!$C$63,[3]CONTROLES!$D$63,IF(AV121=[3]CONTROLES!$C$64,[3]CONTROLES!$D$64,[3]CONTROLES!$D$65))</f>
        <v>0</v>
      </c>
      <c r="AX121" s="149">
        <f t="shared" si="15"/>
        <v>0</v>
      </c>
      <c r="AY121" s="150" t="str">
        <f t="shared" si="13"/>
        <v>Débil</v>
      </c>
      <c r="AZ121" s="212"/>
      <c r="BA121" s="348"/>
      <c r="BB121" s="347"/>
      <c r="BC121" s="358"/>
      <c r="BD121" s="349"/>
      <c r="BE121" s="349"/>
      <c r="BF121" s="208"/>
      <c r="BG121" s="208"/>
      <c r="BH121" s="212" t="s">
        <v>216</v>
      </c>
      <c r="BI121" s="221"/>
      <c r="BJ121" s="221"/>
      <c r="BK121" s="208"/>
      <c r="BL121" s="208"/>
      <c r="BM121" s="208" t="s">
        <v>171</v>
      </c>
      <c r="BN121" s="356"/>
      <c r="BO121" s="239"/>
      <c r="BP121" s="239"/>
      <c r="BQ121" s="196"/>
      <c r="BR121" s="196"/>
      <c r="BS121" s="196"/>
      <c r="BT121" s="196"/>
      <c r="BU121" s="196"/>
      <c r="BV121" s="196"/>
      <c r="BW121" s="196"/>
      <c r="BX121" s="196"/>
      <c r="BY121" s="196"/>
      <c r="BZ121" s="196"/>
      <c r="CA121" s="196"/>
      <c r="CB121" s="196"/>
      <c r="CC121" s="196"/>
      <c r="CD121" s="196"/>
      <c r="CE121" s="196"/>
      <c r="CF121" s="196"/>
      <c r="CG121" s="196"/>
      <c r="CH121" s="196"/>
      <c r="CI121" s="196"/>
      <c r="CJ121" s="196"/>
      <c r="CK121" s="196"/>
      <c r="CL121" s="196"/>
      <c r="CM121" s="196"/>
      <c r="CN121" s="196"/>
      <c r="CO121" s="196"/>
      <c r="CP121" s="196"/>
      <c r="CQ121" s="196"/>
      <c r="CR121" s="196"/>
      <c r="CS121" s="196"/>
      <c r="CT121" s="196"/>
      <c r="CU121" s="196"/>
      <c r="CV121" s="196"/>
      <c r="CW121" s="196"/>
      <c r="CX121" s="196"/>
      <c r="CY121" s="196"/>
      <c r="CZ121" s="196"/>
      <c r="DA121" s="196"/>
      <c r="DB121" s="196"/>
      <c r="DC121" s="196"/>
      <c r="DD121" s="196"/>
      <c r="DE121" s="196"/>
      <c r="DF121" s="196"/>
      <c r="DG121" s="196"/>
      <c r="DH121" s="196"/>
      <c r="DI121" s="196"/>
      <c r="DJ121" s="196"/>
      <c r="DK121" s="196"/>
      <c r="DL121" s="196"/>
      <c r="DM121" s="196"/>
      <c r="DN121" s="196"/>
      <c r="DO121" s="196"/>
      <c r="DP121" s="196"/>
      <c r="DQ121" s="196"/>
      <c r="DR121" s="196"/>
      <c r="DS121" s="196"/>
      <c r="DT121" s="196"/>
      <c r="DU121" s="196"/>
      <c r="DV121" s="196"/>
      <c r="DW121" s="196"/>
      <c r="DX121" s="196"/>
      <c r="DY121" s="196"/>
      <c r="DZ121" s="196"/>
      <c r="EA121" s="196"/>
      <c r="EB121" s="196"/>
      <c r="EC121" s="196"/>
      <c r="ED121" s="196"/>
      <c r="EE121" s="196"/>
      <c r="EF121" s="196"/>
      <c r="EG121" s="196"/>
      <c r="EH121" s="196"/>
      <c r="EI121" s="196"/>
      <c r="EJ121" s="196"/>
      <c r="EK121" s="196"/>
      <c r="EL121" s="196"/>
      <c r="EM121" s="196"/>
      <c r="EN121" s="196"/>
      <c r="EO121" s="196"/>
      <c r="EP121" s="196"/>
      <c r="EQ121" s="196"/>
      <c r="ER121" s="196"/>
      <c r="ES121" s="196"/>
      <c r="ET121" s="196"/>
      <c r="EU121" s="196"/>
      <c r="EV121" s="196"/>
      <c r="EW121" s="196"/>
      <c r="EX121" s="196"/>
      <c r="EY121" s="196"/>
      <c r="EZ121" s="196"/>
      <c r="FA121" s="196"/>
      <c r="FB121" s="196"/>
      <c r="FC121" s="196"/>
      <c r="FD121" s="196"/>
      <c r="FE121" s="196"/>
      <c r="FF121" s="196"/>
      <c r="FG121" s="196"/>
      <c r="FH121" s="196"/>
      <c r="FI121" s="196"/>
      <c r="FJ121" s="196"/>
      <c r="FK121" s="196"/>
      <c r="FL121" s="196"/>
      <c r="FM121" s="196"/>
      <c r="FN121" s="196"/>
      <c r="FO121" s="196"/>
      <c r="FP121" s="196"/>
      <c r="FQ121" s="196"/>
      <c r="FR121" s="196"/>
      <c r="FS121" s="280"/>
      <c r="FT121" s="280"/>
      <c r="FU121" s="196"/>
      <c r="FV121" s="277"/>
      <c r="FW121" s="196"/>
      <c r="FX121" s="196"/>
      <c r="FY121" s="280"/>
      <c r="FZ121" s="196"/>
      <c r="GA121" s="243">
        <v>45421</v>
      </c>
      <c r="GB121" s="269"/>
      <c r="GC121" s="269"/>
      <c r="GD121" s="269"/>
      <c r="GE121" s="289"/>
      <c r="GF121" s="289"/>
      <c r="GG121" s="289"/>
      <c r="GH121" s="289"/>
      <c r="GI121" s="289"/>
      <c r="GJ121" s="289"/>
      <c r="GK121" s="289"/>
      <c r="GL121" s="289"/>
      <c r="GM121" s="289"/>
      <c r="GN121" s="289"/>
      <c r="GO121" s="289"/>
      <c r="GP121" s="289"/>
      <c r="GQ121" s="289"/>
      <c r="GR121" s="289"/>
      <c r="GS121" s="289"/>
      <c r="GT121" s="289"/>
      <c r="GU121" s="289"/>
      <c r="GV121" s="289"/>
      <c r="GW121" s="289"/>
      <c r="GX121" s="289"/>
      <c r="GY121" s="289"/>
      <c r="GZ121" s="289"/>
      <c r="HA121" s="289"/>
      <c r="HB121" s="289"/>
      <c r="HC121" s="289"/>
      <c r="HD121" s="289"/>
      <c r="HE121" s="289"/>
      <c r="HF121" s="289"/>
    </row>
    <row r="122" spans="1:214" ht="39.75" hidden="1" customHeight="1" x14ac:dyDescent="0.2">
      <c r="A122" s="351"/>
      <c r="B122" s="350"/>
      <c r="C122" s="328"/>
      <c r="D122" s="328"/>
      <c r="E122" s="153"/>
      <c r="F122" s="353"/>
      <c r="G122" s="153"/>
      <c r="H122" s="353"/>
      <c r="I122" s="353"/>
      <c r="J122" s="328"/>
      <c r="K122" s="328"/>
      <c r="L122" s="328"/>
      <c r="M122" s="328"/>
      <c r="N122" s="328"/>
      <c r="O122" s="328"/>
      <c r="P122" s="329"/>
      <c r="Q122" s="345"/>
      <c r="R122" s="329"/>
      <c r="S122" s="345"/>
      <c r="T122" s="346"/>
      <c r="U122" s="202"/>
      <c r="V122" s="209"/>
      <c r="W122" s="209"/>
      <c r="X122" s="209"/>
      <c r="Y122" s="206"/>
      <c r="Z122" s="207">
        <f>+IF(Y122='[11]Tabla Valoración controles'!$D$4,'[11]Tabla Valoración controles'!$F$4,IF('[11]Mapa Corrupcion'!Y122='[11]Tabla Valoración controles'!$D$5,'[11]Tabla Valoración controles'!$F$5,IF(Y122=[11]FORMULAS!$A$10,0,'[11]Tabla Valoración controles'!$F$6)))</f>
        <v>0.1</v>
      </c>
      <c r="AA122" s="206"/>
      <c r="AB122" s="171">
        <f>+IF(AA122='[11]Tabla Valoración controles'!$D$7,'[11]Tabla Valoración controles'!$F$7,IF(Y122=[11]FORMULAS!$A$10,0,'[11]Tabla Valoración controles'!$F$8))</f>
        <v>0.15</v>
      </c>
      <c r="AC122" s="206"/>
      <c r="AD122" s="207">
        <f>+IF(AC122='[11]Tabla Valoración controles'!$D$9,'[11]Tabla Valoración controles'!$F$9,IF(Y122=[11]FORMULAS!$A$10,0,'[11]Tabla Valoración controles'!$F$10))</f>
        <v>0</v>
      </c>
      <c r="AE122" s="206"/>
      <c r="AF122" s="207">
        <f>+IF(AE122='[11]Tabla Valoración controles'!$D$9,'[11]Tabla Valoración controles'!$F$9,IF(AA122=[11]FORMULAS!$A$10,0,'[11]Tabla Valoración controles'!$F$10))</f>
        <v>0</v>
      </c>
      <c r="AG122" s="206"/>
      <c r="AH122" s="207">
        <f>+IF(AG122='[11]Tabla Valoración controles'!$D$13,'[11]Tabla Valoración controles'!$F$13,'[11]Tabla Valoración controles'!$F$14)</f>
        <v>0</v>
      </c>
      <c r="AI122" s="171">
        <f t="shared" si="16"/>
        <v>0.25</v>
      </c>
      <c r="AJ122" s="147"/>
      <c r="AK122" s="148">
        <f>+IF(AJ122=[3]CONTROLES!$C$50,[3]CONTROLES!$D$50,[3]CONTROLES!$D$51)</f>
        <v>0</v>
      </c>
      <c r="AL122" s="147"/>
      <c r="AM122" s="148">
        <f>+IF(AL122=[3]CONTROLES!$C$52,[3]CONTROLES!$D$52,[3]CONTROLES!$D$53)</f>
        <v>0</v>
      </c>
      <c r="AN122" s="147"/>
      <c r="AO122" s="148">
        <f>+IF(AN122=[3]CONTROLES!$C$54,[3]CONTROLES!$D$54,[3]CONTROLES!$D$55)</f>
        <v>0</v>
      </c>
      <c r="AP122" s="147"/>
      <c r="AQ122" s="148">
        <f>+IF(AP122=[3]CONTROLES!$C$56,[3]CONTROLES!$D$56,IF(AP122=[3]CONTROLES!$C$57,[3]CONTROLES!$D$57,[3]CONTROLES!$D$58))</f>
        <v>0</v>
      </c>
      <c r="AR122" s="147"/>
      <c r="AS122" s="148">
        <f>+IF(AR122=[3]CONTROLES!$C$59,[3]CONTROLES!$D$59,[3]CONTROLES!$D$60)</f>
        <v>0</v>
      </c>
      <c r="AT122" s="147"/>
      <c r="AU122" s="148">
        <f>+IF(AT122=[3]CONTROLES!$C$61,[3]CONTROLES!$D$61,[3]CONTROLES!$D$62)</f>
        <v>0</v>
      </c>
      <c r="AV122" s="147"/>
      <c r="AW122" s="149">
        <f>+IF(AV122=[3]CONTROLES!$C$63,[3]CONTROLES!$D$63,IF(AV122=[3]CONTROLES!$C$64,[3]CONTROLES!$D$64,[3]CONTROLES!$D$65))</f>
        <v>0</v>
      </c>
      <c r="AX122" s="149">
        <f t="shared" si="15"/>
        <v>0</v>
      </c>
      <c r="AY122" s="150" t="str">
        <f t="shared" si="13"/>
        <v>Débil</v>
      </c>
      <c r="AZ122" s="212"/>
      <c r="BA122" s="348"/>
      <c r="BB122" s="347"/>
      <c r="BC122" s="358"/>
      <c r="BD122" s="349"/>
      <c r="BE122" s="349"/>
      <c r="BF122" s="208"/>
      <c r="BG122" s="208"/>
      <c r="BH122" s="212" t="s">
        <v>216</v>
      </c>
      <c r="BI122" s="221"/>
      <c r="BJ122" s="221"/>
      <c r="BK122" s="208"/>
      <c r="BL122" s="208"/>
      <c r="BM122" s="208" t="s">
        <v>171</v>
      </c>
      <c r="BN122" s="356"/>
      <c r="BO122" s="239"/>
      <c r="BP122" s="239"/>
      <c r="BQ122" s="196"/>
      <c r="BR122" s="196"/>
      <c r="BS122" s="196"/>
      <c r="BT122" s="196"/>
      <c r="BU122" s="196"/>
      <c r="BV122" s="196"/>
      <c r="BW122" s="196"/>
      <c r="BX122" s="196"/>
      <c r="BY122" s="196"/>
      <c r="BZ122" s="196"/>
      <c r="CA122" s="196"/>
      <c r="CB122" s="196"/>
      <c r="CC122" s="196"/>
      <c r="CD122" s="196"/>
      <c r="CE122" s="196"/>
      <c r="CF122" s="196"/>
      <c r="CG122" s="196"/>
      <c r="CH122" s="196"/>
      <c r="CI122" s="196"/>
      <c r="CJ122" s="196"/>
      <c r="CK122" s="196"/>
      <c r="CL122" s="196"/>
      <c r="CM122" s="196"/>
      <c r="CN122" s="196"/>
      <c r="CO122" s="196"/>
      <c r="CP122" s="196"/>
      <c r="CQ122" s="196"/>
      <c r="CR122" s="196"/>
      <c r="CS122" s="196"/>
      <c r="CT122" s="196"/>
      <c r="CU122" s="196"/>
      <c r="CV122" s="196"/>
      <c r="CW122" s="196"/>
      <c r="CX122" s="196"/>
      <c r="CY122" s="196"/>
      <c r="CZ122" s="196"/>
      <c r="DA122" s="196"/>
      <c r="DB122" s="196"/>
      <c r="DC122" s="196"/>
      <c r="DD122" s="196"/>
      <c r="DE122" s="196"/>
      <c r="DF122" s="196"/>
      <c r="DG122" s="196"/>
      <c r="DH122" s="196"/>
      <c r="DI122" s="196"/>
      <c r="DJ122" s="196"/>
      <c r="DK122" s="196"/>
      <c r="DL122" s="196"/>
      <c r="DM122" s="196"/>
      <c r="DN122" s="196"/>
      <c r="DO122" s="196"/>
      <c r="DP122" s="196"/>
      <c r="DQ122" s="196"/>
      <c r="DR122" s="196"/>
      <c r="DS122" s="196"/>
      <c r="DT122" s="196"/>
      <c r="DU122" s="196"/>
      <c r="DV122" s="196"/>
      <c r="DW122" s="196"/>
      <c r="DX122" s="196"/>
      <c r="DY122" s="196"/>
      <c r="DZ122" s="196"/>
      <c r="EA122" s="196"/>
      <c r="EB122" s="196"/>
      <c r="EC122" s="196"/>
      <c r="ED122" s="196"/>
      <c r="EE122" s="196"/>
      <c r="EF122" s="196"/>
      <c r="EG122" s="196"/>
      <c r="EH122" s="196"/>
      <c r="EI122" s="196"/>
      <c r="EJ122" s="196"/>
      <c r="EK122" s="196"/>
      <c r="EL122" s="196"/>
      <c r="EM122" s="196"/>
      <c r="EN122" s="196"/>
      <c r="EO122" s="196"/>
      <c r="EP122" s="196"/>
      <c r="EQ122" s="196"/>
      <c r="ER122" s="196"/>
      <c r="ES122" s="196"/>
      <c r="ET122" s="196"/>
      <c r="EU122" s="196"/>
      <c r="EV122" s="196"/>
      <c r="EW122" s="196"/>
      <c r="EX122" s="196"/>
      <c r="EY122" s="196"/>
      <c r="EZ122" s="196"/>
      <c r="FA122" s="196"/>
      <c r="FB122" s="196"/>
      <c r="FC122" s="196"/>
      <c r="FD122" s="196"/>
      <c r="FE122" s="196"/>
      <c r="FF122" s="196"/>
      <c r="FG122" s="196"/>
      <c r="FH122" s="196"/>
      <c r="FI122" s="196"/>
      <c r="FJ122" s="196"/>
      <c r="FK122" s="196"/>
      <c r="FL122" s="196"/>
      <c r="FM122" s="196"/>
      <c r="FN122" s="196"/>
      <c r="FO122" s="196"/>
      <c r="FP122" s="196"/>
      <c r="FQ122" s="196"/>
      <c r="FR122" s="196"/>
      <c r="FS122" s="280"/>
      <c r="FT122" s="280"/>
      <c r="FU122" s="196"/>
      <c r="FV122" s="277"/>
      <c r="FW122" s="196"/>
      <c r="FX122" s="196"/>
      <c r="FY122" s="280"/>
      <c r="FZ122" s="196"/>
      <c r="GA122" s="243">
        <v>45421</v>
      </c>
      <c r="GB122" s="269"/>
      <c r="GC122" s="269"/>
      <c r="GD122" s="269"/>
      <c r="GE122" s="289"/>
      <c r="GF122" s="289"/>
      <c r="GG122" s="289"/>
      <c r="GH122" s="289"/>
      <c r="GI122" s="289"/>
      <c r="GJ122" s="289"/>
      <c r="GK122" s="289"/>
      <c r="GL122" s="289"/>
      <c r="GM122" s="289"/>
      <c r="GN122" s="289"/>
      <c r="GO122" s="289"/>
      <c r="GP122" s="289"/>
      <c r="GQ122" s="289"/>
      <c r="GR122" s="289"/>
      <c r="GS122" s="289"/>
      <c r="GT122" s="289"/>
      <c r="GU122" s="289"/>
      <c r="GV122" s="289"/>
      <c r="GW122" s="289"/>
      <c r="GX122" s="289"/>
      <c r="GY122" s="289"/>
      <c r="GZ122" s="289"/>
      <c r="HA122" s="289"/>
      <c r="HB122" s="289"/>
      <c r="HC122" s="289"/>
      <c r="HD122" s="289"/>
      <c r="HE122" s="289"/>
      <c r="HF122" s="289"/>
    </row>
    <row r="123" spans="1:214" ht="57" customHeight="1" x14ac:dyDescent="0.2">
      <c r="A123" s="351">
        <v>20</v>
      </c>
      <c r="B123" s="350" t="s">
        <v>132</v>
      </c>
      <c r="C123" s="328" t="str">
        <f>VLOOKUP(B123,FORMULAS!$A$30:$C$46,2,0)</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D123" s="328" t="str">
        <f>VLOOKUP(B123,FORMULAS!$A$30:$C$46,3,0)</f>
        <v>Subdirector Financiero</v>
      </c>
      <c r="E123" s="153" t="s">
        <v>643</v>
      </c>
      <c r="F123" s="352" t="s">
        <v>644</v>
      </c>
      <c r="G123" s="153" t="s">
        <v>645</v>
      </c>
      <c r="H123" s="353" t="s">
        <v>646</v>
      </c>
      <c r="I123" s="353" t="s">
        <v>647</v>
      </c>
      <c r="J123" s="328" t="s">
        <v>648</v>
      </c>
      <c r="K123" s="328" t="s">
        <v>432</v>
      </c>
      <c r="L123" s="328" t="s">
        <v>432</v>
      </c>
      <c r="M123" s="328" t="s">
        <v>432</v>
      </c>
      <c r="N123" s="328" t="s">
        <v>432</v>
      </c>
      <c r="O123" s="328" t="s">
        <v>280</v>
      </c>
      <c r="P123" s="329" t="str">
        <f>VLOOKUP(O123,[11]FORMULAS!$A$77:$B$82,2,0)</f>
        <v>Rara vez</v>
      </c>
      <c r="Q123" s="345" t="str">
        <f>+P123</f>
        <v>Rara vez</v>
      </c>
      <c r="R123" s="329" t="str">
        <f>VLOOKUP(A123,'Impacto Ri Inhe'!$B$5:$AF$42,31,0)</f>
        <v>Mayor</v>
      </c>
      <c r="S123" s="345" t="str">
        <f>CONCATENATE(R123,"-",Q123)</f>
        <v>Mayor-Rara vez</v>
      </c>
      <c r="T123" s="346" t="str">
        <f>VLOOKUP(S123,FORMULAS!$I$77:$J$97,2,0)</f>
        <v>Alto</v>
      </c>
      <c r="U123" s="202">
        <v>1</v>
      </c>
      <c r="V123" s="205" t="s">
        <v>671</v>
      </c>
      <c r="W123" s="205" t="s">
        <v>672</v>
      </c>
      <c r="X123" s="205" t="s">
        <v>673</v>
      </c>
      <c r="Y123" s="206" t="s">
        <v>13</v>
      </c>
      <c r="Z123" s="207">
        <f>+IF(Y123='[11]Tabla Valoración controles'!$D$4,'[11]Tabla Valoración controles'!$F$4,IF('[11]Mapa Corrupcion'!Y123='[11]Tabla Valoración controles'!$D$5,'[11]Tabla Valoración controles'!$F$5,IF(Y123=[11]FORMULAS!$A$10,0,'[11]Tabla Valoración controles'!$F$6)))</f>
        <v>0.1</v>
      </c>
      <c r="AA123" s="206" t="s">
        <v>8</v>
      </c>
      <c r="AB123" s="171">
        <f>+IF(AA123='[11]Tabla Valoración controles'!$D$7,'[11]Tabla Valoración controles'!$F$7,IF(Y123=[11]FORMULAS!$A$10,0,'[11]Tabla Valoración controles'!$F$8))</f>
        <v>0.15</v>
      </c>
      <c r="AC123" s="206" t="s">
        <v>17</v>
      </c>
      <c r="AD123" s="207">
        <f>+IF(AC123='[11]Tabla Valoración controles'!$D$9,'[11]Tabla Valoración controles'!$F$9,IF(Y123=[11]FORMULAS!$A$10,0,'[11]Tabla Valoración controles'!$F$10))</f>
        <v>0</v>
      </c>
      <c r="AE123" s="206" t="s">
        <v>20</v>
      </c>
      <c r="AF123" s="207">
        <f>+IF(AE123='[11]Tabla Valoración controles'!$D$9,'[11]Tabla Valoración controles'!$F$9,IF(AA123=[11]FORMULAS!$A$10,0,'[11]Tabla Valoración controles'!$F$10))</f>
        <v>0</v>
      </c>
      <c r="AG123" s="206" t="s">
        <v>77</v>
      </c>
      <c r="AH123" s="207">
        <f>+IF(AG123='[11]Tabla Valoración controles'!$D$13,'[11]Tabla Valoración controles'!$F$13,'[11]Tabla Valoración controles'!$F$14)</f>
        <v>0</v>
      </c>
      <c r="AI123" s="171">
        <f t="shared" si="16"/>
        <v>0.25</v>
      </c>
      <c r="AJ123" s="147" t="s">
        <v>353</v>
      </c>
      <c r="AK123" s="148">
        <f>+IF(AJ123=[3]CONTROLES!$C$50,[3]CONTROLES!$D$50,[3]CONTROLES!$D$51)</f>
        <v>15</v>
      </c>
      <c r="AL123" s="147" t="s">
        <v>359</v>
      </c>
      <c r="AM123" s="148">
        <f>+IF(AL123=[3]CONTROLES!$C$52,[3]CONTROLES!$D$52,[3]CONTROLES!$D$53)</f>
        <v>15</v>
      </c>
      <c r="AN123" s="147" t="s">
        <v>362</v>
      </c>
      <c r="AO123" s="148">
        <f>+IF(AN123=[3]CONTROLES!$C$54,[3]CONTROLES!$D$54,[3]CONTROLES!$D$55)</f>
        <v>15</v>
      </c>
      <c r="AP123" s="147" t="s">
        <v>366</v>
      </c>
      <c r="AQ123" s="148">
        <f>+IF(AP123=[3]CONTROLES!$C$56,[3]CONTROLES!$D$56,IF(AP123=[3]CONTROLES!$C$57,[3]CONTROLES!$D$57,[3]CONTROLES!$D$58))</f>
        <v>10</v>
      </c>
      <c r="AR123" s="147" t="s">
        <v>369</v>
      </c>
      <c r="AS123" s="148">
        <f>+IF(AR123=[3]CONTROLES!$C$59,[3]CONTROLES!$D$59,[3]CONTROLES!$D$60)</f>
        <v>15</v>
      </c>
      <c r="AT123" s="147" t="s">
        <v>372</v>
      </c>
      <c r="AU123" s="148">
        <f>+IF(AT123=[3]CONTROLES!$C$61,[3]CONTROLES!$D$61,[3]CONTROLES!$D$62)</f>
        <v>15</v>
      </c>
      <c r="AV123" s="147" t="s">
        <v>375</v>
      </c>
      <c r="AW123" s="149">
        <f>+IF(AV123=[3]CONTROLES!$C$63,[3]CONTROLES!$D$63,IF(AV123=[3]CONTROLES!$C$64,[3]CONTROLES!$D$64,[3]CONTROLES!$D$65))</f>
        <v>10</v>
      </c>
      <c r="AX123" s="149">
        <f t="shared" si="15"/>
        <v>95</v>
      </c>
      <c r="AY123" s="150" t="str">
        <f t="shared" si="13"/>
        <v>Moderado</v>
      </c>
      <c r="AZ123" s="212" t="s">
        <v>280</v>
      </c>
      <c r="BA123" s="348" t="str">
        <f>VLOOKUP(AZ123,[11]FORMULAS!$A$77:$B$82,2,0)</f>
        <v>Rara vez</v>
      </c>
      <c r="BB123" s="347" t="str">
        <f>+R123</f>
        <v>Mayor</v>
      </c>
      <c r="BC123" s="358" t="str">
        <f>CONCATENATE(BB123,"-",BA123)</f>
        <v>Mayor-Rara vez</v>
      </c>
      <c r="BD123" s="349" t="str">
        <f>VLOOKUP(BC123,[11]FORMULAS!$I$77:$J$97,2,0)</f>
        <v>Alto</v>
      </c>
      <c r="BE123" s="349" t="s">
        <v>118</v>
      </c>
      <c r="BF123" s="212" t="s">
        <v>674</v>
      </c>
      <c r="BG123" s="212" t="s">
        <v>675</v>
      </c>
      <c r="BH123" s="212" t="s">
        <v>221</v>
      </c>
      <c r="BI123" s="220">
        <v>45292</v>
      </c>
      <c r="BJ123" s="220">
        <v>45657</v>
      </c>
      <c r="BK123" s="212" t="s">
        <v>676</v>
      </c>
      <c r="BL123" s="212" t="s">
        <v>677</v>
      </c>
      <c r="BM123" s="208" t="s">
        <v>171</v>
      </c>
      <c r="BN123" s="357" t="s">
        <v>678</v>
      </c>
      <c r="BO123" s="239" t="s">
        <v>261</v>
      </c>
      <c r="BP123" s="212" t="s">
        <v>957</v>
      </c>
      <c r="BQ123" s="212" t="s">
        <v>958</v>
      </c>
      <c r="BR123" s="212" t="s">
        <v>959</v>
      </c>
      <c r="BS123" s="259">
        <f>8.33333333333333%*1</f>
        <v>8.3333333333333301E-2</v>
      </c>
      <c r="BT123" s="212" t="s">
        <v>958</v>
      </c>
      <c r="BU123" s="212" t="s">
        <v>262</v>
      </c>
      <c r="BV123" s="212" t="s">
        <v>468</v>
      </c>
      <c r="BW123" s="212" t="s">
        <v>468</v>
      </c>
      <c r="BX123" s="212" t="s">
        <v>468</v>
      </c>
      <c r="BY123" s="212" t="s">
        <v>468</v>
      </c>
      <c r="BZ123" s="212" t="s">
        <v>468</v>
      </c>
      <c r="CA123" s="212" t="s">
        <v>468</v>
      </c>
      <c r="CB123" s="212" t="s">
        <v>468</v>
      </c>
      <c r="CC123" s="212" t="s">
        <v>468</v>
      </c>
      <c r="CD123" s="212" t="s">
        <v>468</v>
      </c>
      <c r="CE123" s="212" t="s">
        <v>468</v>
      </c>
      <c r="CF123" s="212" t="s">
        <v>468</v>
      </c>
      <c r="CG123" s="212" t="s">
        <v>468</v>
      </c>
      <c r="CH123" s="212" t="s">
        <v>468</v>
      </c>
      <c r="CI123" s="212" t="s">
        <v>468</v>
      </c>
      <c r="CJ123" s="212" t="s">
        <v>468</v>
      </c>
      <c r="CK123" s="212" t="s">
        <v>468</v>
      </c>
      <c r="CL123" s="212" t="s">
        <v>468</v>
      </c>
      <c r="CM123" s="212" t="s">
        <v>468</v>
      </c>
      <c r="CN123" s="212" t="s">
        <v>468</v>
      </c>
      <c r="CO123" s="212" t="s">
        <v>468</v>
      </c>
      <c r="CP123" s="212" t="s">
        <v>261</v>
      </c>
      <c r="CQ123" s="212" t="s">
        <v>957</v>
      </c>
      <c r="CR123" s="242" t="s">
        <v>960</v>
      </c>
      <c r="CS123" s="212" t="s">
        <v>959</v>
      </c>
      <c r="CT123" s="259">
        <f>8.33333333333333%*4</f>
        <v>0.3333333333333332</v>
      </c>
      <c r="CU123" s="212" t="s">
        <v>960</v>
      </c>
      <c r="CV123" s="212" t="s">
        <v>262</v>
      </c>
      <c r="CW123" s="212" t="s">
        <v>468</v>
      </c>
      <c r="CX123" s="212" t="s">
        <v>468</v>
      </c>
      <c r="CY123" s="196"/>
      <c r="CZ123" s="196"/>
      <c r="DA123" s="196"/>
      <c r="DB123" s="196"/>
      <c r="DC123" s="196"/>
      <c r="DD123" s="196"/>
      <c r="DE123" s="196"/>
      <c r="DF123" s="196"/>
      <c r="DG123" s="196"/>
      <c r="DH123" s="196"/>
      <c r="DI123" s="196"/>
      <c r="DJ123" s="196"/>
      <c r="DK123" s="196"/>
      <c r="DL123" s="196"/>
      <c r="DM123" s="196"/>
      <c r="DN123" s="196"/>
      <c r="DO123" s="196"/>
      <c r="DP123" s="196"/>
      <c r="DQ123" s="196"/>
      <c r="DR123" s="196"/>
      <c r="DS123" s="196"/>
      <c r="DT123" s="196"/>
      <c r="DU123" s="196"/>
      <c r="DV123" s="196"/>
      <c r="DW123" s="196"/>
      <c r="DX123" s="196"/>
      <c r="DY123" s="196"/>
      <c r="DZ123" s="196"/>
      <c r="EA123" s="196"/>
      <c r="EB123" s="196"/>
      <c r="EC123" s="196"/>
      <c r="ED123" s="196"/>
      <c r="EE123" s="196"/>
      <c r="EF123" s="196"/>
      <c r="EG123" s="196"/>
      <c r="EH123" s="196"/>
      <c r="EI123" s="196"/>
      <c r="EJ123" s="196"/>
      <c r="EK123" s="196"/>
      <c r="EL123" s="196"/>
      <c r="EM123" s="196"/>
      <c r="EN123" s="196"/>
      <c r="EO123" s="196"/>
      <c r="EP123" s="196"/>
      <c r="EQ123" s="196"/>
      <c r="ER123" s="196"/>
      <c r="ES123" s="196"/>
      <c r="ET123" s="196"/>
      <c r="EU123" s="196"/>
      <c r="EV123" s="196"/>
      <c r="EW123" s="196"/>
      <c r="EX123" s="196"/>
      <c r="EY123" s="196"/>
      <c r="EZ123" s="196"/>
      <c r="FA123" s="196"/>
      <c r="FB123" s="196"/>
      <c r="FC123" s="196"/>
      <c r="FD123" s="196"/>
      <c r="FE123" s="196"/>
      <c r="FF123" s="196"/>
      <c r="FG123" s="196"/>
      <c r="FH123" s="196"/>
      <c r="FI123" s="196"/>
      <c r="FJ123" s="196"/>
      <c r="FK123" s="196"/>
      <c r="FL123" s="196"/>
      <c r="FM123" s="196"/>
      <c r="FN123" s="196"/>
      <c r="FO123" s="196"/>
      <c r="FP123" s="196"/>
      <c r="FQ123" s="196"/>
      <c r="FR123" s="196"/>
      <c r="FS123" s="279">
        <v>45419</v>
      </c>
      <c r="FT123" s="277" t="s">
        <v>261</v>
      </c>
      <c r="FU123" s="255" t="s">
        <v>1046</v>
      </c>
      <c r="FV123" s="277" t="s">
        <v>35</v>
      </c>
      <c r="FW123" s="255" t="s">
        <v>1064</v>
      </c>
      <c r="FX123" s="261">
        <v>0.33</v>
      </c>
      <c r="FY123" s="252" t="s">
        <v>35</v>
      </c>
      <c r="FZ123" s="262" t="s">
        <v>262</v>
      </c>
      <c r="GA123" s="243">
        <v>45421</v>
      </c>
      <c r="GB123" s="269" t="s">
        <v>1177</v>
      </c>
      <c r="GC123" s="269" t="s">
        <v>1178</v>
      </c>
      <c r="GD123" s="269" t="s">
        <v>173</v>
      </c>
      <c r="GE123" s="289">
        <v>0.4</v>
      </c>
      <c r="GF123" s="289"/>
      <c r="GG123" s="289"/>
      <c r="GH123" s="289"/>
      <c r="GI123" s="289"/>
      <c r="GJ123" s="289"/>
      <c r="GK123" s="289"/>
      <c r="GL123" s="289"/>
      <c r="GM123" s="289"/>
      <c r="GN123" s="289"/>
      <c r="GO123" s="289"/>
      <c r="GP123" s="289"/>
      <c r="GQ123" s="289"/>
      <c r="GR123" s="289"/>
      <c r="GS123" s="289"/>
      <c r="GT123" s="289"/>
      <c r="GU123" s="289"/>
      <c r="GV123" s="289"/>
      <c r="GW123" s="289"/>
      <c r="GX123" s="289"/>
      <c r="GY123" s="289"/>
      <c r="GZ123" s="289"/>
      <c r="HA123" s="289"/>
      <c r="HB123" s="289"/>
      <c r="HC123" s="289"/>
      <c r="HD123" s="289"/>
      <c r="HE123" s="289"/>
      <c r="HF123" s="289">
        <v>0.4</v>
      </c>
    </row>
    <row r="124" spans="1:214" ht="75" customHeight="1" x14ac:dyDescent="0.2">
      <c r="A124" s="351"/>
      <c r="B124" s="350"/>
      <c r="C124" s="328"/>
      <c r="D124" s="328"/>
      <c r="E124" s="153"/>
      <c r="F124" s="352"/>
      <c r="G124" s="153" t="s">
        <v>649</v>
      </c>
      <c r="H124" s="353"/>
      <c r="I124" s="353"/>
      <c r="J124" s="328"/>
      <c r="K124" s="328"/>
      <c r="L124" s="328"/>
      <c r="M124" s="328"/>
      <c r="N124" s="328"/>
      <c r="O124" s="328"/>
      <c r="P124" s="329"/>
      <c r="Q124" s="345"/>
      <c r="R124" s="329"/>
      <c r="S124" s="345"/>
      <c r="T124" s="346"/>
      <c r="U124" s="202">
        <v>2</v>
      </c>
      <c r="V124" s="205" t="s">
        <v>679</v>
      </c>
      <c r="W124" s="205" t="s">
        <v>680</v>
      </c>
      <c r="X124" s="205" t="s">
        <v>681</v>
      </c>
      <c r="Y124" s="206" t="s">
        <v>12</v>
      </c>
      <c r="Z124" s="207">
        <f>+IF(Y124='[11]Tabla Valoración controles'!$D$4,'[11]Tabla Valoración controles'!$F$4,IF('[11]Mapa Corrupcion'!Y124='[11]Tabla Valoración controles'!$D$5,'[11]Tabla Valoración controles'!$F$5,IF(Y124=[11]FORMULAS!$A$10,0,'[11]Tabla Valoración controles'!$F$6)))</f>
        <v>0.25</v>
      </c>
      <c r="AA124" s="206" t="s">
        <v>8</v>
      </c>
      <c r="AB124" s="171">
        <f>+IF(AA124='[11]Tabla Valoración controles'!$D$7,'[11]Tabla Valoración controles'!$F$7,IF(Y124=[11]FORMULAS!$A$10,0,'[11]Tabla Valoración controles'!$F$8))</f>
        <v>0.15</v>
      </c>
      <c r="AC124" s="206" t="s">
        <v>17</v>
      </c>
      <c r="AD124" s="207">
        <f>+IF(AC124='[11]Tabla Valoración controles'!$D$9,'[11]Tabla Valoración controles'!$F$9,IF(Y124=[11]FORMULAS!$A$10,0,'[11]Tabla Valoración controles'!$F$10))</f>
        <v>0</v>
      </c>
      <c r="AE124" s="206" t="s">
        <v>20</v>
      </c>
      <c r="AF124" s="207">
        <f>+IF(AE124='[11]Tabla Valoración controles'!$D$9,'[11]Tabla Valoración controles'!$F$9,IF(AA124=[11]FORMULAS!$A$10,0,'[11]Tabla Valoración controles'!$F$10))</f>
        <v>0</v>
      </c>
      <c r="AG124" s="206" t="s">
        <v>77</v>
      </c>
      <c r="AH124" s="207">
        <f>+IF(AG124='[11]Tabla Valoración controles'!$D$13,'[11]Tabla Valoración controles'!$F$13,'[11]Tabla Valoración controles'!$F$14)</f>
        <v>0</v>
      </c>
      <c r="AI124" s="171">
        <f t="shared" si="16"/>
        <v>0.4</v>
      </c>
      <c r="AJ124" s="147" t="s">
        <v>353</v>
      </c>
      <c r="AK124" s="148">
        <f>+IF(AJ124=[3]CONTROLES!$C$50,[3]CONTROLES!$D$50,[3]CONTROLES!$D$51)</f>
        <v>15</v>
      </c>
      <c r="AL124" s="147" t="s">
        <v>359</v>
      </c>
      <c r="AM124" s="148">
        <f>+IF(AL124=[3]CONTROLES!$C$52,[3]CONTROLES!$D$52,[3]CONTROLES!$D$53)</f>
        <v>15</v>
      </c>
      <c r="AN124" s="147" t="s">
        <v>362</v>
      </c>
      <c r="AO124" s="148">
        <f>+IF(AN124=[3]CONTROLES!$C$54,[3]CONTROLES!$D$54,[3]CONTROLES!$D$55)</f>
        <v>15</v>
      </c>
      <c r="AP124" s="147" t="s">
        <v>366</v>
      </c>
      <c r="AQ124" s="148">
        <f>+IF(AP124=[3]CONTROLES!$C$56,[3]CONTROLES!$D$56,IF(AP124=[3]CONTROLES!$C$57,[3]CONTROLES!$D$57,[3]CONTROLES!$D$58))</f>
        <v>10</v>
      </c>
      <c r="AR124" s="147" t="s">
        <v>369</v>
      </c>
      <c r="AS124" s="148">
        <f>+IF(AR124=[3]CONTROLES!$C$59,[3]CONTROLES!$D$59,[3]CONTROLES!$D$60)</f>
        <v>15</v>
      </c>
      <c r="AT124" s="147" t="s">
        <v>372</v>
      </c>
      <c r="AU124" s="148">
        <f>+IF(AT124=[3]CONTROLES!$C$61,[3]CONTROLES!$D$61,[3]CONTROLES!$D$62)</f>
        <v>15</v>
      </c>
      <c r="AV124" s="147" t="s">
        <v>375</v>
      </c>
      <c r="AW124" s="149">
        <f>+IF(AV124=[3]CONTROLES!$C$63,[3]CONTROLES!$D$63,IF(AV124=[3]CONTROLES!$C$64,[3]CONTROLES!$D$64,[3]CONTROLES!$D$65))</f>
        <v>10</v>
      </c>
      <c r="AX124" s="149">
        <f t="shared" si="15"/>
        <v>95</v>
      </c>
      <c r="AY124" s="150" t="str">
        <f t="shared" si="13"/>
        <v>Moderado</v>
      </c>
      <c r="AZ124" s="212" t="s">
        <v>280</v>
      </c>
      <c r="BA124" s="348"/>
      <c r="BB124" s="347"/>
      <c r="BC124" s="358"/>
      <c r="BD124" s="349"/>
      <c r="BE124" s="349"/>
      <c r="BF124" s="212" t="s">
        <v>682</v>
      </c>
      <c r="BG124" s="212" t="s">
        <v>675</v>
      </c>
      <c r="BH124" s="292" t="s">
        <v>219</v>
      </c>
      <c r="BI124" s="220">
        <v>45323</v>
      </c>
      <c r="BJ124" s="220">
        <v>45657</v>
      </c>
      <c r="BK124" s="212" t="s">
        <v>683</v>
      </c>
      <c r="BL124" s="212" t="s">
        <v>684</v>
      </c>
      <c r="BM124" s="208" t="s">
        <v>171</v>
      </c>
      <c r="BN124" s="357"/>
      <c r="BO124" s="239" t="s">
        <v>261</v>
      </c>
      <c r="BP124" s="143" t="s">
        <v>961</v>
      </c>
      <c r="BQ124" s="242" t="s">
        <v>962</v>
      </c>
      <c r="BR124" s="212" t="s">
        <v>468</v>
      </c>
      <c r="BS124" s="212" t="s">
        <v>468</v>
      </c>
      <c r="BT124" s="212" t="s">
        <v>468</v>
      </c>
      <c r="BU124" s="212" t="s">
        <v>468</v>
      </c>
      <c r="BV124" s="212" t="s">
        <v>468</v>
      </c>
      <c r="BW124" s="212" t="s">
        <v>468</v>
      </c>
      <c r="BX124" s="239" t="s">
        <v>261</v>
      </c>
      <c r="BY124" s="143" t="s">
        <v>961</v>
      </c>
      <c r="BZ124" s="242" t="s">
        <v>963</v>
      </c>
      <c r="CA124" s="212" t="s">
        <v>468</v>
      </c>
      <c r="CB124" s="212" t="s">
        <v>468</v>
      </c>
      <c r="CC124" s="212" t="s">
        <v>468</v>
      </c>
      <c r="CD124" s="212" t="s">
        <v>468</v>
      </c>
      <c r="CE124" s="212" t="s">
        <v>468</v>
      </c>
      <c r="CF124" s="212" t="s">
        <v>468</v>
      </c>
      <c r="CG124" s="239" t="s">
        <v>261</v>
      </c>
      <c r="CH124" s="143" t="s">
        <v>961</v>
      </c>
      <c r="CI124" s="242" t="s">
        <v>964</v>
      </c>
      <c r="CJ124" s="212" t="s">
        <v>468</v>
      </c>
      <c r="CK124" s="212" t="s">
        <v>468</v>
      </c>
      <c r="CL124" s="212" t="s">
        <v>468</v>
      </c>
      <c r="CM124" s="212" t="s">
        <v>468</v>
      </c>
      <c r="CN124" s="212" t="s">
        <v>468</v>
      </c>
      <c r="CO124" s="212" t="s">
        <v>468</v>
      </c>
      <c r="CP124" s="239" t="s">
        <v>261</v>
      </c>
      <c r="CQ124" s="143" t="s">
        <v>961</v>
      </c>
      <c r="CR124" s="242" t="s">
        <v>965</v>
      </c>
      <c r="CS124" s="212" t="s">
        <v>966</v>
      </c>
      <c r="CT124" s="212" t="s">
        <v>468</v>
      </c>
      <c r="CU124" s="212" t="s">
        <v>468</v>
      </c>
      <c r="CV124" s="212" t="s">
        <v>468</v>
      </c>
      <c r="CW124" s="212" t="s">
        <v>468</v>
      </c>
      <c r="CX124" s="212" t="s">
        <v>468</v>
      </c>
      <c r="CY124" s="196"/>
      <c r="CZ124" s="196"/>
      <c r="DA124" s="196"/>
      <c r="DB124" s="196"/>
      <c r="DC124" s="196"/>
      <c r="DD124" s="196"/>
      <c r="DE124" s="196"/>
      <c r="DF124" s="196"/>
      <c r="DG124" s="196"/>
      <c r="DH124" s="196"/>
      <c r="DI124" s="196"/>
      <c r="DJ124" s="196"/>
      <c r="DK124" s="196"/>
      <c r="DL124" s="196"/>
      <c r="DM124" s="196"/>
      <c r="DN124" s="196"/>
      <c r="DO124" s="196"/>
      <c r="DP124" s="196"/>
      <c r="DQ124" s="196"/>
      <c r="DR124" s="196"/>
      <c r="DS124" s="196"/>
      <c r="DT124" s="196"/>
      <c r="DU124" s="196"/>
      <c r="DV124" s="196"/>
      <c r="DW124" s="196"/>
      <c r="DX124" s="196"/>
      <c r="DY124" s="196"/>
      <c r="DZ124" s="196"/>
      <c r="EA124" s="196"/>
      <c r="EB124" s="196"/>
      <c r="EC124" s="196"/>
      <c r="ED124" s="196"/>
      <c r="EE124" s="196"/>
      <c r="EF124" s="196"/>
      <c r="EG124" s="196"/>
      <c r="EH124" s="196"/>
      <c r="EI124" s="196"/>
      <c r="EJ124" s="196"/>
      <c r="EK124" s="196"/>
      <c r="EL124" s="196"/>
      <c r="EM124" s="196"/>
      <c r="EN124" s="196"/>
      <c r="EO124" s="196"/>
      <c r="EP124" s="196"/>
      <c r="EQ124" s="196"/>
      <c r="ER124" s="196"/>
      <c r="ES124" s="196"/>
      <c r="ET124" s="196"/>
      <c r="EU124" s="196"/>
      <c r="EV124" s="196"/>
      <c r="EW124" s="196"/>
      <c r="EX124" s="196"/>
      <c r="EY124" s="196"/>
      <c r="EZ124" s="196"/>
      <c r="FA124" s="196"/>
      <c r="FB124" s="196"/>
      <c r="FC124" s="196"/>
      <c r="FD124" s="196"/>
      <c r="FE124" s="196"/>
      <c r="FF124" s="196"/>
      <c r="FG124" s="196"/>
      <c r="FH124" s="196"/>
      <c r="FI124" s="196"/>
      <c r="FJ124" s="196"/>
      <c r="FK124" s="196"/>
      <c r="FL124" s="196"/>
      <c r="FM124" s="196"/>
      <c r="FN124" s="196"/>
      <c r="FO124" s="196"/>
      <c r="FP124" s="196"/>
      <c r="FQ124" s="196"/>
      <c r="FR124" s="196"/>
      <c r="FS124" s="279">
        <v>45419</v>
      </c>
      <c r="FT124" s="277" t="s">
        <v>261</v>
      </c>
      <c r="FU124" s="255" t="s">
        <v>1046</v>
      </c>
      <c r="FV124" s="277" t="s">
        <v>35</v>
      </c>
      <c r="FW124" s="255" t="s">
        <v>912</v>
      </c>
      <c r="FX124" s="261">
        <v>0</v>
      </c>
      <c r="FY124" s="252" t="s">
        <v>35</v>
      </c>
      <c r="FZ124" s="262" t="s">
        <v>262</v>
      </c>
      <c r="GA124" s="243">
        <v>45421</v>
      </c>
      <c r="GB124" s="269" t="s">
        <v>1176</v>
      </c>
      <c r="GC124" s="269" t="s">
        <v>1179</v>
      </c>
      <c r="GD124" s="269" t="s">
        <v>173</v>
      </c>
      <c r="GE124" s="289">
        <v>0</v>
      </c>
      <c r="GF124" s="289"/>
      <c r="GG124" s="289"/>
      <c r="GH124" s="289"/>
      <c r="GI124" s="289"/>
      <c r="GJ124" s="289"/>
      <c r="GK124" s="289"/>
      <c r="GL124" s="289"/>
      <c r="GM124" s="289"/>
      <c r="GN124" s="289"/>
      <c r="GO124" s="289"/>
      <c r="GP124" s="289"/>
      <c r="GQ124" s="289"/>
      <c r="GR124" s="289"/>
      <c r="GS124" s="289"/>
      <c r="GT124" s="289"/>
      <c r="GU124" s="289"/>
      <c r="GV124" s="289"/>
      <c r="GW124" s="289"/>
      <c r="GX124" s="289"/>
      <c r="GY124" s="289"/>
      <c r="GZ124" s="289"/>
      <c r="HA124" s="289"/>
      <c r="HB124" s="289"/>
      <c r="HC124" s="289"/>
      <c r="HD124" s="289"/>
      <c r="HE124" s="289"/>
      <c r="HF124" s="289">
        <v>0</v>
      </c>
    </row>
    <row r="125" spans="1:214" ht="39.75" hidden="1" customHeight="1" x14ac:dyDescent="0.2">
      <c r="A125" s="351"/>
      <c r="B125" s="350"/>
      <c r="C125" s="328"/>
      <c r="D125" s="328"/>
      <c r="E125" s="153"/>
      <c r="F125" s="352"/>
      <c r="G125" s="153"/>
      <c r="H125" s="353"/>
      <c r="I125" s="353"/>
      <c r="J125" s="328"/>
      <c r="K125" s="328"/>
      <c r="L125" s="328"/>
      <c r="M125" s="328"/>
      <c r="N125" s="328"/>
      <c r="O125" s="328"/>
      <c r="P125" s="329"/>
      <c r="Q125" s="345"/>
      <c r="R125" s="329"/>
      <c r="S125" s="345"/>
      <c r="T125" s="346"/>
      <c r="U125" s="202"/>
      <c r="V125" s="213"/>
      <c r="W125" s="213"/>
      <c r="X125" s="213"/>
      <c r="Y125" s="206"/>
      <c r="Z125" s="207">
        <f>+IF(Y125='[11]Tabla Valoración controles'!$D$4,'[11]Tabla Valoración controles'!$F$4,IF('[11]Mapa Corrupcion'!Y125='[11]Tabla Valoración controles'!$D$5,'[11]Tabla Valoración controles'!$F$5,IF(Y125=[11]FORMULAS!$A$10,0,'[11]Tabla Valoración controles'!$F$6)))</f>
        <v>0.1</v>
      </c>
      <c r="AA125" s="206"/>
      <c r="AB125" s="171">
        <f>+IF(AA125='[11]Tabla Valoración controles'!$D$7,'[11]Tabla Valoración controles'!$F$7,IF(Y125=[11]FORMULAS!$A$10,0,'[11]Tabla Valoración controles'!$F$8))</f>
        <v>0.15</v>
      </c>
      <c r="AC125" s="206"/>
      <c r="AD125" s="207">
        <f>+IF(AC125='[11]Tabla Valoración controles'!$D$9,'[11]Tabla Valoración controles'!$F$9,IF(Y125=[11]FORMULAS!$A$10,0,'[11]Tabla Valoración controles'!$F$10))</f>
        <v>0</v>
      </c>
      <c r="AE125" s="206"/>
      <c r="AF125" s="207">
        <f>+IF(AE125='[11]Tabla Valoración controles'!$D$9,'[11]Tabla Valoración controles'!$F$9,IF(AA125=[11]FORMULAS!$A$10,0,'[11]Tabla Valoración controles'!$F$10))</f>
        <v>0</v>
      </c>
      <c r="AG125" s="206"/>
      <c r="AH125" s="207">
        <f>+IF(AG125='[11]Tabla Valoración controles'!$D$13,'[11]Tabla Valoración controles'!$F$13,'[11]Tabla Valoración controles'!$F$14)</f>
        <v>0</v>
      </c>
      <c r="AI125" s="171">
        <f t="shared" si="16"/>
        <v>0.25</v>
      </c>
      <c r="AJ125" s="147"/>
      <c r="AK125" s="148">
        <f>+IF(AJ125=[3]CONTROLES!$C$50,[3]CONTROLES!$D$50,[3]CONTROLES!$D$51)</f>
        <v>0</v>
      </c>
      <c r="AL125" s="147"/>
      <c r="AM125" s="148">
        <f>+IF(AL125=[3]CONTROLES!$C$52,[3]CONTROLES!$D$52,[3]CONTROLES!$D$53)</f>
        <v>0</v>
      </c>
      <c r="AN125" s="147"/>
      <c r="AO125" s="148">
        <f>+IF(AN125=[3]CONTROLES!$C$54,[3]CONTROLES!$D$54,[3]CONTROLES!$D$55)</f>
        <v>0</v>
      </c>
      <c r="AP125" s="147"/>
      <c r="AQ125" s="148">
        <f>+IF(AP125=[3]CONTROLES!$C$56,[3]CONTROLES!$D$56,IF(AP125=[3]CONTROLES!$C$57,[3]CONTROLES!$D$57,[3]CONTROLES!$D$58))</f>
        <v>0</v>
      </c>
      <c r="AR125" s="147"/>
      <c r="AS125" s="148">
        <f>+IF(AR125=[3]CONTROLES!$C$59,[3]CONTROLES!$D$59,[3]CONTROLES!$D$60)</f>
        <v>0</v>
      </c>
      <c r="AT125" s="147"/>
      <c r="AU125" s="148">
        <f>+IF(AT125=[3]CONTROLES!$C$61,[3]CONTROLES!$D$61,[3]CONTROLES!$D$62)</f>
        <v>0</v>
      </c>
      <c r="AV125" s="147"/>
      <c r="AW125" s="149">
        <f>+IF(AV125=[3]CONTROLES!$C$63,[3]CONTROLES!$D$63,IF(AV125=[3]CONTROLES!$C$64,[3]CONTROLES!$D$64,[3]CONTROLES!$D$65))</f>
        <v>0</v>
      </c>
      <c r="AX125" s="149">
        <f t="shared" si="15"/>
        <v>0</v>
      </c>
      <c r="AY125" s="150" t="str">
        <f t="shared" si="13"/>
        <v>Débil</v>
      </c>
      <c r="AZ125" s="212"/>
      <c r="BA125" s="348"/>
      <c r="BB125" s="347"/>
      <c r="BC125" s="358"/>
      <c r="BD125" s="349"/>
      <c r="BE125" s="349"/>
      <c r="BF125" s="208"/>
      <c r="BG125" s="208"/>
      <c r="BH125" s="212" t="s">
        <v>216</v>
      </c>
      <c r="BI125" s="221"/>
      <c r="BJ125" s="221"/>
      <c r="BK125" s="208"/>
      <c r="BL125" s="208"/>
      <c r="BM125" s="208" t="s">
        <v>171</v>
      </c>
      <c r="BN125" s="357"/>
      <c r="BO125" s="239"/>
      <c r="BP125" s="239"/>
      <c r="BQ125" s="196"/>
      <c r="BR125" s="196"/>
      <c r="BS125" s="196"/>
      <c r="BT125" s="196"/>
      <c r="BU125" s="196"/>
      <c r="BV125" s="196"/>
      <c r="BW125" s="196"/>
      <c r="BX125" s="196"/>
      <c r="BY125" s="196"/>
      <c r="BZ125" s="196"/>
      <c r="CA125" s="196"/>
      <c r="CB125" s="196"/>
      <c r="CC125" s="196"/>
      <c r="CD125" s="196"/>
      <c r="CE125" s="196"/>
      <c r="CF125" s="196"/>
      <c r="CG125" s="196"/>
      <c r="CH125" s="196"/>
      <c r="CI125" s="196"/>
      <c r="CJ125" s="196"/>
      <c r="CK125" s="196"/>
      <c r="CL125" s="196"/>
      <c r="CM125" s="196"/>
      <c r="CN125" s="196"/>
      <c r="CO125" s="196"/>
      <c r="CP125" s="196"/>
      <c r="CQ125" s="196"/>
      <c r="CR125" s="196"/>
      <c r="CS125" s="196"/>
      <c r="CT125" s="196"/>
      <c r="CU125" s="196"/>
      <c r="CV125" s="196"/>
      <c r="CW125" s="196"/>
      <c r="CX125" s="196"/>
      <c r="CY125" s="196"/>
      <c r="CZ125" s="196"/>
      <c r="DA125" s="196"/>
      <c r="DB125" s="196"/>
      <c r="DC125" s="196"/>
      <c r="DD125" s="196"/>
      <c r="DE125" s="196"/>
      <c r="DF125" s="196"/>
      <c r="DG125" s="196"/>
      <c r="DH125" s="196"/>
      <c r="DI125" s="196"/>
      <c r="DJ125" s="196"/>
      <c r="DK125" s="196"/>
      <c r="DL125" s="196"/>
      <c r="DM125" s="196"/>
      <c r="DN125" s="196"/>
      <c r="DO125" s="196"/>
      <c r="DP125" s="196"/>
      <c r="DQ125" s="196"/>
      <c r="DR125" s="196"/>
      <c r="DS125" s="196"/>
      <c r="DT125" s="196"/>
      <c r="DU125" s="196"/>
      <c r="DV125" s="196"/>
      <c r="DW125" s="196"/>
      <c r="DX125" s="196"/>
      <c r="DY125" s="196"/>
      <c r="DZ125" s="196"/>
      <c r="EA125" s="196"/>
      <c r="EB125" s="196"/>
      <c r="EC125" s="196"/>
      <c r="ED125" s="196"/>
      <c r="EE125" s="196"/>
      <c r="EF125" s="196"/>
      <c r="EG125" s="196"/>
      <c r="EH125" s="196"/>
      <c r="EI125" s="196"/>
      <c r="EJ125" s="196"/>
      <c r="EK125" s="196"/>
      <c r="EL125" s="196"/>
      <c r="EM125" s="196"/>
      <c r="EN125" s="196"/>
      <c r="EO125" s="196"/>
      <c r="EP125" s="196"/>
      <c r="EQ125" s="196"/>
      <c r="ER125" s="196"/>
      <c r="ES125" s="196"/>
      <c r="ET125" s="196"/>
      <c r="EU125" s="196"/>
      <c r="EV125" s="196"/>
      <c r="EW125" s="196"/>
      <c r="EX125" s="196"/>
      <c r="EY125" s="196"/>
      <c r="EZ125" s="196"/>
      <c r="FA125" s="196"/>
      <c r="FB125" s="196"/>
      <c r="FC125" s="196"/>
      <c r="FD125" s="196"/>
      <c r="FE125" s="196"/>
      <c r="FF125" s="196"/>
      <c r="FG125" s="196"/>
      <c r="FH125" s="196"/>
      <c r="FI125" s="196"/>
      <c r="FJ125" s="196"/>
      <c r="FK125" s="196"/>
      <c r="FL125" s="196"/>
      <c r="FM125" s="196"/>
      <c r="FN125" s="196"/>
      <c r="FO125" s="196"/>
      <c r="FP125" s="196"/>
      <c r="FQ125" s="196"/>
      <c r="FR125" s="196"/>
      <c r="FS125" s="280"/>
      <c r="FT125" s="280"/>
      <c r="FU125" s="196"/>
      <c r="FV125" s="277"/>
      <c r="FW125" s="196"/>
      <c r="FX125" s="196"/>
      <c r="FY125" s="280"/>
      <c r="FZ125" s="196"/>
      <c r="GA125" s="196"/>
      <c r="GB125" s="269"/>
      <c r="GC125" s="269"/>
      <c r="GD125" s="269"/>
      <c r="GE125" s="289"/>
      <c r="GF125" s="289"/>
      <c r="GG125" s="289"/>
      <c r="GH125" s="289"/>
      <c r="GI125" s="289"/>
      <c r="GJ125" s="289"/>
      <c r="GK125" s="289"/>
      <c r="GL125" s="289"/>
      <c r="GM125" s="289"/>
      <c r="GN125" s="289"/>
      <c r="GO125" s="289"/>
      <c r="GP125" s="289"/>
      <c r="GQ125" s="289"/>
      <c r="GR125" s="289"/>
      <c r="GS125" s="289"/>
      <c r="GT125" s="289"/>
      <c r="GU125" s="289"/>
      <c r="GV125" s="289"/>
      <c r="GW125" s="289"/>
      <c r="GX125" s="289"/>
      <c r="GY125" s="289"/>
      <c r="GZ125" s="289"/>
      <c r="HA125" s="289"/>
      <c r="HB125" s="289"/>
      <c r="HC125" s="289"/>
      <c r="HD125" s="289"/>
      <c r="HE125" s="289"/>
      <c r="HF125" s="289"/>
    </row>
    <row r="126" spans="1:214" ht="39.75" hidden="1" customHeight="1" x14ac:dyDescent="0.2">
      <c r="A126" s="351"/>
      <c r="B126" s="350"/>
      <c r="C126" s="328"/>
      <c r="D126" s="328"/>
      <c r="E126" s="153"/>
      <c r="F126" s="352"/>
      <c r="G126" s="153"/>
      <c r="H126" s="353"/>
      <c r="I126" s="353"/>
      <c r="J126" s="328"/>
      <c r="K126" s="328"/>
      <c r="L126" s="328"/>
      <c r="M126" s="328"/>
      <c r="N126" s="328"/>
      <c r="O126" s="328"/>
      <c r="P126" s="329"/>
      <c r="Q126" s="345"/>
      <c r="R126" s="329"/>
      <c r="S126" s="345"/>
      <c r="T126" s="346"/>
      <c r="U126" s="202"/>
      <c r="V126" s="209"/>
      <c r="W126" s="209"/>
      <c r="X126" s="209"/>
      <c r="Y126" s="206"/>
      <c r="Z126" s="207">
        <f>+IF(Y126='[11]Tabla Valoración controles'!$D$4,'[11]Tabla Valoración controles'!$F$4,IF('[11]Mapa Corrupcion'!Y126='[11]Tabla Valoración controles'!$D$5,'[11]Tabla Valoración controles'!$F$5,IF(Y126=[11]FORMULAS!$A$10,0,'[11]Tabla Valoración controles'!$F$6)))</f>
        <v>0.1</v>
      </c>
      <c r="AA126" s="206"/>
      <c r="AB126" s="171">
        <f>+IF(AA126='[11]Tabla Valoración controles'!$D$7,'[11]Tabla Valoración controles'!$F$7,IF(Y126=[11]FORMULAS!$A$10,0,'[11]Tabla Valoración controles'!$F$8))</f>
        <v>0.15</v>
      </c>
      <c r="AC126" s="206"/>
      <c r="AD126" s="207">
        <f>+IF(AC126='[11]Tabla Valoración controles'!$D$9,'[11]Tabla Valoración controles'!$F$9,IF(Y126=[11]FORMULAS!$A$10,0,'[11]Tabla Valoración controles'!$F$10))</f>
        <v>0</v>
      </c>
      <c r="AE126" s="206"/>
      <c r="AF126" s="207">
        <f>+IF(AE126='[11]Tabla Valoración controles'!$D$9,'[11]Tabla Valoración controles'!$F$9,IF(AA126=[11]FORMULAS!$A$10,0,'[11]Tabla Valoración controles'!$F$10))</f>
        <v>0</v>
      </c>
      <c r="AG126" s="206"/>
      <c r="AH126" s="207">
        <f>+IF(AG126='[11]Tabla Valoración controles'!$D$13,'[11]Tabla Valoración controles'!$F$13,'[11]Tabla Valoración controles'!$F$14)</f>
        <v>0</v>
      </c>
      <c r="AI126" s="171">
        <f t="shared" si="16"/>
        <v>0.25</v>
      </c>
      <c r="AJ126" s="147"/>
      <c r="AK126" s="148">
        <f>+IF(AJ126=[3]CONTROLES!$C$50,[3]CONTROLES!$D$50,[3]CONTROLES!$D$51)</f>
        <v>0</v>
      </c>
      <c r="AL126" s="147"/>
      <c r="AM126" s="148">
        <f>+IF(AL126=[3]CONTROLES!$C$52,[3]CONTROLES!$D$52,[3]CONTROLES!$D$53)</f>
        <v>0</v>
      </c>
      <c r="AN126" s="147"/>
      <c r="AO126" s="148">
        <f>+IF(AN126=[3]CONTROLES!$C$54,[3]CONTROLES!$D$54,[3]CONTROLES!$D$55)</f>
        <v>0</v>
      </c>
      <c r="AP126" s="147"/>
      <c r="AQ126" s="148">
        <f>+IF(AP126=[3]CONTROLES!$C$56,[3]CONTROLES!$D$56,IF(AP126=[3]CONTROLES!$C$57,[3]CONTROLES!$D$57,[3]CONTROLES!$D$58))</f>
        <v>0</v>
      </c>
      <c r="AR126" s="147"/>
      <c r="AS126" s="148">
        <f>+IF(AR126=[3]CONTROLES!$C$59,[3]CONTROLES!$D$59,[3]CONTROLES!$D$60)</f>
        <v>0</v>
      </c>
      <c r="AT126" s="147"/>
      <c r="AU126" s="148">
        <f>+IF(AT126=[3]CONTROLES!$C$61,[3]CONTROLES!$D$61,[3]CONTROLES!$D$62)</f>
        <v>0</v>
      </c>
      <c r="AV126" s="147"/>
      <c r="AW126" s="149">
        <f>+IF(AV126=[3]CONTROLES!$C$63,[3]CONTROLES!$D$63,IF(AV126=[3]CONTROLES!$C$64,[3]CONTROLES!$D$64,[3]CONTROLES!$D$65))</f>
        <v>0</v>
      </c>
      <c r="AX126" s="149">
        <f t="shared" si="15"/>
        <v>0</v>
      </c>
      <c r="AY126" s="150" t="str">
        <f t="shared" si="13"/>
        <v>Débil</v>
      </c>
      <c r="AZ126" s="212"/>
      <c r="BA126" s="348"/>
      <c r="BB126" s="347"/>
      <c r="BC126" s="358"/>
      <c r="BD126" s="349"/>
      <c r="BE126" s="349"/>
      <c r="BF126" s="208"/>
      <c r="BG126" s="208"/>
      <c r="BH126" s="212" t="s">
        <v>216</v>
      </c>
      <c r="BI126" s="221"/>
      <c r="BJ126" s="221"/>
      <c r="BK126" s="208"/>
      <c r="BL126" s="208"/>
      <c r="BM126" s="208" t="s">
        <v>171</v>
      </c>
      <c r="BN126" s="357"/>
      <c r="BO126" s="239"/>
      <c r="BP126" s="239"/>
      <c r="BQ126" s="196"/>
      <c r="BR126" s="196"/>
      <c r="BS126" s="196"/>
      <c r="BT126" s="196"/>
      <c r="BU126" s="196"/>
      <c r="BV126" s="196"/>
      <c r="BW126" s="196"/>
      <c r="BX126" s="196"/>
      <c r="BY126" s="196"/>
      <c r="BZ126" s="196"/>
      <c r="CA126" s="196"/>
      <c r="CB126" s="196"/>
      <c r="CC126" s="196"/>
      <c r="CD126" s="196"/>
      <c r="CE126" s="196"/>
      <c r="CF126" s="196"/>
      <c r="CG126" s="196"/>
      <c r="CH126" s="196"/>
      <c r="CI126" s="196"/>
      <c r="CJ126" s="196"/>
      <c r="CK126" s="196"/>
      <c r="CL126" s="196"/>
      <c r="CM126" s="196"/>
      <c r="CN126" s="196"/>
      <c r="CO126" s="196"/>
      <c r="CP126" s="196"/>
      <c r="CQ126" s="196"/>
      <c r="CR126" s="196"/>
      <c r="CS126" s="196"/>
      <c r="CT126" s="196"/>
      <c r="CU126" s="196"/>
      <c r="CV126" s="196"/>
      <c r="CW126" s="196"/>
      <c r="CX126" s="196"/>
      <c r="CY126" s="196"/>
      <c r="CZ126" s="196"/>
      <c r="DA126" s="196"/>
      <c r="DB126" s="196"/>
      <c r="DC126" s="196"/>
      <c r="DD126" s="196"/>
      <c r="DE126" s="196"/>
      <c r="DF126" s="196"/>
      <c r="DG126" s="196"/>
      <c r="DH126" s="196"/>
      <c r="DI126" s="196"/>
      <c r="DJ126" s="196"/>
      <c r="DK126" s="196"/>
      <c r="DL126" s="196"/>
      <c r="DM126" s="196"/>
      <c r="DN126" s="196"/>
      <c r="DO126" s="196"/>
      <c r="DP126" s="196"/>
      <c r="DQ126" s="196"/>
      <c r="DR126" s="196"/>
      <c r="DS126" s="196"/>
      <c r="DT126" s="196"/>
      <c r="DU126" s="196"/>
      <c r="DV126" s="196"/>
      <c r="DW126" s="196"/>
      <c r="DX126" s="196"/>
      <c r="DY126" s="196"/>
      <c r="DZ126" s="196"/>
      <c r="EA126" s="196"/>
      <c r="EB126" s="196"/>
      <c r="EC126" s="196"/>
      <c r="ED126" s="196"/>
      <c r="EE126" s="196"/>
      <c r="EF126" s="196"/>
      <c r="EG126" s="196"/>
      <c r="EH126" s="196"/>
      <c r="EI126" s="196"/>
      <c r="EJ126" s="196"/>
      <c r="EK126" s="196"/>
      <c r="EL126" s="196"/>
      <c r="EM126" s="196"/>
      <c r="EN126" s="196"/>
      <c r="EO126" s="196"/>
      <c r="EP126" s="196"/>
      <c r="EQ126" s="196"/>
      <c r="ER126" s="196"/>
      <c r="ES126" s="196"/>
      <c r="ET126" s="196"/>
      <c r="EU126" s="196"/>
      <c r="EV126" s="196"/>
      <c r="EW126" s="196"/>
      <c r="EX126" s="196"/>
      <c r="EY126" s="196"/>
      <c r="EZ126" s="196"/>
      <c r="FA126" s="196"/>
      <c r="FB126" s="196"/>
      <c r="FC126" s="196"/>
      <c r="FD126" s="196"/>
      <c r="FE126" s="196"/>
      <c r="FF126" s="196"/>
      <c r="FG126" s="196"/>
      <c r="FH126" s="196"/>
      <c r="FI126" s="196"/>
      <c r="FJ126" s="196"/>
      <c r="FK126" s="196"/>
      <c r="FL126" s="196"/>
      <c r="FM126" s="196"/>
      <c r="FN126" s="196"/>
      <c r="FO126" s="196"/>
      <c r="FP126" s="196"/>
      <c r="FQ126" s="196"/>
      <c r="FR126" s="196"/>
      <c r="FS126" s="280"/>
      <c r="FT126" s="280"/>
      <c r="FU126" s="196"/>
      <c r="FV126" s="277"/>
      <c r="FW126" s="196"/>
      <c r="FX126" s="196"/>
      <c r="FY126" s="280"/>
      <c r="FZ126" s="196"/>
      <c r="GA126" s="196"/>
      <c r="GB126" s="269"/>
      <c r="GC126" s="269"/>
      <c r="GD126" s="269"/>
      <c r="GE126" s="289"/>
      <c r="GF126" s="289"/>
      <c r="GG126" s="289"/>
      <c r="GH126" s="289"/>
      <c r="GI126" s="289"/>
      <c r="GJ126" s="289"/>
      <c r="GK126" s="289"/>
      <c r="GL126" s="289"/>
      <c r="GM126" s="289"/>
      <c r="GN126" s="289"/>
      <c r="GO126" s="289"/>
      <c r="GP126" s="289"/>
      <c r="GQ126" s="289"/>
      <c r="GR126" s="289"/>
      <c r="GS126" s="289"/>
      <c r="GT126" s="289"/>
      <c r="GU126" s="289"/>
      <c r="GV126" s="289"/>
      <c r="GW126" s="289"/>
      <c r="GX126" s="289"/>
      <c r="GY126" s="289"/>
      <c r="GZ126" s="289"/>
      <c r="HA126" s="289"/>
      <c r="HB126" s="289"/>
      <c r="HC126" s="289"/>
      <c r="HD126" s="289"/>
      <c r="HE126" s="289"/>
      <c r="HF126" s="289"/>
    </row>
    <row r="127" spans="1:214" ht="39.75" hidden="1" customHeight="1" x14ac:dyDescent="0.2">
      <c r="A127" s="351"/>
      <c r="B127" s="350"/>
      <c r="C127" s="328"/>
      <c r="D127" s="328"/>
      <c r="E127" s="153"/>
      <c r="F127" s="352"/>
      <c r="G127" s="153"/>
      <c r="H127" s="353"/>
      <c r="I127" s="353"/>
      <c r="J127" s="328"/>
      <c r="K127" s="328"/>
      <c r="L127" s="328"/>
      <c r="M127" s="328"/>
      <c r="N127" s="328"/>
      <c r="O127" s="328"/>
      <c r="P127" s="329"/>
      <c r="Q127" s="345"/>
      <c r="R127" s="329"/>
      <c r="S127" s="345"/>
      <c r="T127" s="346"/>
      <c r="U127" s="202"/>
      <c r="V127" s="209"/>
      <c r="W127" s="209"/>
      <c r="X127" s="209"/>
      <c r="Y127" s="206"/>
      <c r="Z127" s="207">
        <f>+IF(Y127='[11]Tabla Valoración controles'!$D$4,'[11]Tabla Valoración controles'!$F$4,IF('[11]Mapa Corrupcion'!Y127='[11]Tabla Valoración controles'!$D$5,'[11]Tabla Valoración controles'!$F$5,IF(Y127=[11]FORMULAS!$A$10,0,'[11]Tabla Valoración controles'!$F$6)))</f>
        <v>0.1</v>
      </c>
      <c r="AA127" s="206"/>
      <c r="AB127" s="171">
        <f>+IF(AA127='[11]Tabla Valoración controles'!$D$7,'[11]Tabla Valoración controles'!$F$7,IF(Y127=[11]FORMULAS!$A$10,0,'[11]Tabla Valoración controles'!$F$8))</f>
        <v>0.15</v>
      </c>
      <c r="AC127" s="206"/>
      <c r="AD127" s="207">
        <f>+IF(AC127='[11]Tabla Valoración controles'!$D$9,'[11]Tabla Valoración controles'!$F$9,IF(Y127=[11]FORMULAS!$A$10,0,'[11]Tabla Valoración controles'!$F$10))</f>
        <v>0</v>
      </c>
      <c r="AE127" s="206"/>
      <c r="AF127" s="207">
        <f>+IF(AE127='[11]Tabla Valoración controles'!$D$9,'[11]Tabla Valoración controles'!$F$9,IF(AA127=[11]FORMULAS!$A$10,0,'[11]Tabla Valoración controles'!$F$10))</f>
        <v>0</v>
      </c>
      <c r="AG127" s="206"/>
      <c r="AH127" s="207">
        <f>+IF(AG127='[11]Tabla Valoración controles'!$D$13,'[11]Tabla Valoración controles'!$F$13,'[11]Tabla Valoración controles'!$F$14)</f>
        <v>0</v>
      </c>
      <c r="AI127" s="171">
        <f t="shared" si="16"/>
        <v>0.25</v>
      </c>
      <c r="AJ127" s="147"/>
      <c r="AK127" s="148">
        <f>+IF(AJ127=[3]CONTROLES!$C$50,[3]CONTROLES!$D$50,[3]CONTROLES!$D$51)</f>
        <v>0</v>
      </c>
      <c r="AL127" s="147"/>
      <c r="AM127" s="148">
        <f>+IF(AL127=[3]CONTROLES!$C$52,[3]CONTROLES!$D$52,[3]CONTROLES!$D$53)</f>
        <v>0</v>
      </c>
      <c r="AN127" s="147"/>
      <c r="AO127" s="148">
        <f>+IF(AN127=[3]CONTROLES!$C$54,[3]CONTROLES!$D$54,[3]CONTROLES!$D$55)</f>
        <v>0</v>
      </c>
      <c r="AP127" s="147"/>
      <c r="AQ127" s="148">
        <f>+IF(AP127=[3]CONTROLES!$C$56,[3]CONTROLES!$D$56,IF(AP127=[3]CONTROLES!$C$57,[3]CONTROLES!$D$57,[3]CONTROLES!$D$58))</f>
        <v>0</v>
      </c>
      <c r="AR127" s="147"/>
      <c r="AS127" s="148">
        <f>+IF(AR127=[3]CONTROLES!$C$59,[3]CONTROLES!$D$59,[3]CONTROLES!$D$60)</f>
        <v>0</v>
      </c>
      <c r="AT127" s="147"/>
      <c r="AU127" s="148">
        <f>+IF(AT127=[3]CONTROLES!$C$61,[3]CONTROLES!$D$61,[3]CONTROLES!$D$62)</f>
        <v>0</v>
      </c>
      <c r="AV127" s="147"/>
      <c r="AW127" s="149">
        <f>+IF(AV127=[3]CONTROLES!$C$63,[3]CONTROLES!$D$63,IF(AV127=[3]CONTROLES!$C$64,[3]CONTROLES!$D$64,[3]CONTROLES!$D$65))</f>
        <v>0</v>
      </c>
      <c r="AX127" s="149">
        <f t="shared" si="15"/>
        <v>0</v>
      </c>
      <c r="AY127" s="150" t="str">
        <f t="shared" si="13"/>
        <v>Débil</v>
      </c>
      <c r="AZ127" s="212"/>
      <c r="BA127" s="348"/>
      <c r="BB127" s="347"/>
      <c r="BC127" s="358"/>
      <c r="BD127" s="349"/>
      <c r="BE127" s="349"/>
      <c r="BF127" s="208"/>
      <c r="BG127" s="208"/>
      <c r="BH127" s="212" t="s">
        <v>216</v>
      </c>
      <c r="BI127" s="221"/>
      <c r="BJ127" s="221"/>
      <c r="BK127" s="208"/>
      <c r="BL127" s="208"/>
      <c r="BM127" s="208" t="s">
        <v>171</v>
      </c>
      <c r="BN127" s="357"/>
      <c r="BO127" s="239"/>
      <c r="BP127" s="239"/>
      <c r="BQ127" s="196"/>
      <c r="BR127" s="196"/>
      <c r="BS127" s="196"/>
      <c r="BT127" s="196"/>
      <c r="BU127" s="196"/>
      <c r="BV127" s="196"/>
      <c r="BW127" s="196"/>
      <c r="BX127" s="196"/>
      <c r="BY127" s="196"/>
      <c r="BZ127" s="196"/>
      <c r="CA127" s="196"/>
      <c r="CB127" s="196"/>
      <c r="CC127" s="196"/>
      <c r="CD127" s="196"/>
      <c r="CE127" s="196"/>
      <c r="CF127" s="196"/>
      <c r="CG127" s="196"/>
      <c r="CH127" s="196"/>
      <c r="CI127" s="196"/>
      <c r="CJ127" s="196"/>
      <c r="CK127" s="196"/>
      <c r="CL127" s="196"/>
      <c r="CM127" s="196"/>
      <c r="CN127" s="196"/>
      <c r="CO127" s="196"/>
      <c r="CP127" s="196"/>
      <c r="CQ127" s="196"/>
      <c r="CR127" s="196"/>
      <c r="CS127" s="196"/>
      <c r="CT127" s="196"/>
      <c r="CU127" s="196"/>
      <c r="CV127" s="196"/>
      <c r="CW127" s="196"/>
      <c r="CX127" s="196"/>
      <c r="CY127" s="196"/>
      <c r="CZ127" s="196"/>
      <c r="DA127" s="196"/>
      <c r="DB127" s="196"/>
      <c r="DC127" s="196"/>
      <c r="DD127" s="196"/>
      <c r="DE127" s="196"/>
      <c r="DF127" s="196"/>
      <c r="DG127" s="196"/>
      <c r="DH127" s="196"/>
      <c r="DI127" s="196"/>
      <c r="DJ127" s="196"/>
      <c r="DK127" s="196"/>
      <c r="DL127" s="196"/>
      <c r="DM127" s="196"/>
      <c r="DN127" s="196"/>
      <c r="DO127" s="196"/>
      <c r="DP127" s="196"/>
      <c r="DQ127" s="196"/>
      <c r="DR127" s="196"/>
      <c r="DS127" s="196"/>
      <c r="DT127" s="196"/>
      <c r="DU127" s="196"/>
      <c r="DV127" s="196"/>
      <c r="DW127" s="196"/>
      <c r="DX127" s="196"/>
      <c r="DY127" s="196"/>
      <c r="DZ127" s="196"/>
      <c r="EA127" s="196"/>
      <c r="EB127" s="196"/>
      <c r="EC127" s="196"/>
      <c r="ED127" s="196"/>
      <c r="EE127" s="196"/>
      <c r="EF127" s="196"/>
      <c r="EG127" s="196"/>
      <c r="EH127" s="196"/>
      <c r="EI127" s="196"/>
      <c r="EJ127" s="196"/>
      <c r="EK127" s="196"/>
      <c r="EL127" s="196"/>
      <c r="EM127" s="196"/>
      <c r="EN127" s="196"/>
      <c r="EO127" s="196"/>
      <c r="EP127" s="196"/>
      <c r="EQ127" s="196"/>
      <c r="ER127" s="196"/>
      <c r="ES127" s="196"/>
      <c r="ET127" s="196"/>
      <c r="EU127" s="196"/>
      <c r="EV127" s="196"/>
      <c r="EW127" s="196"/>
      <c r="EX127" s="196"/>
      <c r="EY127" s="196"/>
      <c r="EZ127" s="196"/>
      <c r="FA127" s="196"/>
      <c r="FB127" s="196"/>
      <c r="FC127" s="196"/>
      <c r="FD127" s="196"/>
      <c r="FE127" s="196"/>
      <c r="FF127" s="196"/>
      <c r="FG127" s="196"/>
      <c r="FH127" s="196"/>
      <c r="FI127" s="196"/>
      <c r="FJ127" s="196"/>
      <c r="FK127" s="196"/>
      <c r="FL127" s="196"/>
      <c r="FM127" s="196"/>
      <c r="FN127" s="196"/>
      <c r="FO127" s="196"/>
      <c r="FP127" s="196"/>
      <c r="FQ127" s="196"/>
      <c r="FR127" s="196"/>
      <c r="FS127" s="280"/>
      <c r="FT127" s="280"/>
      <c r="FU127" s="196"/>
      <c r="FV127" s="277"/>
      <c r="FW127" s="196"/>
      <c r="FX127" s="196"/>
      <c r="FY127" s="280"/>
      <c r="FZ127" s="196"/>
      <c r="GA127" s="196"/>
      <c r="GB127" s="269"/>
      <c r="GC127" s="269"/>
      <c r="GD127" s="269"/>
      <c r="GE127" s="289"/>
      <c r="GF127" s="289"/>
      <c r="GG127" s="289"/>
      <c r="GH127" s="289"/>
      <c r="GI127" s="289"/>
      <c r="GJ127" s="289"/>
      <c r="GK127" s="289"/>
      <c r="GL127" s="289"/>
      <c r="GM127" s="289"/>
      <c r="GN127" s="289"/>
      <c r="GO127" s="289"/>
      <c r="GP127" s="289"/>
      <c r="GQ127" s="289"/>
      <c r="GR127" s="289"/>
      <c r="GS127" s="289"/>
      <c r="GT127" s="289"/>
      <c r="GU127" s="289"/>
      <c r="GV127" s="289"/>
      <c r="GW127" s="289"/>
      <c r="GX127" s="289"/>
      <c r="GY127" s="289"/>
      <c r="GZ127" s="289"/>
      <c r="HA127" s="289"/>
      <c r="HB127" s="289"/>
      <c r="HC127" s="289"/>
      <c r="HD127" s="289"/>
      <c r="HE127" s="289"/>
      <c r="HF127" s="289"/>
    </row>
    <row r="128" spans="1:214" ht="39.75" hidden="1" customHeight="1" x14ac:dyDescent="0.2">
      <c r="A128" s="351"/>
      <c r="B128" s="350"/>
      <c r="C128" s="328"/>
      <c r="D128" s="328"/>
      <c r="E128" s="153"/>
      <c r="F128" s="352"/>
      <c r="G128" s="153"/>
      <c r="H128" s="353"/>
      <c r="I128" s="353"/>
      <c r="J128" s="328"/>
      <c r="K128" s="328"/>
      <c r="L128" s="328"/>
      <c r="M128" s="328"/>
      <c r="N128" s="328"/>
      <c r="O128" s="328"/>
      <c r="P128" s="329"/>
      <c r="Q128" s="345"/>
      <c r="R128" s="329"/>
      <c r="S128" s="345"/>
      <c r="T128" s="346"/>
      <c r="U128" s="202"/>
      <c r="V128" s="209"/>
      <c r="W128" s="209"/>
      <c r="X128" s="209"/>
      <c r="Y128" s="206"/>
      <c r="Z128" s="207">
        <f>+IF(Y128='[11]Tabla Valoración controles'!$D$4,'[11]Tabla Valoración controles'!$F$4,IF('[11]Mapa Corrupcion'!Y128='[11]Tabla Valoración controles'!$D$5,'[11]Tabla Valoración controles'!$F$5,IF(Y128=[11]FORMULAS!$A$10,0,'[11]Tabla Valoración controles'!$F$6)))</f>
        <v>0.1</v>
      </c>
      <c r="AA128" s="206"/>
      <c r="AB128" s="171">
        <f>+IF(AA128='[11]Tabla Valoración controles'!$D$7,'[11]Tabla Valoración controles'!$F$7,IF(Y128=[11]FORMULAS!$A$10,0,'[11]Tabla Valoración controles'!$F$8))</f>
        <v>0.15</v>
      </c>
      <c r="AC128" s="206"/>
      <c r="AD128" s="207">
        <f>+IF(AC128='[11]Tabla Valoración controles'!$D$9,'[11]Tabla Valoración controles'!$F$9,IF(Y128=[11]FORMULAS!$A$10,0,'[11]Tabla Valoración controles'!$F$10))</f>
        <v>0</v>
      </c>
      <c r="AE128" s="206"/>
      <c r="AF128" s="207">
        <f>+IF(AE128='[11]Tabla Valoración controles'!$D$9,'[11]Tabla Valoración controles'!$F$9,IF(AA128=[11]FORMULAS!$A$10,0,'[11]Tabla Valoración controles'!$F$10))</f>
        <v>0</v>
      </c>
      <c r="AG128" s="206"/>
      <c r="AH128" s="207">
        <f>+IF(AG128='[11]Tabla Valoración controles'!$D$13,'[11]Tabla Valoración controles'!$F$13,'[11]Tabla Valoración controles'!$F$14)</f>
        <v>0</v>
      </c>
      <c r="AI128" s="171">
        <f t="shared" si="16"/>
        <v>0.25</v>
      </c>
      <c r="AJ128" s="147"/>
      <c r="AK128" s="148">
        <f>+IF(AJ128=[3]CONTROLES!$C$50,[3]CONTROLES!$D$50,[3]CONTROLES!$D$51)</f>
        <v>0</v>
      </c>
      <c r="AL128" s="147"/>
      <c r="AM128" s="148">
        <f>+IF(AL128=[3]CONTROLES!$C$52,[3]CONTROLES!$D$52,[3]CONTROLES!$D$53)</f>
        <v>0</v>
      </c>
      <c r="AN128" s="147"/>
      <c r="AO128" s="148">
        <f>+IF(AN128=[3]CONTROLES!$C$54,[3]CONTROLES!$D$54,[3]CONTROLES!$D$55)</f>
        <v>0</v>
      </c>
      <c r="AP128" s="147"/>
      <c r="AQ128" s="148">
        <f>+IF(AP128=[3]CONTROLES!$C$56,[3]CONTROLES!$D$56,IF(AP128=[3]CONTROLES!$C$57,[3]CONTROLES!$D$57,[3]CONTROLES!$D$58))</f>
        <v>0</v>
      </c>
      <c r="AR128" s="147"/>
      <c r="AS128" s="148">
        <f>+IF(AR128=[3]CONTROLES!$C$59,[3]CONTROLES!$D$59,[3]CONTROLES!$D$60)</f>
        <v>0</v>
      </c>
      <c r="AT128" s="147"/>
      <c r="AU128" s="148">
        <f>+IF(AT128=[3]CONTROLES!$C$61,[3]CONTROLES!$D$61,[3]CONTROLES!$D$62)</f>
        <v>0</v>
      </c>
      <c r="AV128" s="147"/>
      <c r="AW128" s="149">
        <f>+IF(AV128=[3]CONTROLES!$C$63,[3]CONTROLES!$D$63,IF(AV128=[3]CONTROLES!$C$64,[3]CONTROLES!$D$64,[3]CONTROLES!$D$65))</f>
        <v>0</v>
      </c>
      <c r="AX128" s="149">
        <f t="shared" si="15"/>
        <v>0</v>
      </c>
      <c r="AY128" s="150" t="str">
        <f t="shared" si="13"/>
        <v>Débil</v>
      </c>
      <c r="AZ128" s="212"/>
      <c r="BA128" s="348"/>
      <c r="BB128" s="347"/>
      <c r="BC128" s="358"/>
      <c r="BD128" s="349"/>
      <c r="BE128" s="349"/>
      <c r="BF128" s="208"/>
      <c r="BG128" s="208"/>
      <c r="BH128" s="212" t="s">
        <v>216</v>
      </c>
      <c r="BI128" s="221"/>
      <c r="BJ128" s="221"/>
      <c r="BK128" s="208"/>
      <c r="BL128" s="208"/>
      <c r="BM128" s="208" t="s">
        <v>171</v>
      </c>
      <c r="BN128" s="357"/>
      <c r="BO128" s="239"/>
      <c r="BP128" s="239"/>
      <c r="BQ128" s="196"/>
      <c r="BR128" s="196"/>
      <c r="BS128" s="196"/>
      <c r="BT128" s="196"/>
      <c r="BU128" s="196"/>
      <c r="BV128" s="196"/>
      <c r="BW128" s="196"/>
      <c r="BX128" s="196"/>
      <c r="BY128" s="196"/>
      <c r="BZ128" s="196"/>
      <c r="CA128" s="196"/>
      <c r="CB128" s="196"/>
      <c r="CC128" s="196"/>
      <c r="CD128" s="196"/>
      <c r="CE128" s="196"/>
      <c r="CF128" s="196"/>
      <c r="CG128" s="196"/>
      <c r="CH128" s="196"/>
      <c r="CI128" s="196"/>
      <c r="CJ128" s="196"/>
      <c r="CK128" s="196"/>
      <c r="CL128" s="196"/>
      <c r="CM128" s="196"/>
      <c r="CN128" s="196"/>
      <c r="CO128" s="196"/>
      <c r="CP128" s="196"/>
      <c r="CQ128" s="196"/>
      <c r="CR128" s="196"/>
      <c r="CS128" s="196"/>
      <c r="CT128" s="196"/>
      <c r="CU128" s="196"/>
      <c r="CV128" s="196"/>
      <c r="CW128" s="196"/>
      <c r="CX128" s="196"/>
      <c r="CY128" s="196"/>
      <c r="CZ128" s="196"/>
      <c r="DA128" s="196"/>
      <c r="DB128" s="196"/>
      <c r="DC128" s="196"/>
      <c r="DD128" s="196"/>
      <c r="DE128" s="196"/>
      <c r="DF128" s="196"/>
      <c r="DG128" s="196"/>
      <c r="DH128" s="196"/>
      <c r="DI128" s="196"/>
      <c r="DJ128" s="196"/>
      <c r="DK128" s="196"/>
      <c r="DL128" s="196"/>
      <c r="DM128" s="196"/>
      <c r="DN128" s="196"/>
      <c r="DO128" s="196"/>
      <c r="DP128" s="196"/>
      <c r="DQ128" s="196"/>
      <c r="DR128" s="196"/>
      <c r="DS128" s="196"/>
      <c r="DT128" s="196"/>
      <c r="DU128" s="196"/>
      <c r="DV128" s="196"/>
      <c r="DW128" s="196"/>
      <c r="DX128" s="196"/>
      <c r="DY128" s="196"/>
      <c r="DZ128" s="196"/>
      <c r="EA128" s="196"/>
      <c r="EB128" s="196"/>
      <c r="EC128" s="196"/>
      <c r="ED128" s="196"/>
      <c r="EE128" s="196"/>
      <c r="EF128" s="196"/>
      <c r="EG128" s="196"/>
      <c r="EH128" s="196"/>
      <c r="EI128" s="196"/>
      <c r="EJ128" s="196"/>
      <c r="EK128" s="196"/>
      <c r="EL128" s="196"/>
      <c r="EM128" s="196"/>
      <c r="EN128" s="196"/>
      <c r="EO128" s="196"/>
      <c r="EP128" s="196"/>
      <c r="EQ128" s="196"/>
      <c r="ER128" s="196"/>
      <c r="ES128" s="196"/>
      <c r="ET128" s="196"/>
      <c r="EU128" s="196"/>
      <c r="EV128" s="196"/>
      <c r="EW128" s="196"/>
      <c r="EX128" s="196"/>
      <c r="EY128" s="196"/>
      <c r="EZ128" s="196"/>
      <c r="FA128" s="196"/>
      <c r="FB128" s="196"/>
      <c r="FC128" s="196"/>
      <c r="FD128" s="196"/>
      <c r="FE128" s="196"/>
      <c r="FF128" s="196"/>
      <c r="FG128" s="196"/>
      <c r="FH128" s="196"/>
      <c r="FI128" s="196"/>
      <c r="FJ128" s="196"/>
      <c r="FK128" s="196"/>
      <c r="FL128" s="196"/>
      <c r="FM128" s="196"/>
      <c r="FN128" s="196"/>
      <c r="FO128" s="196"/>
      <c r="FP128" s="196"/>
      <c r="FQ128" s="196"/>
      <c r="FR128" s="196"/>
      <c r="FS128" s="280"/>
      <c r="FT128" s="280"/>
      <c r="FU128" s="196"/>
      <c r="FV128" s="277"/>
      <c r="FW128" s="196"/>
      <c r="FX128" s="196"/>
      <c r="FY128" s="280"/>
      <c r="FZ128" s="196"/>
      <c r="GA128" s="196"/>
      <c r="GB128" s="269"/>
      <c r="GC128" s="269"/>
      <c r="GD128" s="269"/>
      <c r="GE128" s="289"/>
      <c r="GF128" s="289"/>
      <c r="GG128" s="289"/>
      <c r="GH128" s="289"/>
      <c r="GI128" s="289"/>
      <c r="GJ128" s="289"/>
      <c r="GK128" s="289"/>
      <c r="GL128" s="289"/>
      <c r="GM128" s="289"/>
      <c r="GN128" s="289"/>
      <c r="GO128" s="289"/>
      <c r="GP128" s="289"/>
      <c r="GQ128" s="289"/>
      <c r="GR128" s="289"/>
      <c r="GS128" s="289"/>
      <c r="GT128" s="289"/>
      <c r="GU128" s="289"/>
      <c r="GV128" s="289"/>
      <c r="GW128" s="289"/>
      <c r="GX128" s="289"/>
      <c r="GY128" s="289"/>
      <c r="GZ128" s="289"/>
      <c r="HA128" s="289"/>
      <c r="HB128" s="289"/>
      <c r="HC128" s="289"/>
      <c r="HD128" s="289"/>
      <c r="HE128" s="289"/>
      <c r="HF128" s="289"/>
    </row>
    <row r="129" spans="1:214" ht="54.6" customHeight="1" x14ac:dyDescent="0.2">
      <c r="A129" s="351">
        <v>21</v>
      </c>
      <c r="B129" s="350" t="s">
        <v>125</v>
      </c>
      <c r="C129" s="328" t="str">
        <f>VLOOKUP(B129,FORMULAS!$A$30:$C$46,2,0)</f>
        <v>Prevenir y controlar la comisión de acciones u omisiones que puedan dar lugar a daños antijurídicos a través del análisis histórico de la información, la generación e implementación de controles y la ejecución del respectivo seguimiento, con el propósito de defender los intereses de la CVP.</v>
      </c>
      <c r="D129" s="328" t="str">
        <f>VLOOKUP(B129,FORMULAS!$A$30:$C$46,3,0)</f>
        <v xml:space="preserve">Director Jurídico </v>
      </c>
      <c r="E129" s="153" t="s">
        <v>685</v>
      </c>
      <c r="F129" s="153" t="s">
        <v>686</v>
      </c>
      <c r="G129" s="153" t="s">
        <v>687</v>
      </c>
      <c r="H129" s="153" t="s">
        <v>688</v>
      </c>
      <c r="I129" s="153" t="s">
        <v>689</v>
      </c>
      <c r="J129" s="328" t="s">
        <v>468</v>
      </c>
      <c r="K129" s="328" t="s">
        <v>432</v>
      </c>
      <c r="L129" s="328" t="s">
        <v>432</v>
      </c>
      <c r="M129" s="328" t="s">
        <v>432</v>
      </c>
      <c r="N129" s="328" t="s">
        <v>432</v>
      </c>
      <c r="O129" s="328" t="s">
        <v>280</v>
      </c>
      <c r="P129" s="329" t="str">
        <f>VLOOKUP(O129,[12]FORMULAS!$A$77:$B$82,2,0)</f>
        <v>Rara vez</v>
      </c>
      <c r="Q129" s="345" t="str">
        <f>+P129</f>
        <v>Rara vez</v>
      </c>
      <c r="R129" s="329" t="str">
        <f>VLOOKUP(A129,'Impacto Ri Inhe'!$B$5:$AF$42,31,0)</f>
        <v>Mayor</v>
      </c>
      <c r="S129" s="345" t="str">
        <f>CONCATENATE(R129,"-",Q129)</f>
        <v>Mayor-Rara vez</v>
      </c>
      <c r="T129" s="346" t="str">
        <f>VLOOKUP(S129,[12]FORMULAS!$I$77:$J$97,2,0)</f>
        <v>Alto</v>
      </c>
      <c r="U129" s="144"/>
      <c r="V129" s="145" t="s">
        <v>690</v>
      </c>
      <c r="W129" s="145" t="s">
        <v>691</v>
      </c>
      <c r="X129" s="145" t="s">
        <v>692</v>
      </c>
      <c r="Y129" s="146" t="s">
        <v>12</v>
      </c>
      <c r="Z129" s="134">
        <f>+IF(Y129='[12]Tabla Valoración controles'!$D$4,'[12]Tabla Valoración controles'!$F$4,IF('[12]Mapa Corrupcion'!Y129='[12]Tabla Valoración controles'!$D$5,'[12]Tabla Valoración controles'!$F$5,IF(Y129=[12]FORMULAS!$A$10,0,'[12]Tabla Valoración controles'!$F$6)))</f>
        <v>0.25</v>
      </c>
      <c r="AA129" s="146" t="s">
        <v>8</v>
      </c>
      <c r="AB129" s="135">
        <f>+IF(AA129='[12]Tabla Valoración controles'!$D$7,'[12]Tabla Valoración controles'!$F$7,IF(Y129=[12]FORMULAS!$A$10,0,'[12]Tabla Valoración controles'!$F$8))</f>
        <v>0.15</v>
      </c>
      <c r="AC129" s="146" t="s">
        <v>17</v>
      </c>
      <c r="AD129" s="134">
        <f>+IF(AC129='[12]Tabla Valoración controles'!$D$9,'[12]Tabla Valoración controles'!$F$9,'[12]Tabla Valoración controles'!$F$10)</f>
        <v>0</v>
      </c>
      <c r="AE129" s="146" t="s">
        <v>20</v>
      </c>
      <c r="AF129" s="134">
        <f>+IF(AE129='[12]Tabla Valoración controles'!$D$11,'[12]Tabla Valoración controles'!$F$11,'[12]Tabla Valoración controles'!$F$12)</f>
        <v>0</v>
      </c>
      <c r="AG129" s="146" t="s">
        <v>77</v>
      </c>
      <c r="AH129" s="134">
        <f>+IF(AG129='[12]Tabla Valoración controles'!$D$13,'[12]Tabla Valoración controles'!$F$13,'[12]Tabla Valoración controles'!$F$14)</f>
        <v>0</v>
      </c>
      <c r="AI129" s="171">
        <f>+Z129+AB129+AD129</f>
        <v>0.4</v>
      </c>
      <c r="AJ129" s="147" t="s">
        <v>353</v>
      </c>
      <c r="AK129" s="148">
        <f>+IF(AJ129=[3]CONTROLES!$C$50,[3]CONTROLES!$D$50,[3]CONTROLES!$D$51)</f>
        <v>15</v>
      </c>
      <c r="AL129" s="147" t="s">
        <v>359</v>
      </c>
      <c r="AM129" s="148">
        <f>+IF(AL129=[3]CONTROLES!$C$52,[3]CONTROLES!$D$52,[3]CONTROLES!$D$53)</f>
        <v>15</v>
      </c>
      <c r="AN129" s="147" t="s">
        <v>362</v>
      </c>
      <c r="AO129" s="148">
        <f>+IF(AN129=[3]CONTROLES!$C$54,[3]CONTROLES!$D$54,[3]CONTROLES!$D$55)</f>
        <v>15</v>
      </c>
      <c r="AP129" s="147" t="s">
        <v>366</v>
      </c>
      <c r="AQ129" s="148">
        <f>+IF(AP129=[3]CONTROLES!$C$56,[3]CONTROLES!$D$56,IF(AP129=[3]CONTROLES!$C$57,[3]CONTROLES!$D$57,[3]CONTROLES!$D$58))</f>
        <v>10</v>
      </c>
      <c r="AR129" s="147" t="s">
        <v>369</v>
      </c>
      <c r="AS129" s="148">
        <f>+IF(AR129=[3]CONTROLES!$C$59,[3]CONTROLES!$D$59,[3]CONTROLES!$D$60)</f>
        <v>15</v>
      </c>
      <c r="AT129" s="147" t="s">
        <v>372</v>
      </c>
      <c r="AU129" s="148">
        <f>+IF(AT129=[3]CONTROLES!$C$61,[3]CONTROLES!$D$61,[3]CONTROLES!$D$62)</f>
        <v>15</v>
      </c>
      <c r="AV129" s="147" t="s">
        <v>375</v>
      </c>
      <c r="AW129" s="149">
        <f>+IF(AV129=[3]CONTROLES!$C$63,[3]CONTROLES!$D$63,IF(AV129=[3]CONTROLES!$C$64,[3]CONTROLES!$D$64,[3]CONTROLES!$D$65))</f>
        <v>10</v>
      </c>
      <c r="AX129" s="149">
        <f>+AK129+AM129+AO129+AQ129+AS129+AU129+AW129</f>
        <v>95</v>
      </c>
      <c r="AY129" s="150" t="str">
        <f t="shared" si="13"/>
        <v>Moderado</v>
      </c>
      <c r="AZ129" s="212" t="s">
        <v>280</v>
      </c>
      <c r="BA129" s="329" t="str">
        <f>VLOOKUP(AZ129,[12]FORMULAS!$A$77:$B$82,2,0)</f>
        <v>Rara vez</v>
      </c>
      <c r="BB129" s="347" t="str">
        <f>+R129</f>
        <v>Mayor</v>
      </c>
      <c r="BC129" s="345" t="str">
        <f>CONCATENATE(BB129,"-",BA129)</f>
        <v>Mayor-Rara vez</v>
      </c>
      <c r="BD129" s="346" t="str">
        <f>VLOOKUP(BC129,[12]FORMULAS!$I$77:$J$97,2,0)</f>
        <v>Alto</v>
      </c>
      <c r="BE129" s="346" t="s">
        <v>118</v>
      </c>
      <c r="BF129" s="143"/>
      <c r="BG129" s="143"/>
      <c r="BH129" s="143" t="s">
        <v>216</v>
      </c>
      <c r="BI129" s="218"/>
      <c r="BJ129" s="218"/>
      <c r="BK129" s="143"/>
      <c r="BL129" s="143"/>
      <c r="BM129" s="208" t="s">
        <v>35</v>
      </c>
      <c r="BN129" s="344"/>
      <c r="BO129" s="239"/>
      <c r="BP129" s="239"/>
      <c r="BQ129" s="196"/>
      <c r="BR129" s="196"/>
      <c r="BS129" s="196"/>
      <c r="BT129" s="196"/>
      <c r="BU129" s="196"/>
      <c r="BV129" s="196"/>
      <c r="BW129" s="196"/>
      <c r="BX129" s="239" t="s">
        <v>261</v>
      </c>
      <c r="BY129" s="242" t="s">
        <v>1110</v>
      </c>
      <c r="BZ129" s="242" t="s">
        <v>1111</v>
      </c>
      <c r="CA129" s="239" t="s">
        <v>468</v>
      </c>
      <c r="CB129" s="239" t="s">
        <v>468</v>
      </c>
      <c r="CC129" s="239" t="s">
        <v>468</v>
      </c>
      <c r="CD129" s="239" t="s">
        <v>262</v>
      </c>
      <c r="CE129" s="239" t="s">
        <v>468</v>
      </c>
      <c r="CF129" s="239" t="s">
        <v>468</v>
      </c>
      <c r="CG129" s="239" t="s">
        <v>897</v>
      </c>
      <c r="CH129" s="242" t="s">
        <v>1110</v>
      </c>
      <c r="CI129" s="242" t="s">
        <v>1112</v>
      </c>
      <c r="CJ129" s="239" t="s">
        <v>468</v>
      </c>
      <c r="CK129" s="239" t="s">
        <v>468</v>
      </c>
      <c r="CL129" s="239" t="s">
        <v>468</v>
      </c>
      <c r="CM129" s="239" t="s">
        <v>858</v>
      </c>
      <c r="CN129" s="239" t="s">
        <v>468</v>
      </c>
      <c r="CO129" s="239" t="s">
        <v>468</v>
      </c>
      <c r="CP129" s="239" t="s">
        <v>897</v>
      </c>
      <c r="CQ129" s="242" t="s">
        <v>1110</v>
      </c>
      <c r="CR129" s="242" t="s">
        <v>1113</v>
      </c>
      <c r="CS129" s="239" t="s">
        <v>468</v>
      </c>
      <c r="CT129" s="239" t="s">
        <v>468</v>
      </c>
      <c r="CU129" s="239" t="s">
        <v>468</v>
      </c>
      <c r="CV129" s="239" t="s">
        <v>858</v>
      </c>
      <c r="CW129" s="239" t="s">
        <v>468</v>
      </c>
      <c r="CX129" s="239" t="s">
        <v>468</v>
      </c>
      <c r="CY129" s="196"/>
      <c r="CZ129" s="196"/>
      <c r="DA129" s="196"/>
      <c r="DB129" s="196"/>
      <c r="DC129" s="196"/>
      <c r="DD129" s="196"/>
      <c r="DE129" s="196"/>
      <c r="DF129" s="196"/>
      <c r="DG129" s="196"/>
      <c r="DH129" s="196"/>
      <c r="DI129" s="196"/>
      <c r="DJ129" s="196"/>
      <c r="DK129" s="196"/>
      <c r="DL129" s="196"/>
      <c r="DM129" s="196"/>
      <c r="DN129" s="196"/>
      <c r="DO129" s="196"/>
      <c r="DP129" s="196"/>
      <c r="DQ129" s="196"/>
      <c r="DR129" s="196"/>
      <c r="DS129" s="196"/>
      <c r="DT129" s="196"/>
      <c r="DU129" s="196"/>
      <c r="DV129" s="196"/>
      <c r="DW129" s="196"/>
      <c r="DX129" s="196"/>
      <c r="DY129" s="196"/>
      <c r="DZ129" s="196"/>
      <c r="EA129" s="196"/>
      <c r="EB129" s="196"/>
      <c r="EC129" s="196"/>
      <c r="ED129" s="196"/>
      <c r="EE129" s="196"/>
      <c r="EF129" s="196"/>
      <c r="EG129" s="196"/>
      <c r="EH129" s="196"/>
      <c r="EI129" s="196"/>
      <c r="EJ129" s="196"/>
      <c r="EK129" s="196"/>
      <c r="EL129" s="196"/>
      <c r="EM129" s="196"/>
      <c r="EN129" s="196"/>
      <c r="EO129" s="196"/>
      <c r="EP129" s="196"/>
      <c r="EQ129" s="196"/>
      <c r="ER129" s="196"/>
      <c r="ES129" s="196"/>
      <c r="ET129" s="196"/>
      <c r="EU129" s="196"/>
      <c r="EV129" s="196"/>
      <c r="EW129" s="196"/>
      <c r="EX129" s="196"/>
      <c r="EY129" s="196"/>
      <c r="EZ129" s="196"/>
      <c r="FA129" s="196"/>
      <c r="FB129" s="196"/>
      <c r="FC129" s="196"/>
      <c r="FD129" s="196"/>
      <c r="FE129" s="196"/>
      <c r="FF129" s="196"/>
      <c r="FG129" s="196"/>
      <c r="FH129" s="196"/>
      <c r="FI129" s="196"/>
      <c r="FJ129" s="196"/>
      <c r="FK129" s="196"/>
      <c r="FL129" s="196"/>
      <c r="FM129" s="196"/>
      <c r="FN129" s="196"/>
      <c r="FO129" s="196"/>
      <c r="FP129" s="196"/>
      <c r="FQ129" s="196"/>
      <c r="FR129" s="196"/>
      <c r="FS129" s="279">
        <v>45419</v>
      </c>
      <c r="FT129" s="277" t="s">
        <v>261</v>
      </c>
      <c r="FU129" s="255" t="s">
        <v>1136</v>
      </c>
      <c r="FV129" s="277" t="s">
        <v>35</v>
      </c>
      <c r="FW129" s="244" t="s">
        <v>1114</v>
      </c>
      <c r="FX129" s="239" t="s">
        <v>468</v>
      </c>
      <c r="FY129" s="277" t="s">
        <v>468</v>
      </c>
      <c r="FZ129" s="239" t="s">
        <v>262</v>
      </c>
      <c r="GA129" s="243">
        <v>45422</v>
      </c>
      <c r="GB129" s="145" t="s">
        <v>1182</v>
      </c>
      <c r="GC129" s="269" t="s">
        <v>468</v>
      </c>
      <c r="GD129" s="269" t="s">
        <v>468</v>
      </c>
      <c r="GE129" s="289" t="s">
        <v>468</v>
      </c>
      <c r="GF129" s="289"/>
      <c r="GG129" s="289"/>
      <c r="GH129" s="289"/>
      <c r="GI129" s="289"/>
      <c r="GJ129" s="289"/>
      <c r="GK129" s="289"/>
      <c r="GL129" s="289"/>
      <c r="GM129" s="289"/>
      <c r="GN129" s="289"/>
      <c r="GO129" s="289"/>
      <c r="GP129" s="289"/>
      <c r="GQ129" s="289"/>
      <c r="GR129" s="289"/>
      <c r="GS129" s="289"/>
      <c r="GT129" s="289"/>
      <c r="GU129" s="289"/>
      <c r="GV129" s="289"/>
      <c r="GW129" s="289"/>
      <c r="GX129" s="289"/>
      <c r="GY129" s="289"/>
      <c r="GZ129" s="289"/>
      <c r="HA129" s="289"/>
      <c r="HB129" s="289"/>
      <c r="HC129" s="289"/>
      <c r="HD129" s="289"/>
      <c r="HE129" s="289"/>
      <c r="HF129" s="289" t="s">
        <v>468</v>
      </c>
    </row>
    <row r="130" spans="1:214" ht="104.45" customHeight="1" x14ac:dyDescent="0.2">
      <c r="A130" s="351"/>
      <c r="B130" s="350"/>
      <c r="C130" s="328"/>
      <c r="D130" s="328"/>
      <c r="E130" s="153"/>
      <c r="F130" s="153"/>
      <c r="G130" s="153" t="s">
        <v>693</v>
      </c>
      <c r="H130" s="153"/>
      <c r="I130" s="153"/>
      <c r="J130" s="328"/>
      <c r="K130" s="328"/>
      <c r="L130" s="328"/>
      <c r="M130" s="328"/>
      <c r="N130" s="328"/>
      <c r="O130" s="328"/>
      <c r="P130" s="329"/>
      <c r="Q130" s="345"/>
      <c r="R130" s="329"/>
      <c r="S130" s="345"/>
      <c r="T130" s="346"/>
      <c r="U130" s="144"/>
      <c r="V130" s="151" t="s">
        <v>694</v>
      </c>
      <c r="W130" s="151" t="s">
        <v>695</v>
      </c>
      <c r="X130" s="151" t="s">
        <v>696</v>
      </c>
      <c r="Y130" s="146" t="s">
        <v>12</v>
      </c>
      <c r="Z130" s="134">
        <f>+IF(Y130='[12]Tabla Valoración controles'!$D$4,'[12]Tabla Valoración controles'!$F$4,IF('[12]Mapa Corrupcion'!Y130='[12]Tabla Valoración controles'!$D$5,'[12]Tabla Valoración controles'!$F$5,IF(Y130=[12]FORMULAS!$A$10,0,'[12]Tabla Valoración controles'!$F$6)))</f>
        <v>0.25</v>
      </c>
      <c r="AA130" s="146"/>
      <c r="AB130" s="135">
        <f>+IF(AA130='[12]Tabla Valoración controles'!$D$7,'[12]Tabla Valoración controles'!$F$7,IF(Y130=[12]FORMULAS!$A$10,0,'[12]Tabla Valoración controles'!$F$8))</f>
        <v>0.15</v>
      </c>
      <c r="AC130" s="146"/>
      <c r="AD130" s="134">
        <f>+IF(AC130='[12]Tabla Valoración controles'!$D$9,'[12]Tabla Valoración controles'!$F$9,'[12]Tabla Valoración controles'!$F$10)</f>
        <v>0</v>
      </c>
      <c r="AE130" s="146"/>
      <c r="AF130" s="134">
        <f>+IF(AE130='[12]Tabla Valoración controles'!$D$9,'[12]Tabla Valoración controles'!$F$9,IF(AA130=[12]FORMULAS!$A$10,0,'[12]Tabla Valoración controles'!$F$10))</f>
        <v>0</v>
      </c>
      <c r="AG130" s="146"/>
      <c r="AH130" s="134">
        <f>+IF(AG130='[12]Tabla Valoración controles'!$D$13,'[12]Tabla Valoración controles'!$F$13,'[12]Tabla Valoración controles'!$F$14)</f>
        <v>0</v>
      </c>
      <c r="AI130" s="171">
        <f>+Z130+AB130+AD130</f>
        <v>0.4</v>
      </c>
      <c r="AJ130" s="147"/>
      <c r="AK130" s="148">
        <f>+IF(AJ130=[3]CONTROLES!$C$50,[3]CONTROLES!$D$50,[3]CONTROLES!$D$51)</f>
        <v>0</v>
      </c>
      <c r="AL130" s="147"/>
      <c r="AM130" s="148">
        <f>+IF(AL130=[3]CONTROLES!$C$52,[3]CONTROLES!$D$52,[3]CONTROLES!$D$53)</f>
        <v>0</v>
      </c>
      <c r="AN130" s="147"/>
      <c r="AO130" s="148">
        <f>+IF(AN130=[3]CONTROLES!$C$54,[3]CONTROLES!$D$54,[3]CONTROLES!$D$55)</f>
        <v>0</v>
      </c>
      <c r="AP130" s="147"/>
      <c r="AQ130" s="148">
        <f>+IF(AP130=[3]CONTROLES!$C$56,[3]CONTROLES!$D$56,IF(AP130=[3]CONTROLES!$C$57,[3]CONTROLES!$D$57,[3]CONTROLES!$D$58))</f>
        <v>0</v>
      </c>
      <c r="AR130" s="147"/>
      <c r="AS130" s="148">
        <f>+IF(AR130=[3]CONTROLES!$C$59,[3]CONTROLES!$D$59,[3]CONTROLES!$D$60)</f>
        <v>0</v>
      </c>
      <c r="AT130" s="147"/>
      <c r="AU130" s="148">
        <f>+IF(AT130=[3]CONTROLES!$C$61,[3]CONTROLES!$D$61,[3]CONTROLES!$D$62)</f>
        <v>0</v>
      </c>
      <c r="AV130" s="147"/>
      <c r="AW130" s="149">
        <f>+IF(AV130=[3]CONTROLES!$C$63,[3]CONTROLES!$D$63,IF(AV130=[3]CONTROLES!$C$64,[3]CONTROLES!$D$64,[3]CONTROLES!$D$65))</f>
        <v>0</v>
      </c>
      <c r="AX130" s="149">
        <f t="shared" ref="AX130:AX134" si="17">+AK130+AM130+AO130+AQ130+AS130+AU130+AW130</f>
        <v>0</v>
      </c>
      <c r="AY130" s="150" t="str">
        <f t="shared" si="13"/>
        <v>Débil</v>
      </c>
      <c r="AZ130" s="143"/>
      <c r="BA130" s="329"/>
      <c r="BB130" s="348"/>
      <c r="BC130" s="345"/>
      <c r="BD130" s="346"/>
      <c r="BE130" s="346"/>
      <c r="BF130" s="136"/>
      <c r="BG130" s="136"/>
      <c r="BH130" s="143" t="s">
        <v>216</v>
      </c>
      <c r="BI130" s="219"/>
      <c r="BJ130" s="219"/>
      <c r="BK130" s="136"/>
      <c r="BL130" s="136"/>
      <c r="BM130" s="208" t="s">
        <v>171</v>
      </c>
      <c r="BN130" s="344"/>
      <c r="BO130" s="239"/>
      <c r="BP130" s="239"/>
      <c r="BQ130" s="196"/>
      <c r="BR130" s="196"/>
      <c r="BS130" s="196"/>
      <c r="BT130" s="196"/>
      <c r="BU130" s="196"/>
      <c r="BV130" s="196"/>
      <c r="BW130" s="196"/>
      <c r="BX130" s="196"/>
      <c r="BY130" s="196"/>
      <c r="BZ130" s="196"/>
      <c r="CA130" s="196"/>
      <c r="CB130" s="196"/>
      <c r="CC130" s="196"/>
      <c r="CD130" s="196"/>
      <c r="CE130" s="196"/>
      <c r="CF130" s="196"/>
      <c r="CG130" s="196"/>
      <c r="CH130" s="196"/>
      <c r="CI130" s="196"/>
      <c r="CJ130" s="196"/>
      <c r="CK130" s="196"/>
      <c r="CL130" s="196"/>
      <c r="CM130" s="196"/>
      <c r="CN130" s="196"/>
      <c r="CO130" s="196"/>
      <c r="CP130" s="196"/>
      <c r="CQ130" s="196"/>
      <c r="CR130" s="196"/>
      <c r="CS130" s="196"/>
      <c r="CT130" s="196"/>
      <c r="CU130" s="196"/>
      <c r="CV130" s="196"/>
      <c r="CW130" s="196"/>
      <c r="CX130" s="196"/>
      <c r="CY130" s="196"/>
      <c r="CZ130" s="196"/>
      <c r="DA130" s="196"/>
      <c r="DB130" s="196"/>
      <c r="DC130" s="196"/>
      <c r="DD130" s="196"/>
      <c r="DE130" s="196"/>
      <c r="DF130" s="196"/>
      <c r="DG130" s="196"/>
      <c r="DH130" s="196"/>
      <c r="DI130" s="196"/>
      <c r="DJ130" s="196"/>
      <c r="DK130" s="196"/>
      <c r="DL130" s="196"/>
      <c r="DM130" s="196"/>
      <c r="DN130" s="196"/>
      <c r="DO130" s="196"/>
      <c r="DP130" s="196"/>
      <c r="DQ130" s="196"/>
      <c r="DR130" s="196"/>
      <c r="DS130" s="196"/>
      <c r="DT130" s="196"/>
      <c r="DU130" s="196"/>
      <c r="DV130" s="196"/>
      <c r="DW130" s="196"/>
      <c r="DX130" s="196"/>
      <c r="DY130" s="196"/>
      <c r="DZ130" s="196"/>
      <c r="EA130" s="196"/>
      <c r="EB130" s="196"/>
      <c r="EC130" s="196"/>
      <c r="ED130" s="196"/>
      <c r="EE130" s="196"/>
      <c r="EF130" s="196"/>
      <c r="EG130" s="196"/>
      <c r="EH130" s="196"/>
      <c r="EI130" s="196"/>
      <c r="EJ130" s="196"/>
      <c r="EK130" s="196"/>
      <c r="EL130" s="196"/>
      <c r="EM130" s="196"/>
      <c r="EN130" s="196"/>
      <c r="EO130" s="196"/>
      <c r="EP130" s="196"/>
      <c r="EQ130" s="196"/>
      <c r="ER130" s="196"/>
      <c r="ES130" s="196"/>
      <c r="ET130" s="196"/>
      <c r="EU130" s="196"/>
      <c r="EV130" s="196"/>
      <c r="EW130" s="196"/>
      <c r="EX130" s="196"/>
      <c r="EY130" s="196"/>
      <c r="EZ130" s="196"/>
      <c r="FA130" s="196"/>
      <c r="FB130" s="196"/>
      <c r="FC130" s="196"/>
      <c r="FD130" s="196"/>
      <c r="FE130" s="196"/>
      <c r="FF130" s="196"/>
      <c r="FG130" s="196"/>
      <c r="FH130" s="196"/>
      <c r="FI130" s="196"/>
      <c r="FJ130" s="196"/>
      <c r="FK130" s="196"/>
      <c r="FL130" s="196"/>
      <c r="FM130" s="196"/>
      <c r="FN130" s="196"/>
      <c r="FO130" s="196"/>
      <c r="FP130" s="196"/>
      <c r="FQ130" s="196"/>
      <c r="FR130" s="196"/>
      <c r="FS130" s="280"/>
      <c r="FT130" s="280"/>
      <c r="FU130" s="196"/>
      <c r="FV130" s="277"/>
      <c r="FW130" s="196"/>
      <c r="FX130" s="196"/>
      <c r="FY130" s="280"/>
      <c r="FZ130" s="196"/>
      <c r="GA130" s="243">
        <v>45422</v>
      </c>
      <c r="GB130" s="293" t="s">
        <v>1186</v>
      </c>
      <c r="GC130" s="269" t="s">
        <v>468</v>
      </c>
      <c r="GD130" s="269" t="s">
        <v>468</v>
      </c>
      <c r="GE130" s="289" t="s">
        <v>468</v>
      </c>
      <c r="GF130" s="289"/>
      <c r="GG130" s="289"/>
      <c r="GH130" s="289"/>
      <c r="GI130" s="289"/>
      <c r="GJ130" s="289"/>
      <c r="GK130" s="289"/>
      <c r="GL130" s="289"/>
      <c r="GM130" s="289"/>
      <c r="GN130" s="289"/>
      <c r="GO130" s="289"/>
      <c r="GP130" s="289"/>
      <c r="GQ130" s="289"/>
      <c r="GR130" s="289"/>
      <c r="GS130" s="289"/>
      <c r="GT130" s="289"/>
      <c r="GU130" s="289"/>
      <c r="GV130" s="289"/>
      <c r="GW130" s="289"/>
      <c r="GX130" s="289"/>
      <c r="GY130" s="289"/>
      <c r="GZ130" s="289"/>
      <c r="HA130" s="289"/>
      <c r="HB130" s="289"/>
      <c r="HC130" s="289"/>
      <c r="HD130" s="289"/>
      <c r="HE130" s="289"/>
      <c r="HF130" s="289" t="s">
        <v>468</v>
      </c>
    </row>
    <row r="131" spans="1:214" ht="39.75" hidden="1" customHeight="1" x14ac:dyDescent="0.2">
      <c r="A131" s="351"/>
      <c r="B131" s="350"/>
      <c r="C131" s="328"/>
      <c r="D131" s="328"/>
      <c r="E131" s="153"/>
      <c r="F131" s="153"/>
      <c r="G131" s="153" t="s">
        <v>697</v>
      </c>
      <c r="H131" s="153"/>
      <c r="I131" s="153"/>
      <c r="J131" s="328"/>
      <c r="K131" s="328"/>
      <c r="L131" s="328"/>
      <c r="M131" s="328"/>
      <c r="N131" s="328"/>
      <c r="O131" s="328"/>
      <c r="P131" s="329"/>
      <c r="Q131" s="345"/>
      <c r="R131" s="329"/>
      <c r="S131" s="345"/>
      <c r="T131" s="346"/>
      <c r="U131" s="144"/>
      <c r="V131" s="152"/>
      <c r="W131" s="152"/>
      <c r="X131" s="152"/>
      <c r="Y131" s="146"/>
      <c r="Z131" s="134">
        <f>+IF(Y131='[12]Tabla Valoración controles'!$D$4,'[12]Tabla Valoración controles'!$F$4,IF('[12]Mapa Corrupcion'!Y131='[12]Tabla Valoración controles'!$D$5,'[12]Tabla Valoración controles'!$F$5,IF(Y131=[12]FORMULAS!$A$10,0,'[12]Tabla Valoración controles'!$F$6)))</f>
        <v>0.1</v>
      </c>
      <c r="AA131" s="146"/>
      <c r="AB131" s="135">
        <f>+IF(AA131='[12]Tabla Valoración controles'!$D$7,'[12]Tabla Valoración controles'!$F$7,IF(Y131=[12]FORMULAS!$A$10,0,'[12]Tabla Valoración controles'!$F$8))</f>
        <v>0.15</v>
      </c>
      <c r="AC131" s="146"/>
      <c r="AD131" s="134">
        <f>+IF(AC131='[12]Tabla Valoración controles'!$D$9,'[12]Tabla Valoración controles'!$F$9,IF(Y131=[12]FORMULAS!$A$10,0,'[12]Tabla Valoración controles'!$F$10))</f>
        <v>0</v>
      </c>
      <c r="AE131" s="146"/>
      <c r="AF131" s="134">
        <f>+IF(AE131='[12]Tabla Valoración controles'!$D$9,'[12]Tabla Valoración controles'!$F$9,IF(AA131=[12]FORMULAS!$A$10,0,'[12]Tabla Valoración controles'!$F$10))</f>
        <v>0</v>
      </c>
      <c r="AG131" s="146"/>
      <c r="AH131" s="134">
        <f>+IF(AG131='[12]Tabla Valoración controles'!$D$13,'[12]Tabla Valoración controles'!$F$13,'[12]Tabla Valoración controles'!$F$14)</f>
        <v>0</v>
      </c>
      <c r="AI131" s="171">
        <f t="shared" ref="AI131:AI134" si="18">+Z131+AB131+AD131</f>
        <v>0.25</v>
      </c>
      <c r="AJ131" s="147"/>
      <c r="AK131" s="148">
        <f>+IF(AJ131=[3]CONTROLES!$C$50,[3]CONTROLES!$D$50,[3]CONTROLES!$D$51)</f>
        <v>0</v>
      </c>
      <c r="AL131" s="147"/>
      <c r="AM131" s="148">
        <f>+IF(AL131=[3]CONTROLES!$C$52,[3]CONTROLES!$D$52,[3]CONTROLES!$D$53)</f>
        <v>0</v>
      </c>
      <c r="AN131" s="147"/>
      <c r="AO131" s="148">
        <f>+IF(AN131=[3]CONTROLES!$C$54,[3]CONTROLES!$D$54,[3]CONTROLES!$D$55)</f>
        <v>0</v>
      </c>
      <c r="AP131" s="147"/>
      <c r="AQ131" s="148">
        <f>+IF(AP131=[3]CONTROLES!$C$56,[3]CONTROLES!$D$56,IF(AP131=[3]CONTROLES!$C$57,[3]CONTROLES!$D$57,[3]CONTROLES!$D$58))</f>
        <v>0</v>
      </c>
      <c r="AR131" s="147"/>
      <c r="AS131" s="148">
        <f>+IF(AR131=[3]CONTROLES!$C$59,[3]CONTROLES!$D$59,[3]CONTROLES!$D$60)</f>
        <v>0</v>
      </c>
      <c r="AT131" s="147"/>
      <c r="AU131" s="148">
        <f>+IF(AT131=[3]CONTROLES!$C$61,[3]CONTROLES!$D$61,[3]CONTROLES!$D$62)</f>
        <v>0</v>
      </c>
      <c r="AV131" s="147"/>
      <c r="AW131" s="149">
        <f>+IF(AV131=[3]CONTROLES!$C$63,[3]CONTROLES!$D$63,IF(AV131=[3]CONTROLES!$C$64,[3]CONTROLES!$D$64,[3]CONTROLES!$D$65))</f>
        <v>0</v>
      </c>
      <c r="AX131" s="149">
        <f t="shared" si="17"/>
        <v>0</v>
      </c>
      <c r="AY131" s="150" t="str">
        <f t="shared" si="13"/>
        <v>Débil</v>
      </c>
      <c r="AZ131" s="143"/>
      <c r="BA131" s="329"/>
      <c r="BB131" s="348"/>
      <c r="BC131" s="345"/>
      <c r="BD131" s="346"/>
      <c r="BE131" s="346"/>
      <c r="BF131" s="136"/>
      <c r="BG131" s="136"/>
      <c r="BH131" s="143" t="s">
        <v>216</v>
      </c>
      <c r="BI131" s="219"/>
      <c r="BJ131" s="219"/>
      <c r="BK131" s="136"/>
      <c r="BL131" s="136"/>
      <c r="BM131" s="208" t="s">
        <v>171</v>
      </c>
      <c r="BN131" s="344"/>
      <c r="BO131" s="239"/>
      <c r="BP131" s="239"/>
      <c r="BQ131" s="196"/>
      <c r="BR131" s="196"/>
      <c r="BS131" s="196"/>
      <c r="BT131" s="196"/>
      <c r="BU131" s="196"/>
      <c r="BV131" s="196"/>
      <c r="BW131" s="196"/>
      <c r="BX131" s="196"/>
      <c r="BY131" s="196"/>
      <c r="BZ131" s="196"/>
      <c r="CA131" s="196"/>
      <c r="CB131" s="196"/>
      <c r="CC131" s="196"/>
      <c r="CD131" s="196"/>
      <c r="CE131" s="196"/>
      <c r="CF131" s="196"/>
      <c r="CG131" s="196"/>
      <c r="CH131" s="196"/>
      <c r="CI131" s="196"/>
      <c r="CJ131" s="196"/>
      <c r="CK131" s="196"/>
      <c r="CL131" s="196"/>
      <c r="CM131" s="196"/>
      <c r="CN131" s="196"/>
      <c r="CO131" s="196"/>
      <c r="CP131" s="196"/>
      <c r="CQ131" s="196"/>
      <c r="CR131" s="196"/>
      <c r="CS131" s="196"/>
      <c r="CT131" s="196"/>
      <c r="CU131" s="196"/>
      <c r="CV131" s="196"/>
      <c r="CW131" s="196"/>
      <c r="CX131" s="196"/>
      <c r="CY131" s="196"/>
      <c r="CZ131" s="196"/>
      <c r="DA131" s="196"/>
      <c r="DB131" s="196"/>
      <c r="DC131" s="196"/>
      <c r="DD131" s="196"/>
      <c r="DE131" s="196"/>
      <c r="DF131" s="196"/>
      <c r="DG131" s="196"/>
      <c r="DH131" s="196"/>
      <c r="DI131" s="196"/>
      <c r="DJ131" s="196"/>
      <c r="DK131" s="196"/>
      <c r="DL131" s="196"/>
      <c r="DM131" s="196"/>
      <c r="DN131" s="196"/>
      <c r="DO131" s="196"/>
      <c r="DP131" s="196"/>
      <c r="DQ131" s="196"/>
      <c r="DR131" s="196"/>
      <c r="DS131" s="196"/>
      <c r="DT131" s="196"/>
      <c r="DU131" s="196"/>
      <c r="DV131" s="196"/>
      <c r="DW131" s="196"/>
      <c r="DX131" s="196"/>
      <c r="DY131" s="196"/>
      <c r="DZ131" s="196"/>
      <c r="EA131" s="196"/>
      <c r="EB131" s="196"/>
      <c r="EC131" s="196"/>
      <c r="ED131" s="196"/>
      <c r="EE131" s="196"/>
      <c r="EF131" s="196"/>
      <c r="EG131" s="196"/>
      <c r="EH131" s="196"/>
      <c r="EI131" s="196"/>
      <c r="EJ131" s="196"/>
      <c r="EK131" s="196"/>
      <c r="EL131" s="196"/>
      <c r="EM131" s="196"/>
      <c r="EN131" s="196"/>
      <c r="EO131" s="196"/>
      <c r="EP131" s="196"/>
      <c r="EQ131" s="196"/>
      <c r="ER131" s="196"/>
      <c r="ES131" s="196"/>
      <c r="ET131" s="196"/>
      <c r="EU131" s="196"/>
      <c r="EV131" s="196"/>
      <c r="EW131" s="196"/>
      <c r="EX131" s="196"/>
      <c r="EY131" s="196"/>
      <c r="EZ131" s="196"/>
      <c r="FA131" s="196"/>
      <c r="FB131" s="196"/>
      <c r="FC131" s="196"/>
      <c r="FD131" s="196"/>
      <c r="FE131" s="196"/>
      <c r="FF131" s="196"/>
      <c r="FG131" s="196"/>
      <c r="FH131" s="196"/>
      <c r="FI131" s="196"/>
      <c r="FJ131" s="196"/>
      <c r="FK131" s="196"/>
      <c r="FL131" s="196"/>
      <c r="FM131" s="196"/>
      <c r="FN131" s="196"/>
      <c r="FO131" s="196"/>
      <c r="FP131" s="196"/>
      <c r="FQ131" s="196"/>
      <c r="FR131" s="196"/>
      <c r="FS131" s="280"/>
      <c r="FT131" s="280"/>
      <c r="FU131" s="196"/>
      <c r="FV131" s="277"/>
      <c r="FW131" s="196"/>
      <c r="FX131" s="196"/>
      <c r="FY131" s="280"/>
      <c r="FZ131" s="196"/>
      <c r="GA131" s="243">
        <v>45422</v>
      </c>
      <c r="GB131" s="269"/>
      <c r="GC131" s="269"/>
      <c r="GD131" s="269"/>
      <c r="GE131" s="289"/>
      <c r="GF131" s="289"/>
      <c r="GG131" s="289"/>
      <c r="GH131" s="289"/>
      <c r="GI131" s="289"/>
      <c r="GJ131" s="289"/>
      <c r="GK131" s="289"/>
      <c r="GL131" s="289"/>
      <c r="GM131" s="289"/>
      <c r="GN131" s="289"/>
      <c r="GO131" s="289"/>
      <c r="GP131" s="289"/>
      <c r="GQ131" s="289"/>
      <c r="GR131" s="289"/>
      <c r="GS131" s="289"/>
      <c r="GT131" s="289"/>
      <c r="GU131" s="289"/>
      <c r="GV131" s="289"/>
      <c r="GW131" s="289"/>
      <c r="GX131" s="289"/>
      <c r="GY131" s="289"/>
      <c r="GZ131" s="289"/>
      <c r="HA131" s="289"/>
      <c r="HB131" s="289"/>
      <c r="HC131" s="289"/>
      <c r="HD131" s="289"/>
      <c r="HE131" s="289"/>
      <c r="HF131" s="289"/>
    </row>
    <row r="132" spans="1:214" ht="39.75" hidden="1" customHeight="1" x14ac:dyDescent="0.2">
      <c r="A132" s="351"/>
      <c r="B132" s="350"/>
      <c r="C132" s="328"/>
      <c r="D132" s="328"/>
      <c r="E132" s="153"/>
      <c r="F132" s="153"/>
      <c r="G132" s="153" t="s">
        <v>698</v>
      </c>
      <c r="H132" s="153"/>
      <c r="I132" s="153"/>
      <c r="J132" s="328"/>
      <c r="K132" s="328"/>
      <c r="L132" s="328"/>
      <c r="M132" s="328"/>
      <c r="N132" s="328"/>
      <c r="O132" s="328"/>
      <c r="P132" s="329"/>
      <c r="Q132" s="345"/>
      <c r="R132" s="329"/>
      <c r="S132" s="345"/>
      <c r="T132" s="346"/>
      <c r="U132" s="144"/>
      <c r="V132" s="151"/>
      <c r="W132" s="151"/>
      <c r="X132" s="151"/>
      <c r="Y132" s="146"/>
      <c r="Z132" s="134">
        <f>+IF(Y132='[12]Tabla Valoración controles'!$D$4,'[12]Tabla Valoración controles'!$F$4,IF('[12]Mapa Corrupcion'!Y132='[12]Tabla Valoración controles'!$D$5,'[12]Tabla Valoración controles'!$F$5,IF(Y132=[12]FORMULAS!$A$10,0,'[12]Tabla Valoración controles'!$F$6)))</f>
        <v>0.1</v>
      </c>
      <c r="AA132" s="146"/>
      <c r="AB132" s="135">
        <f>+IF(AA132='[12]Tabla Valoración controles'!$D$7,'[12]Tabla Valoración controles'!$F$7,IF(Y132=[12]FORMULAS!$A$10,0,'[12]Tabla Valoración controles'!$F$8))</f>
        <v>0.15</v>
      </c>
      <c r="AC132" s="146"/>
      <c r="AD132" s="134">
        <f>+IF(AC132='[12]Tabla Valoración controles'!$D$9,'[12]Tabla Valoración controles'!$F$9,IF(Y132=[12]FORMULAS!$A$10,0,'[12]Tabla Valoración controles'!$F$10))</f>
        <v>0</v>
      </c>
      <c r="AE132" s="146"/>
      <c r="AF132" s="134">
        <f>+IF(AE132='[12]Tabla Valoración controles'!$D$9,'[12]Tabla Valoración controles'!$F$9,IF(AA132=[12]FORMULAS!$A$10,0,'[12]Tabla Valoración controles'!$F$10))</f>
        <v>0</v>
      </c>
      <c r="AG132" s="146"/>
      <c r="AH132" s="134">
        <f>+IF(AG132='[12]Tabla Valoración controles'!$D$13,'[12]Tabla Valoración controles'!$F$13,'[12]Tabla Valoración controles'!$F$14)</f>
        <v>0</v>
      </c>
      <c r="AI132" s="171">
        <f t="shared" si="18"/>
        <v>0.25</v>
      </c>
      <c r="AJ132" s="147"/>
      <c r="AK132" s="148">
        <f>+IF(AJ132=[3]CONTROLES!$C$50,[3]CONTROLES!$D$50,[3]CONTROLES!$D$51)</f>
        <v>0</v>
      </c>
      <c r="AL132" s="147"/>
      <c r="AM132" s="148">
        <f>+IF(AL132=[3]CONTROLES!$C$52,[3]CONTROLES!$D$52,[3]CONTROLES!$D$53)</f>
        <v>0</v>
      </c>
      <c r="AN132" s="147"/>
      <c r="AO132" s="148">
        <f>+IF(AN132=[3]CONTROLES!$C$54,[3]CONTROLES!$D$54,[3]CONTROLES!$D$55)</f>
        <v>0</v>
      </c>
      <c r="AP132" s="147"/>
      <c r="AQ132" s="148">
        <f>+IF(AP132=[3]CONTROLES!$C$56,[3]CONTROLES!$D$56,IF(AP132=[3]CONTROLES!$C$57,[3]CONTROLES!$D$57,[3]CONTROLES!$D$58))</f>
        <v>0</v>
      </c>
      <c r="AR132" s="147"/>
      <c r="AS132" s="148">
        <f>+IF(AR132=[3]CONTROLES!$C$59,[3]CONTROLES!$D$59,[3]CONTROLES!$D$60)</f>
        <v>0</v>
      </c>
      <c r="AT132" s="147"/>
      <c r="AU132" s="148">
        <f>+IF(AT132=[3]CONTROLES!$C$61,[3]CONTROLES!$D$61,[3]CONTROLES!$D$62)</f>
        <v>0</v>
      </c>
      <c r="AV132" s="147"/>
      <c r="AW132" s="149">
        <f>+IF(AV132=[3]CONTROLES!$C$63,[3]CONTROLES!$D$63,IF(AV132=[3]CONTROLES!$C$64,[3]CONTROLES!$D$64,[3]CONTROLES!$D$65))</f>
        <v>0</v>
      </c>
      <c r="AX132" s="149">
        <f t="shared" si="17"/>
        <v>0</v>
      </c>
      <c r="AY132" s="150" t="str">
        <f t="shared" si="13"/>
        <v>Débil</v>
      </c>
      <c r="AZ132" s="143"/>
      <c r="BA132" s="329"/>
      <c r="BB132" s="348"/>
      <c r="BC132" s="345"/>
      <c r="BD132" s="346"/>
      <c r="BE132" s="346"/>
      <c r="BF132" s="136"/>
      <c r="BG132" s="136"/>
      <c r="BH132" s="143" t="s">
        <v>216</v>
      </c>
      <c r="BI132" s="219"/>
      <c r="BJ132" s="219"/>
      <c r="BK132" s="136"/>
      <c r="BL132" s="136"/>
      <c r="BM132" s="208" t="s">
        <v>171</v>
      </c>
      <c r="BN132" s="344"/>
      <c r="BO132" s="239"/>
      <c r="BP132" s="239"/>
      <c r="BQ132" s="196"/>
      <c r="BR132" s="196"/>
      <c r="BS132" s="196"/>
      <c r="BT132" s="196"/>
      <c r="BU132" s="196"/>
      <c r="BV132" s="196"/>
      <c r="BW132" s="196"/>
      <c r="BX132" s="196"/>
      <c r="BY132" s="196"/>
      <c r="BZ132" s="196"/>
      <c r="CA132" s="196"/>
      <c r="CB132" s="196"/>
      <c r="CC132" s="196"/>
      <c r="CD132" s="196"/>
      <c r="CE132" s="196"/>
      <c r="CF132" s="196"/>
      <c r="CG132" s="196"/>
      <c r="CH132" s="196"/>
      <c r="CI132" s="196"/>
      <c r="CJ132" s="196"/>
      <c r="CK132" s="196"/>
      <c r="CL132" s="196"/>
      <c r="CM132" s="196"/>
      <c r="CN132" s="196"/>
      <c r="CO132" s="196"/>
      <c r="CP132" s="196"/>
      <c r="CQ132" s="196"/>
      <c r="CR132" s="196"/>
      <c r="CS132" s="196"/>
      <c r="CT132" s="196"/>
      <c r="CU132" s="196"/>
      <c r="CV132" s="196"/>
      <c r="CW132" s="196"/>
      <c r="CX132" s="196"/>
      <c r="CY132" s="196"/>
      <c r="CZ132" s="196"/>
      <c r="DA132" s="196"/>
      <c r="DB132" s="196"/>
      <c r="DC132" s="196"/>
      <c r="DD132" s="196"/>
      <c r="DE132" s="196"/>
      <c r="DF132" s="196"/>
      <c r="DG132" s="196"/>
      <c r="DH132" s="196"/>
      <c r="DI132" s="196"/>
      <c r="DJ132" s="196"/>
      <c r="DK132" s="196"/>
      <c r="DL132" s="196"/>
      <c r="DM132" s="196"/>
      <c r="DN132" s="196"/>
      <c r="DO132" s="196"/>
      <c r="DP132" s="196"/>
      <c r="DQ132" s="196"/>
      <c r="DR132" s="196"/>
      <c r="DS132" s="196"/>
      <c r="DT132" s="196"/>
      <c r="DU132" s="196"/>
      <c r="DV132" s="196"/>
      <c r="DW132" s="196"/>
      <c r="DX132" s="196"/>
      <c r="DY132" s="196"/>
      <c r="DZ132" s="196"/>
      <c r="EA132" s="196"/>
      <c r="EB132" s="196"/>
      <c r="EC132" s="196"/>
      <c r="ED132" s="196"/>
      <c r="EE132" s="196"/>
      <c r="EF132" s="196"/>
      <c r="EG132" s="196"/>
      <c r="EH132" s="196"/>
      <c r="EI132" s="196"/>
      <c r="EJ132" s="196"/>
      <c r="EK132" s="196"/>
      <c r="EL132" s="196"/>
      <c r="EM132" s="196"/>
      <c r="EN132" s="196"/>
      <c r="EO132" s="196"/>
      <c r="EP132" s="196"/>
      <c r="EQ132" s="196"/>
      <c r="ER132" s="196"/>
      <c r="ES132" s="196"/>
      <c r="ET132" s="196"/>
      <c r="EU132" s="196"/>
      <c r="EV132" s="196"/>
      <c r="EW132" s="196"/>
      <c r="EX132" s="196"/>
      <c r="EY132" s="196"/>
      <c r="EZ132" s="196"/>
      <c r="FA132" s="196"/>
      <c r="FB132" s="196"/>
      <c r="FC132" s="196"/>
      <c r="FD132" s="196"/>
      <c r="FE132" s="196"/>
      <c r="FF132" s="196"/>
      <c r="FG132" s="196"/>
      <c r="FH132" s="196"/>
      <c r="FI132" s="196"/>
      <c r="FJ132" s="196"/>
      <c r="FK132" s="196"/>
      <c r="FL132" s="196"/>
      <c r="FM132" s="196"/>
      <c r="FN132" s="196"/>
      <c r="FO132" s="196"/>
      <c r="FP132" s="196"/>
      <c r="FQ132" s="196"/>
      <c r="FR132" s="196"/>
      <c r="FS132" s="280"/>
      <c r="FT132" s="280"/>
      <c r="FU132" s="196"/>
      <c r="FV132" s="277"/>
      <c r="FW132" s="196"/>
      <c r="FX132" s="196"/>
      <c r="FY132" s="280"/>
      <c r="FZ132" s="196"/>
      <c r="GA132" s="243">
        <v>45422</v>
      </c>
      <c r="GB132" s="269"/>
      <c r="GC132" s="269"/>
      <c r="GD132" s="269"/>
      <c r="GE132" s="289"/>
      <c r="GF132" s="289"/>
      <c r="GG132" s="289"/>
      <c r="GH132" s="289"/>
      <c r="GI132" s="289"/>
      <c r="GJ132" s="289"/>
      <c r="GK132" s="289"/>
      <c r="GL132" s="289"/>
      <c r="GM132" s="289"/>
      <c r="GN132" s="289"/>
      <c r="GO132" s="289"/>
      <c r="GP132" s="289"/>
      <c r="GQ132" s="289"/>
      <c r="GR132" s="289"/>
      <c r="GS132" s="289"/>
      <c r="GT132" s="289"/>
      <c r="GU132" s="289"/>
      <c r="GV132" s="289"/>
      <c r="GW132" s="289"/>
      <c r="GX132" s="289"/>
      <c r="GY132" s="289"/>
      <c r="GZ132" s="289"/>
      <c r="HA132" s="289"/>
      <c r="HB132" s="289"/>
      <c r="HC132" s="289"/>
      <c r="HD132" s="289"/>
      <c r="HE132" s="289"/>
      <c r="HF132" s="289"/>
    </row>
    <row r="133" spans="1:214" ht="39.75" hidden="1" customHeight="1" x14ac:dyDescent="0.2">
      <c r="A133" s="351"/>
      <c r="B133" s="350"/>
      <c r="C133" s="328"/>
      <c r="D133" s="328"/>
      <c r="E133" s="153"/>
      <c r="F133" s="153"/>
      <c r="G133" s="153"/>
      <c r="H133" s="153"/>
      <c r="I133" s="153"/>
      <c r="J133" s="328"/>
      <c r="K133" s="328"/>
      <c r="L133" s="328"/>
      <c r="M133" s="328"/>
      <c r="N133" s="328"/>
      <c r="O133" s="328"/>
      <c r="P133" s="329"/>
      <c r="Q133" s="345"/>
      <c r="R133" s="329"/>
      <c r="S133" s="345"/>
      <c r="T133" s="346"/>
      <c r="U133" s="144"/>
      <c r="V133" s="151"/>
      <c r="W133" s="151"/>
      <c r="X133" s="151"/>
      <c r="Y133" s="146"/>
      <c r="Z133" s="134">
        <f>+IF(Y133='[12]Tabla Valoración controles'!$D$4,'[12]Tabla Valoración controles'!$F$4,IF('[12]Mapa Corrupcion'!Y133='[12]Tabla Valoración controles'!$D$5,'[12]Tabla Valoración controles'!$F$5,IF(Y133=[12]FORMULAS!$A$10,0,'[12]Tabla Valoración controles'!$F$6)))</f>
        <v>0.1</v>
      </c>
      <c r="AA133" s="146"/>
      <c r="AB133" s="135">
        <f>+IF(AA133='[12]Tabla Valoración controles'!$D$7,'[12]Tabla Valoración controles'!$F$7,IF(Y133=[12]FORMULAS!$A$10,0,'[12]Tabla Valoración controles'!$F$8))</f>
        <v>0.15</v>
      </c>
      <c r="AC133" s="146"/>
      <c r="AD133" s="134">
        <f>+IF(AC133='[12]Tabla Valoración controles'!$D$9,'[12]Tabla Valoración controles'!$F$9,IF(Y133=[12]FORMULAS!$A$10,0,'[12]Tabla Valoración controles'!$F$10))</f>
        <v>0</v>
      </c>
      <c r="AE133" s="146"/>
      <c r="AF133" s="134">
        <f>+IF(AE133='[12]Tabla Valoración controles'!$D$9,'[12]Tabla Valoración controles'!$F$9,IF(AA133=[12]FORMULAS!$A$10,0,'[12]Tabla Valoración controles'!$F$10))</f>
        <v>0</v>
      </c>
      <c r="AG133" s="146"/>
      <c r="AH133" s="134">
        <f>+IF(AG133='[12]Tabla Valoración controles'!$D$13,'[12]Tabla Valoración controles'!$F$13,'[12]Tabla Valoración controles'!$F$14)</f>
        <v>0</v>
      </c>
      <c r="AI133" s="171">
        <f t="shared" si="18"/>
        <v>0.25</v>
      </c>
      <c r="AJ133" s="147"/>
      <c r="AK133" s="148">
        <f>+IF(AJ133=[3]CONTROLES!$C$50,[3]CONTROLES!$D$50,[3]CONTROLES!$D$51)</f>
        <v>0</v>
      </c>
      <c r="AL133" s="147"/>
      <c r="AM133" s="148">
        <f>+IF(AL133=[3]CONTROLES!$C$52,[3]CONTROLES!$D$52,[3]CONTROLES!$D$53)</f>
        <v>0</v>
      </c>
      <c r="AN133" s="147"/>
      <c r="AO133" s="148">
        <f>+IF(AN133=[3]CONTROLES!$C$54,[3]CONTROLES!$D$54,[3]CONTROLES!$D$55)</f>
        <v>0</v>
      </c>
      <c r="AP133" s="147"/>
      <c r="AQ133" s="148">
        <f>+IF(AP133=[3]CONTROLES!$C$56,[3]CONTROLES!$D$56,IF(AP133=[3]CONTROLES!$C$57,[3]CONTROLES!$D$57,[3]CONTROLES!$D$58))</f>
        <v>0</v>
      </c>
      <c r="AR133" s="147"/>
      <c r="AS133" s="148">
        <f>+IF(AR133=[3]CONTROLES!$C$59,[3]CONTROLES!$D$59,[3]CONTROLES!$D$60)</f>
        <v>0</v>
      </c>
      <c r="AT133" s="147"/>
      <c r="AU133" s="148">
        <f>+IF(AT133=[3]CONTROLES!$C$61,[3]CONTROLES!$D$61,[3]CONTROLES!$D$62)</f>
        <v>0</v>
      </c>
      <c r="AV133" s="147"/>
      <c r="AW133" s="149">
        <f>+IF(AV133=[3]CONTROLES!$C$63,[3]CONTROLES!$D$63,IF(AV133=[3]CONTROLES!$C$64,[3]CONTROLES!$D$64,[3]CONTROLES!$D$65))</f>
        <v>0</v>
      </c>
      <c r="AX133" s="149">
        <f t="shared" si="17"/>
        <v>0</v>
      </c>
      <c r="AY133" s="150" t="str">
        <f t="shared" si="13"/>
        <v>Débil</v>
      </c>
      <c r="AZ133" s="143"/>
      <c r="BA133" s="329"/>
      <c r="BB133" s="348"/>
      <c r="BC133" s="345"/>
      <c r="BD133" s="346"/>
      <c r="BE133" s="346"/>
      <c r="BF133" s="136"/>
      <c r="BG133" s="136"/>
      <c r="BH133" s="143" t="s">
        <v>216</v>
      </c>
      <c r="BI133" s="219"/>
      <c r="BJ133" s="219"/>
      <c r="BK133" s="136"/>
      <c r="BL133" s="136"/>
      <c r="BM133" s="208" t="s">
        <v>171</v>
      </c>
      <c r="BN133" s="344"/>
      <c r="BO133" s="239"/>
      <c r="BP133" s="239"/>
      <c r="BQ133" s="196"/>
      <c r="BR133" s="196"/>
      <c r="BS133" s="196"/>
      <c r="BT133" s="196"/>
      <c r="BU133" s="196"/>
      <c r="BV133" s="196"/>
      <c r="BW133" s="196"/>
      <c r="BX133" s="196"/>
      <c r="BY133" s="196"/>
      <c r="BZ133" s="196"/>
      <c r="CA133" s="196"/>
      <c r="CB133" s="196"/>
      <c r="CC133" s="196"/>
      <c r="CD133" s="196"/>
      <c r="CE133" s="196"/>
      <c r="CF133" s="196"/>
      <c r="CG133" s="196"/>
      <c r="CH133" s="196"/>
      <c r="CI133" s="196"/>
      <c r="CJ133" s="196"/>
      <c r="CK133" s="196"/>
      <c r="CL133" s="196"/>
      <c r="CM133" s="196"/>
      <c r="CN133" s="196"/>
      <c r="CO133" s="196"/>
      <c r="CP133" s="196"/>
      <c r="CQ133" s="196"/>
      <c r="CR133" s="196"/>
      <c r="CS133" s="196"/>
      <c r="CT133" s="196"/>
      <c r="CU133" s="196"/>
      <c r="CV133" s="196"/>
      <c r="CW133" s="196"/>
      <c r="CX133" s="196"/>
      <c r="CY133" s="196"/>
      <c r="CZ133" s="196"/>
      <c r="DA133" s="196"/>
      <c r="DB133" s="196"/>
      <c r="DC133" s="196"/>
      <c r="DD133" s="196"/>
      <c r="DE133" s="196"/>
      <c r="DF133" s="196"/>
      <c r="DG133" s="196"/>
      <c r="DH133" s="196"/>
      <c r="DI133" s="196"/>
      <c r="DJ133" s="196"/>
      <c r="DK133" s="196"/>
      <c r="DL133" s="196"/>
      <c r="DM133" s="196"/>
      <c r="DN133" s="196"/>
      <c r="DO133" s="196"/>
      <c r="DP133" s="196"/>
      <c r="DQ133" s="196"/>
      <c r="DR133" s="196"/>
      <c r="DS133" s="196"/>
      <c r="DT133" s="196"/>
      <c r="DU133" s="196"/>
      <c r="DV133" s="196"/>
      <c r="DW133" s="196"/>
      <c r="DX133" s="196"/>
      <c r="DY133" s="196"/>
      <c r="DZ133" s="196"/>
      <c r="EA133" s="196"/>
      <c r="EB133" s="196"/>
      <c r="EC133" s="196"/>
      <c r="ED133" s="196"/>
      <c r="EE133" s="196"/>
      <c r="EF133" s="196"/>
      <c r="EG133" s="196"/>
      <c r="EH133" s="196"/>
      <c r="EI133" s="196"/>
      <c r="EJ133" s="196"/>
      <c r="EK133" s="196"/>
      <c r="EL133" s="196"/>
      <c r="EM133" s="196"/>
      <c r="EN133" s="196"/>
      <c r="EO133" s="196"/>
      <c r="EP133" s="196"/>
      <c r="EQ133" s="196"/>
      <c r="ER133" s="196"/>
      <c r="ES133" s="196"/>
      <c r="ET133" s="196"/>
      <c r="EU133" s="196"/>
      <c r="EV133" s="196"/>
      <c r="EW133" s="196"/>
      <c r="EX133" s="196"/>
      <c r="EY133" s="196"/>
      <c r="EZ133" s="196"/>
      <c r="FA133" s="196"/>
      <c r="FB133" s="196"/>
      <c r="FC133" s="196"/>
      <c r="FD133" s="196"/>
      <c r="FE133" s="196"/>
      <c r="FF133" s="196"/>
      <c r="FG133" s="196"/>
      <c r="FH133" s="196"/>
      <c r="FI133" s="196"/>
      <c r="FJ133" s="196"/>
      <c r="FK133" s="196"/>
      <c r="FL133" s="196"/>
      <c r="FM133" s="196"/>
      <c r="FN133" s="196"/>
      <c r="FO133" s="196"/>
      <c r="FP133" s="196"/>
      <c r="FQ133" s="196"/>
      <c r="FR133" s="196"/>
      <c r="FS133" s="280"/>
      <c r="FT133" s="280"/>
      <c r="FU133" s="196"/>
      <c r="FV133" s="277"/>
      <c r="FW133" s="196"/>
      <c r="FX133" s="196"/>
      <c r="FY133" s="280"/>
      <c r="FZ133" s="196"/>
      <c r="GA133" s="243">
        <v>45422</v>
      </c>
      <c r="GB133" s="269"/>
      <c r="GC133" s="269"/>
      <c r="GD133" s="269"/>
      <c r="GE133" s="289"/>
      <c r="GF133" s="289"/>
      <c r="GG133" s="289"/>
      <c r="GH133" s="289"/>
      <c r="GI133" s="289"/>
      <c r="GJ133" s="289"/>
      <c r="GK133" s="289"/>
      <c r="GL133" s="289"/>
      <c r="GM133" s="289"/>
      <c r="GN133" s="289"/>
      <c r="GO133" s="289"/>
      <c r="GP133" s="289"/>
      <c r="GQ133" s="289"/>
      <c r="GR133" s="289"/>
      <c r="GS133" s="289"/>
      <c r="GT133" s="289"/>
      <c r="GU133" s="289"/>
      <c r="GV133" s="289"/>
      <c r="GW133" s="289"/>
      <c r="GX133" s="289"/>
      <c r="GY133" s="289"/>
      <c r="GZ133" s="289"/>
      <c r="HA133" s="289"/>
      <c r="HB133" s="289"/>
      <c r="HC133" s="289"/>
      <c r="HD133" s="289"/>
      <c r="HE133" s="289"/>
      <c r="HF133" s="289"/>
    </row>
    <row r="134" spans="1:214" ht="39.75" hidden="1" customHeight="1" x14ac:dyDescent="0.2">
      <c r="A134" s="351"/>
      <c r="B134" s="350"/>
      <c r="C134" s="328"/>
      <c r="D134" s="328"/>
      <c r="E134" s="153"/>
      <c r="F134" s="153"/>
      <c r="G134" s="153"/>
      <c r="H134" s="153"/>
      <c r="I134" s="153"/>
      <c r="J134" s="328"/>
      <c r="K134" s="328"/>
      <c r="L134" s="328"/>
      <c r="M134" s="328"/>
      <c r="N134" s="328"/>
      <c r="O134" s="328"/>
      <c r="P134" s="329"/>
      <c r="Q134" s="345"/>
      <c r="R134" s="329"/>
      <c r="S134" s="345"/>
      <c r="T134" s="346"/>
      <c r="U134" s="144"/>
      <c r="V134" s="151"/>
      <c r="W134" s="151"/>
      <c r="X134" s="151"/>
      <c r="Y134" s="146"/>
      <c r="Z134" s="134">
        <f>+IF(Y134='[12]Tabla Valoración controles'!$D$4,'[12]Tabla Valoración controles'!$F$4,IF('[12]Mapa Corrupcion'!Y134='[12]Tabla Valoración controles'!$D$5,'[12]Tabla Valoración controles'!$F$5,IF(Y134=[12]FORMULAS!$A$10,0,'[12]Tabla Valoración controles'!$F$6)))</f>
        <v>0.1</v>
      </c>
      <c r="AA134" s="146"/>
      <c r="AB134" s="135">
        <f>+IF(AA134='[12]Tabla Valoración controles'!$D$7,'[12]Tabla Valoración controles'!$F$7,IF(Y134=[12]FORMULAS!$A$10,0,'[12]Tabla Valoración controles'!$F$8))</f>
        <v>0.15</v>
      </c>
      <c r="AC134" s="146"/>
      <c r="AD134" s="134">
        <f>+IF(AC134='[12]Tabla Valoración controles'!$D$9,'[12]Tabla Valoración controles'!$F$9,IF(Y134=[12]FORMULAS!$A$10,0,'[12]Tabla Valoración controles'!$F$10))</f>
        <v>0</v>
      </c>
      <c r="AE134" s="146"/>
      <c r="AF134" s="134">
        <f>+IF(AE134='[12]Tabla Valoración controles'!$D$9,'[12]Tabla Valoración controles'!$F$9,IF(AA134=[12]FORMULAS!$A$10,0,'[12]Tabla Valoración controles'!$F$10))</f>
        <v>0</v>
      </c>
      <c r="AG134" s="146"/>
      <c r="AH134" s="134">
        <f>+IF(AG134='[12]Tabla Valoración controles'!$D$13,'[12]Tabla Valoración controles'!$F$13,'[12]Tabla Valoración controles'!$F$14)</f>
        <v>0</v>
      </c>
      <c r="AI134" s="171">
        <f t="shared" si="18"/>
        <v>0.25</v>
      </c>
      <c r="AJ134" s="147"/>
      <c r="AK134" s="148">
        <f>+IF(AJ134=[3]CONTROLES!$C$50,[3]CONTROLES!$D$50,[3]CONTROLES!$D$51)</f>
        <v>0</v>
      </c>
      <c r="AL134" s="147"/>
      <c r="AM134" s="148">
        <f>+IF(AL134=[3]CONTROLES!$C$52,[3]CONTROLES!$D$52,[3]CONTROLES!$D$53)</f>
        <v>0</v>
      </c>
      <c r="AN134" s="147"/>
      <c r="AO134" s="148">
        <f>+IF(AN134=[3]CONTROLES!$C$54,[3]CONTROLES!$D$54,[3]CONTROLES!$D$55)</f>
        <v>0</v>
      </c>
      <c r="AP134" s="147"/>
      <c r="AQ134" s="148">
        <f>+IF(AP134=[3]CONTROLES!$C$56,[3]CONTROLES!$D$56,IF(AP134=[3]CONTROLES!$C$57,[3]CONTROLES!$D$57,[3]CONTROLES!$D$58))</f>
        <v>0</v>
      </c>
      <c r="AR134" s="147"/>
      <c r="AS134" s="148">
        <f>+IF(AR134=[3]CONTROLES!$C$59,[3]CONTROLES!$D$59,[3]CONTROLES!$D$60)</f>
        <v>0</v>
      </c>
      <c r="AT134" s="147"/>
      <c r="AU134" s="148">
        <f>+IF(AT134=[3]CONTROLES!$C$61,[3]CONTROLES!$D$61,[3]CONTROLES!$D$62)</f>
        <v>0</v>
      </c>
      <c r="AV134" s="147"/>
      <c r="AW134" s="149">
        <f>+IF(AV134=[3]CONTROLES!$C$63,[3]CONTROLES!$D$63,IF(AV134=[3]CONTROLES!$C$64,[3]CONTROLES!$D$64,[3]CONTROLES!$D$65))</f>
        <v>0</v>
      </c>
      <c r="AX134" s="149">
        <f t="shared" si="17"/>
        <v>0</v>
      </c>
      <c r="AY134" s="150" t="str">
        <f t="shared" si="13"/>
        <v>Débil</v>
      </c>
      <c r="AZ134" s="143"/>
      <c r="BA134" s="329"/>
      <c r="BB134" s="348"/>
      <c r="BC134" s="345"/>
      <c r="BD134" s="346"/>
      <c r="BE134" s="346"/>
      <c r="BF134" s="136"/>
      <c r="BG134" s="136"/>
      <c r="BH134" s="143" t="s">
        <v>216</v>
      </c>
      <c r="BI134" s="219"/>
      <c r="BJ134" s="219"/>
      <c r="BK134" s="136"/>
      <c r="BL134" s="136"/>
      <c r="BM134" s="208" t="s">
        <v>171</v>
      </c>
      <c r="BN134" s="344"/>
      <c r="BO134" s="239"/>
      <c r="BP134" s="239"/>
      <c r="BQ134" s="196"/>
      <c r="BR134" s="196"/>
      <c r="BS134" s="196"/>
      <c r="BT134" s="196"/>
      <c r="BU134" s="196"/>
      <c r="BV134" s="196"/>
      <c r="BW134" s="196"/>
      <c r="BX134" s="196"/>
      <c r="BY134" s="196"/>
      <c r="BZ134" s="196"/>
      <c r="CA134" s="196"/>
      <c r="CB134" s="196"/>
      <c r="CC134" s="196"/>
      <c r="CD134" s="196"/>
      <c r="CE134" s="196"/>
      <c r="CF134" s="196"/>
      <c r="CG134" s="196"/>
      <c r="CH134" s="196"/>
      <c r="CI134" s="196"/>
      <c r="CJ134" s="196"/>
      <c r="CK134" s="196"/>
      <c r="CL134" s="196"/>
      <c r="CM134" s="196"/>
      <c r="CN134" s="196"/>
      <c r="CO134" s="196"/>
      <c r="CP134" s="196"/>
      <c r="CQ134" s="196"/>
      <c r="CR134" s="196"/>
      <c r="CS134" s="196"/>
      <c r="CT134" s="196"/>
      <c r="CU134" s="196"/>
      <c r="CV134" s="196"/>
      <c r="CW134" s="196"/>
      <c r="CX134" s="196"/>
      <c r="CY134" s="196"/>
      <c r="CZ134" s="196"/>
      <c r="DA134" s="196"/>
      <c r="DB134" s="196"/>
      <c r="DC134" s="196"/>
      <c r="DD134" s="196"/>
      <c r="DE134" s="196"/>
      <c r="DF134" s="196"/>
      <c r="DG134" s="196"/>
      <c r="DH134" s="196"/>
      <c r="DI134" s="196"/>
      <c r="DJ134" s="196"/>
      <c r="DK134" s="196"/>
      <c r="DL134" s="196"/>
      <c r="DM134" s="196"/>
      <c r="DN134" s="196"/>
      <c r="DO134" s="196"/>
      <c r="DP134" s="196"/>
      <c r="DQ134" s="196"/>
      <c r="DR134" s="196"/>
      <c r="DS134" s="196"/>
      <c r="DT134" s="196"/>
      <c r="DU134" s="196"/>
      <c r="DV134" s="196"/>
      <c r="DW134" s="196"/>
      <c r="DX134" s="196"/>
      <c r="DY134" s="196"/>
      <c r="DZ134" s="196"/>
      <c r="EA134" s="196"/>
      <c r="EB134" s="196"/>
      <c r="EC134" s="196"/>
      <c r="ED134" s="196"/>
      <c r="EE134" s="196"/>
      <c r="EF134" s="196"/>
      <c r="EG134" s="196"/>
      <c r="EH134" s="196"/>
      <c r="EI134" s="196"/>
      <c r="EJ134" s="196"/>
      <c r="EK134" s="196"/>
      <c r="EL134" s="196"/>
      <c r="EM134" s="196"/>
      <c r="EN134" s="196"/>
      <c r="EO134" s="196"/>
      <c r="EP134" s="196"/>
      <c r="EQ134" s="196"/>
      <c r="ER134" s="196"/>
      <c r="ES134" s="196"/>
      <c r="ET134" s="196"/>
      <c r="EU134" s="196"/>
      <c r="EV134" s="196"/>
      <c r="EW134" s="196"/>
      <c r="EX134" s="196"/>
      <c r="EY134" s="196"/>
      <c r="EZ134" s="196"/>
      <c r="FA134" s="196"/>
      <c r="FB134" s="196"/>
      <c r="FC134" s="196"/>
      <c r="FD134" s="196"/>
      <c r="FE134" s="196"/>
      <c r="FF134" s="196"/>
      <c r="FG134" s="196"/>
      <c r="FH134" s="196"/>
      <c r="FI134" s="196"/>
      <c r="FJ134" s="196"/>
      <c r="FK134" s="196"/>
      <c r="FL134" s="196"/>
      <c r="FM134" s="196"/>
      <c r="FN134" s="196"/>
      <c r="FO134" s="196"/>
      <c r="FP134" s="196"/>
      <c r="FQ134" s="196"/>
      <c r="FR134" s="196"/>
      <c r="FS134" s="280"/>
      <c r="FT134" s="280"/>
      <c r="FU134" s="196"/>
      <c r="FV134" s="277"/>
      <c r="FW134" s="196"/>
      <c r="FX134" s="196"/>
      <c r="FY134" s="280"/>
      <c r="FZ134" s="196"/>
      <c r="GA134" s="243">
        <v>45422</v>
      </c>
      <c r="GB134" s="269"/>
      <c r="GC134" s="269"/>
      <c r="GD134" s="269"/>
      <c r="GE134" s="289"/>
      <c r="GF134" s="289"/>
      <c r="GG134" s="289"/>
      <c r="GH134" s="289"/>
      <c r="GI134" s="289"/>
      <c r="GJ134" s="289"/>
      <c r="GK134" s="289"/>
      <c r="GL134" s="289"/>
      <c r="GM134" s="289"/>
      <c r="GN134" s="289"/>
      <c r="GO134" s="289"/>
      <c r="GP134" s="289"/>
      <c r="GQ134" s="289"/>
      <c r="GR134" s="289"/>
      <c r="GS134" s="289"/>
      <c r="GT134" s="289"/>
      <c r="GU134" s="289"/>
      <c r="GV134" s="289"/>
      <c r="GW134" s="289"/>
      <c r="GX134" s="289"/>
      <c r="GY134" s="289"/>
      <c r="GZ134" s="289"/>
      <c r="HA134" s="289"/>
      <c r="HB134" s="289"/>
      <c r="HC134" s="289"/>
      <c r="HD134" s="289"/>
      <c r="HE134" s="289"/>
      <c r="HF134" s="289"/>
    </row>
    <row r="135" spans="1:214" ht="156" customHeight="1" x14ac:dyDescent="0.2">
      <c r="A135" s="351">
        <v>22</v>
      </c>
      <c r="B135" s="350" t="s">
        <v>853</v>
      </c>
      <c r="C135" s="328" t="str">
        <f>VLOOKUP(B135,FORMULAS!$A$30:$C$46,2,0)</f>
        <v>Adelantar el proceso disciplinario para establecer la responsabilidad disciplinaria de los servidores y ex servidores de la Caja de la Vivienda Popular, originadas en el incumplimiento del ejercicio de sus funciones y deberes, extralimitación en el ejercicio de derechos y prohibiciones, y violación del régimen de inhabilidades, incompatibilidades, impedimentos y conflicto de intereses.</v>
      </c>
      <c r="D135" s="461" t="str">
        <f>VLOOKUP(B135,FORMULAS!$A$30:$C$46,3,0)</f>
        <v>Director de Gestión Corporativa</v>
      </c>
      <c r="E135" s="153" t="s">
        <v>699</v>
      </c>
      <c r="F135" s="153" t="s">
        <v>700</v>
      </c>
      <c r="G135" s="153" t="s">
        <v>701</v>
      </c>
      <c r="H135" s="153" t="s">
        <v>702</v>
      </c>
      <c r="I135" s="153" t="s">
        <v>702</v>
      </c>
      <c r="J135" s="328" t="s">
        <v>468</v>
      </c>
      <c r="K135" s="328" t="s">
        <v>432</v>
      </c>
      <c r="L135" s="328" t="s">
        <v>432</v>
      </c>
      <c r="M135" s="328" t="s">
        <v>432</v>
      </c>
      <c r="N135" s="328" t="s">
        <v>432</v>
      </c>
      <c r="O135" s="328" t="s">
        <v>280</v>
      </c>
      <c r="P135" s="329" t="str">
        <f>VLOOKUP(O135,[13]FORMULAS!$A$77:$B$82,2,0)</f>
        <v>Rara vez</v>
      </c>
      <c r="Q135" s="345" t="str">
        <f>+P135</f>
        <v>Rara vez</v>
      </c>
      <c r="R135" s="329" t="str">
        <f>VLOOKUP(A135,'Impacto Ri Inhe'!$B$5:$AF$42,31,0)</f>
        <v>Moderado</v>
      </c>
      <c r="S135" s="345" t="str">
        <f>CONCATENATE(R135,"-",Q135)</f>
        <v>Moderado-Rara vez</v>
      </c>
      <c r="T135" s="346" t="str">
        <f>VLOOKUP(S135,[13]FORMULAS!$I$77:$J$97,2,0)</f>
        <v>Moderado</v>
      </c>
      <c r="U135" s="144">
        <v>1</v>
      </c>
      <c r="V135" s="145" t="s">
        <v>703</v>
      </c>
      <c r="W135" s="145" t="s">
        <v>704</v>
      </c>
      <c r="X135" s="145" t="s">
        <v>705</v>
      </c>
      <c r="Y135" s="146" t="s">
        <v>12</v>
      </c>
      <c r="Z135" s="134">
        <f>+IF(Y135='[13]Tabla Valoración controles'!$D$4,'[13]Tabla Valoración controles'!$F$4,IF('[13]Mapa Corrupcion'!Y135='[13]Tabla Valoración controles'!$D$5,'[13]Tabla Valoración controles'!$F$5,IF(Y135=[13]FORMULAS!$A$10,0,'[13]Tabla Valoración controles'!$F$6)))</f>
        <v>0.25</v>
      </c>
      <c r="AA135" s="146" t="s">
        <v>8</v>
      </c>
      <c r="AB135" s="135">
        <f>+IF(AA135='[13]Tabla Valoración controles'!$D$7,'[13]Tabla Valoración controles'!$F$7,IF(Y135=[13]FORMULAS!$A$10,0,'[13]Tabla Valoración controles'!$F$8))</f>
        <v>0.15</v>
      </c>
      <c r="AC135" s="146" t="s">
        <v>18</v>
      </c>
      <c r="AD135" s="134">
        <f>+IF(AC135='[13]Tabla Valoración controles'!$D$9,'[13]Tabla Valoración controles'!$F$9,'[13]Tabla Valoración controles'!$F$10)</f>
        <v>0</v>
      </c>
      <c r="AE135" s="146" t="s">
        <v>20</v>
      </c>
      <c r="AF135" s="134">
        <f>+IF(AE135='[13]Tabla Valoración controles'!$D$11,'[13]Tabla Valoración controles'!$F$11,'[13]Tabla Valoración controles'!$F$12)</f>
        <v>0</v>
      </c>
      <c r="AG135" s="146" t="s">
        <v>77</v>
      </c>
      <c r="AH135" s="134">
        <f>+IF(AG135='[13]Tabla Valoración controles'!$D$13,'[13]Tabla Valoración controles'!$F$13,'[13]Tabla Valoración controles'!$F$14)</f>
        <v>0</v>
      </c>
      <c r="AI135" s="171">
        <f>+Z135+AB135+AD135</f>
        <v>0.4</v>
      </c>
      <c r="AJ135" s="147" t="s">
        <v>353</v>
      </c>
      <c r="AK135" s="148">
        <f>+IF(AJ135=[3]CONTROLES!$C$50,[3]CONTROLES!$D$50,[3]CONTROLES!$D$51)</f>
        <v>15</v>
      </c>
      <c r="AL135" s="147" t="s">
        <v>359</v>
      </c>
      <c r="AM135" s="148">
        <f>+IF(AL135=[3]CONTROLES!$C$52,[3]CONTROLES!$D$52,[3]CONTROLES!$D$53)</f>
        <v>15</v>
      </c>
      <c r="AN135" s="147" t="s">
        <v>362</v>
      </c>
      <c r="AO135" s="148">
        <f>+IF(AN135=[3]CONTROLES!$C$54,[3]CONTROLES!$D$54,[3]CONTROLES!$D$55)</f>
        <v>15</v>
      </c>
      <c r="AP135" s="147" t="s">
        <v>365</v>
      </c>
      <c r="AQ135" s="148">
        <f>+IF(AP135=[3]CONTROLES!$C$56,[3]CONTROLES!$D$56,IF(AP135=[3]CONTROLES!$C$57,[3]CONTROLES!$D$57,[3]CONTROLES!$D$58))</f>
        <v>15</v>
      </c>
      <c r="AR135" s="147" t="s">
        <v>369</v>
      </c>
      <c r="AS135" s="148">
        <f>+IF(AR135=[3]CONTROLES!$C$59,[3]CONTROLES!$D$59,[3]CONTROLES!$D$60)</f>
        <v>15</v>
      </c>
      <c r="AT135" s="147" t="s">
        <v>372</v>
      </c>
      <c r="AU135" s="148">
        <f>+IF(AT135=[3]CONTROLES!$C$61,[3]CONTROLES!$D$61,[3]CONTROLES!$D$62)</f>
        <v>15</v>
      </c>
      <c r="AV135" s="147" t="s">
        <v>375</v>
      </c>
      <c r="AW135" s="149">
        <f>+IF(AV135=[3]CONTROLES!$C$63,[3]CONTROLES!$D$63,IF(AV135=[3]CONTROLES!$C$64,[3]CONTROLES!$D$64,[3]CONTROLES!$D$65))</f>
        <v>10</v>
      </c>
      <c r="AX135" s="149">
        <f>+AK135+AM135+AO135+AQ135+AS135+AU135+AW135</f>
        <v>100</v>
      </c>
      <c r="AY135" s="150" t="str">
        <f t="shared" si="13"/>
        <v>Fuerte</v>
      </c>
      <c r="AZ135" s="212" t="s">
        <v>280</v>
      </c>
      <c r="BA135" s="329" t="str">
        <f>VLOOKUP(AZ135,[13]FORMULAS!$A$77:$B$82,2,0)</f>
        <v>Rara vez</v>
      </c>
      <c r="BB135" s="347" t="str">
        <f>+R135</f>
        <v>Moderado</v>
      </c>
      <c r="BC135" s="345" t="str">
        <f>CONCATENATE(BB135,"-",BA135)</f>
        <v>Moderado-Rara vez</v>
      </c>
      <c r="BD135" s="346" t="str">
        <f>VLOOKUP(BC135,[13]FORMULAS!$I$77:$J$97,2,0)</f>
        <v>Moderado</v>
      </c>
      <c r="BE135" s="346" t="s">
        <v>118</v>
      </c>
      <c r="BF135" s="143" t="s">
        <v>706</v>
      </c>
      <c r="BG135" s="143" t="s">
        <v>407</v>
      </c>
      <c r="BH135" s="292" t="s">
        <v>216</v>
      </c>
      <c r="BI135" s="218">
        <v>45323</v>
      </c>
      <c r="BJ135" s="218">
        <v>45657</v>
      </c>
      <c r="BK135" s="143" t="s">
        <v>457</v>
      </c>
      <c r="BL135" s="143" t="s">
        <v>707</v>
      </c>
      <c r="BM135" s="208" t="s">
        <v>171</v>
      </c>
      <c r="BN135" s="344" t="s">
        <v>708</v>
      </c>
      <c r="BO135" s="239" t="s">
        <v>897</v>
      </c>
      <c r="BP135" s="242" t="s">
        <v>1115</v>
      </c>
      <c r="BQ135" s="242" t="s">
        <v>1116</v>
      </c>
      <c r="BR135" s="242" t="s">
        <v>1115</v>
      </c>
      <c r="BS135" s="256">
        <v>9.0909090909090912E-2</v>
      </c>
      <c r="BT135" s="242" t="s">
        <v>1116</v>
      </c>
      <c r="BU135" s="239" t="s">
        <v>262</v>
      </c>
      <c r="BV135" s="242" t="s">
        <v>468</v>
      </c>
      <c r="BW135" s="242" t="s">
        <v>468</v>
      </c>
      <c r="BX135" s="239" t="s">
        <v>897</v>
      </c>
      <c r="BY135" s="242" t="s">
        <v>1117</v>
      </c>
      <c r="BZ135" s="242" t="s">
        <v>1116</v>
      </c>
      <c r="CA135" s="242" t="s">
        <v>1117</v>
      </c>
      <c r="CB135" s="256">
        <v>0.18181818181818182</v>
      </c>
      <c r="CC135" s="242" t="s">
        <v>1118</v>
      </c>
      <c r="CD135" s="239" t="s">
        <v>262</v>
      </c>
      <c r="CE135" s="242" t="s">
        <v>468</v>
      </c>
      <c r="CF135" s="242" t="s">
        <v>468</v>
      </c>
      <c r="CG135" s="239" t="s">
        <v>897</v>
      </c>
      <c r="CH135" s="242" t="s">
        <v>1119</v>
      </c>
      <c r="CI135" s="242" t="s">
        <v>1116</v>
      </c>
      <c r="CJ135" s="242" t="s">
        <v>1119</v>
      </c>
      <c r="CK135" s="256">
        <v>0.27272727272727271</v>
      </c>
      <c r="CL135" s="242" t="s">
        <v>1116</v>
      </c>
      <c r="CM135" s="239" t="s">
        <v>262</v>
      </c>
      <c r="CN135" s="242" t="s">
        <v>468</v>
      </c>
      <c r="CO135" s="242" t="s">
        <v>468</v>
      </c>
      <c r="CP135" s="239" t="s">
        <v>897</v>
      </c>
      <c r="CQ135" s="242" t="s">
        <v>1120</v>
      </c>
      <c r="CR135" s="242" t="s">
        <v>1116</v>
      </c>
      <c r="CS135" s="242" t="s">
        <v>1120</v>
      </c>
      <c r="CT135" s="256">
        <v>0.36363636363636365</v>
      </c>
      <c r="CU135" s="242" t="s">
        <v>1116</v>
      </c>
      <c r="CV135" s="239" t="s">
        <v>262</v>
      </c>
      <c r="CW135" s="242" t="s">
        <v>468</v>
      </c>
      <c r="CX135" s="242" t="s">
        <v>468</v>
      </c>
      <c r="CY135" s="196"/>
      <c r="CZ135" s="196"/>
      <c r="DA135" s="196"/>
      <c r="DB135" s="196"/>
      <c r="DC135" s="196"/>
      <c r="DD135" s="196"/>
      <c r="DE135" s="196"/>
      <c r="DF135" s="196"/>
      <c r="DG135" s="196"/>
      <c r="DH135" s="196"/>
      <c r="DI135" s="196"/>
      <c r="DJ135" s="196"/>
      <c r="DK135" s="196"/>
      <c r="DL135" s="196"/>
      <c r="DM135" s="196"/>
      <c r="DN135" s="196"/>
      <c r="DO135" s="196"/>
      <c r="DP135" s="196"/>
      <c r="DQ135" s="196"/>
      <c r="DR135" s="196"/>
      <c r="DS135" s="196"/>
      <c r="DT135" s="196"/>
      <c r="DU135" s="196"/>
      <c r="DV135" s="196"/>
      <c r="DW135" s="196"/>
      <c r="DX135" s="196"/>
      <c r="DY135" s="196"/>
      <c r="DZ135" s="196"/>
      <c r="EA135" s="196"/>
      <c r="EB135" s="196"/>
      <c r="EC135" s="196"/>
      <c r="ED135" s="196"/>
      <c r="EE135" s="196"/>
      <c r="EF135" s="196"/>
      <c r="EG135" s="196"/>
      <c r="EH135" s="196"/>
      <c r="EI135" s="196"/>
      <c r="EJ135" s="196"/>
      <c r="EK135" s="196"/>
      <c r="EL135" s="196"/>
      <c r="EM135" s="196"/>
      <c r="EN135" s="196"/>
      <c r="EO135" s="196"/>
      <c r="EP135" s="196"/>
      <c r="EQ135" s="196"/>
      <c r="ER135" s="196"/>
      <c r="ES135" s="196"/>
      <c r="ET135" s="196"/>
      <c r="EU135" s="196"/>
      <c r="EV135" s="196"/>
      <c r="EW135" s="196"/>
      <c r="EX135" s="196"/>
      <c r="EY135" s="196"/>
      <c r="EZ135" s="196"/>
      <c r="FA135" s="196"/>
      <c r="FB135" s="196"/>
      <c r="FC135" s="196"/>
      <c r="FD135" s="196"/>
      <c r="FE135" s="196"/>
      <c r="FF135" s="196"/>
      <c r="FG135" s="196"/>
      <c r="FH135" s="196"/>
      <c r="FI135" s="196"/>
      <c r="FJ135" s="196"/>
      <c r="FK135" s="196"/>
      <c r="FL135" s="196"/>
      <c r="FM135" s="196"/>
      <c r="FN135" s="196"/>
      <c r="FO135" s="196"/>
      <c r="FP135" s="196"/>
      <c r="FQ135" s="196"/>
      <c r="FR135" s="196"/>
      <c r="FS135" s="279">
        <v>45419</v>
      </c>
      <c r="FT135" s="277" t="s">
        <v>261</v>
      </c>
      <c r="FU135" s="255" t="s">
        <v>1046</v>
      </c>
      <c r="FV135" s="277" t="s">
        <v>35</v>
      </c>
      <c r="FW135" s="255" t="s">
        <v>1064</v>
      </c>
      <c r="FX135" s="261">
        <v>0.36</v>
      </c>
      <c r="FY135" s="252" t="s">
        <v>35</v>
      </c>
      <c r="FZ135" s="262" t="s">
        <v>262</v>
      </c>
      <c r="GA135" s="243">
        <v>45422</v>
      </c>
      <c r="GB135" s="269" t="s">
        <v>1187</v>
      </c>
      <c r="GC135" s="269" t="s">
        <v>1189</v>
      </c>
      <c r="GD135" s="269" t="s">
        <v>173</v>
      </c>
      <c r="GE135" s="289">
        <v>0.36359999999999998</v>
      </c>
      <c r="GF135" s="289"/>
      <c r="GG135" s="289"/>
      <c r="GH135" s="289"/>
      <c r="GI135" s="289"/>
      <c r="GJ135" s="289"/>
      <c r="GK135" s="289"/>
      <c r="GL135" s="289"/>
      <c r="GM135" s="289"/>
      <c r="GN135" s="289"/>
      <c r="GO135" s="289"/>
      <c r="GP135" s="289"/>
      <c r="GQ135" s="289"/>
      <c r="GR135" s="289"/>
      <c r="GS135" s="289"/>
      <c r="GT135" s="289"/>
      <c r="GU135" s="289"/>
      <c r="GV135" s="289"/>
      <c r="GW135" s="289"/>
      <c r="GX135" s="289"/>
      <c r="GY135" s="289"/>
      <c r="GZ135" s="289"/>
      <c r="HA135" s="289"/>
      <c r="HB135" s="289"/>
      <c r="HC135" s="289"/>
      <c r="HD135" s="289"/>
      <c r="HE135" s="289"/>
      <c r="HF135" s="289">
        <v>0.36359999999999998</v>
      </c>
    </row>
    <row r="136" spans="1:214" ht="39.75" hidden="1" customHeight="1" x14ac:dyDescent="0.2">
      <c r="A136" s="351"/>
      <c r="B136" s="350"/>
      <c r="C136" s="328"/>
      <c r="D136" s="461"/>
      <c r="E136" s="153"/>
      <c r="F136" s="153"/>
      <c r="G136" s="153" t="s">
        <v>709</v>
      </c>
      <c r="H136" s="153"/>
      <c r="I136" s="153"/>
      <c r="J136" s="328"/>
      <c r="K136" s="328"/>
      <c r="L136" s="328"/>
      <c r="M136" s="328"/>
      <c r="N136" s="328"/>
      <c r="O136" s="328"/>
      <c r="P136" s="329"/>
      <c r="Q136" s="345"/>
      <c r="R136" s="329"/>
      <c r="S136" s="345"/>
      <c r="T136" s="346"/>
      <c r="U136" s="144"/>
      <c r="V136" s="151"/>
      <c r="W136" s="151"/>
      <c r="X136" s="151"/>
      <c r="Y136" s="146"/>
      <c r="Z136" s="134">
        <f>+IF(Y136='[13]Tabla Valoración controles'!$D$4,'[13]Tabla Valoración controles'!$F$4,IF('[13]Mapa Corrupcion'!Y136='[13]Tabla Valoración controles'!$D$5,'[13]Tabla Valoración controles'!$F$5,IF(Y136=[13]FORMULAS!$A$10,0,'[13]Tabla Valoración controles'!$F$6)))</f>
        <v>0.1</v>
      </c>
      <c r="AA136" s="146"/>
      <c r="AB136" s="135">
        <f>+IF(AA136='[13]Tabla Valoración controles'!$D$7,'[13]Tabla Valoración controles'!$F$7,IF(Y136=[13]FORMULAS!$A$10,0,'[13]Tabla Valoración controles'!$F$8))</f>
        <v>0.15</v>
      </c>
      <c r="AC136" s="146"/>
      <c r="AD136" s="134">
        <f>+IF(AC136='[13]Tabla Valoración controles'!$D$9,'[13]Tabla Valoración controles'!$F$9,'[13]Tabla Valoración controles'!$F$10)</f>
        <v>0</v>
      </c>
      <c r="AE136" s="146"/>
      <c r="AF136" s="134">
        <f>+IF(AE136='[13]Tabla Valoración controles'!$D$9,'[13]Tabla Valoración controles'!$F$9,IF(AA136=[13]FORMULAS!$A$10,0,'[13]Tabla Valoración controles'!$F$10))</f>
        <v>0</v>
      </c>
      <c r="AG136" s="146"/>
      <c r="AH136" s="134">
        <f>+IF(AG136='[13]Tabla Valoración controles'!$D$13,'[13]Tabla Valoración controles'!$F$13,'[13]Tabla Valoración controles'!$F$14)</f>
        <v>0</v>
      </c>
      <c r="AI136" s="171">
        <f>+Z136+AB136+AD136</f>
        <v>0.25</v>
      </c>
      <c r="AJ136" s="147"/>
      <c r="AK136" s="148">
        <f>+IF(AJ136=[3]CONTROLES!$C$50,[3]CONTROLES!$D$50,[3]CONTROLES!$D$51)</f>
        <v>0</v>
      </c>
      <c r="AL136" s="147"/>
      <c r="AM136" s="148">
        <f>+IF(AL136=[3]CONTROLES!$C$52,[3]CONTROLES!$D$52,[3]CONTROLES!$D$53)</f>
        <v>0</v>
      </c>
      <c r="AN136" s="147"/>
      <c r="AO136" s="148">
        <f>+IF(AN136=[3]CONTROLES!$C$54,[3]CONTROLES!$D$54,[3]CONTROLES!$D$55)</f>
        <v>0</v>
      </c>
      <c r="AP136" s="147"/>
      <c r="AQ136" s="148">
        <f>+IF(AP136=[3]CONTROLES!$C$56,[3]CONTROLES!$D$56,IF(AP136=[3]CONTROLES!$C$57,[3]CONTROLES!$D$57,[3]CONTROLES!$D$58))</f>
        <v>0</v>
      </c>
      <c r="AR136" s="147"/>
      <c r="AS136" s="148">
        <f>+IF(AR136=[3]CONTROLES!$C$59,[3]CONTROLES!$D$59,[3]CONTROLES!$D$60)</f>
        <v>0</v>
      </c>
      <c r="AT136" s="147"/>
      <c r="AU136" s="148">
        <f>+IF(AT136=[3]CONTROLES!$C$61,[3]CONTROLES!$D$61,[3]CONTROLES!$D$62)</f>
        <v>0</v>
      </c>
      <c r="AV136" s="147"/>
      <c r="AW136" s="149">
        <f>+IF(AV136=[3]CONTROLES!$C$63,[3]CONTROLES!$D$63,IF(AV136=[3]CONTROLES!$C$64,[3]CONTROLES!$D$64,[3]CONTROLES!$D$65))</f>
        <v>0</v>
      </c>
      <c r="AX136" s="149">
        <f t="shared" ref="AX136:AX140" si="19">+AK136+AM136+AO136+AQ136+AS136+AU136+AW136</f>
        <v>0</v>
      </c>
      <c r="AY136" s="150" t="str">
        <f t="shared" si="13"/>
        <v>Débil</v>
      </c>
      <c r="AZ136" s="143"/>
      <c r="BA136" s="329"/>
      <c r="BB136" s="348"/>
      <c r="BC136" s="345"/>
      <c r="BD136" s="346"/>
      <c r="BE136" s="346"/>
      <c r="BF136" s="136"/>
      <c r="BG136" s="136"/>
      <c r="BH136" s="143" t="s">
        <v>216</v>
      </c>
      <c r="BI136" s="219"/>
      <c r="BJ136" s="219"/>
      <c r="BK136" s="136"/>
      <c r="BL136" s="136"/>
      <c r="BM136" s="208" t="s">
        <v>171</v>
      </c>
      <c r="BN136" s="344"/>
      <c r="BO136" s="239"/>
      <c r="BP136" s="239"/>
      <c r="BQ136" s="196"/>
      <c r="BR136" s="196"/>
      <c r="BS136" s="196"/>
      <c r="BT136" s="196"/>
      <c r="BU136" s="196"/>
      <c r="BV136" s="196"/>
      <c r="BW136" s="196"/>
      <c r="BX136" s="196"/>
      <c r="BY136" s="196"/>
      <c r="BZ136" s="196"/>
      <c r="CA136" s="196"/>
      <c r="CB136" s="196"/>
      <c r="CC136" s="196"/>
      <c r="CD136" s="196"/>
      <c r="CE136" s="196"/>
      <c r="CF136" s="196"/>
      <c r="CG136" s="196"/>
      <c r="CH136" s="196"/>
      <c r="CI136" s="196"/>
      <c r="CJ136" s="196"/>
      <c r="CK136" s="196"/>
      <c r="CL136" s="196"/>
      <c r="CM136" s="196"/>
      <c r="CN136" s="196"/>
      <c r="CO136" s="196"/>
      <c r="CP136" s="196"/>
      <c r="CQ136" s="196"/>
      <c r="CR136" s="196"/>
      <c r="CS136" s="196"/>
      <c r="CT136" s="196"/>
      <c r="CU136" s="196"/>
      <c r="CV136" s="196"/>
      <c r="CW136" s="196"/>
      <c r="CX136" s="196"/>
      <c r="CY136" s="196"/>
      <c r="CZ136" s="196"/>
      <c r="DA136" s="196"/>
      <c r="DB136" s="196"/>
      <c r="DC136" s="196"/>
      <c r="DD136" s="196"/>
      <c r="DE136" s="196"/>
      <c r="DF136" s="196"/>
      <c r="DG136" s="196"/>
      <c r="DH136" s="196"/>
      <c r="DI136" s="196"/>
      <c r="DJ136" s="196"/>
      <c r="DK136" s="196"/>
      <c r="DL136" s="196"/>
      <c r="DM136" s="196"/>
      <c r="DN136" s="196"/>
      <c r="DO136" s="196"/>
      <c r="DP136" s="196"/>
      <c r="DQ136" s="196"/>
      <c r="DR136" s="196"/>
      <c r="DS136" s="196"/>
      <c r="DT136" s="196"/>
      <c r="DU136" s="196"/>
      <c r="DV136" s="196"/>
      <c r="DW136" s="196"/>
      <c r="DX136" s="196"/>
      <c r="DY136" s="196"/>
      <c r="DZ136" s="196"/>
      <c r="EA136" s="196"/>
      <c r="EB136" s="196"/>
      <c r="EC136" s="196"/>
      <c r="ED136" s="196"/>
      <c r="EE136" s="196"/>
      <c r="EF136" s="196"/>
      <c r="EG136" s="196"/>
      <c r="EH136" s="196"/>
      <c r="EI136" s="196"/>
      <c r="EJ136" s="196"/>
      <c r="EK136" s="196"/>
      <c r="EL136" s="196"/>
      <c r="EM136" s="196"/>
      <c r="EN136" s="196"/>
      <c r="EO136" s="196"/>
      <c r="EP136" s="196"/>
      <c r="EQ136" s="196"/>
      <c r="ER136" s="196"/>
      <c r="ES136" s="196"/>
      <c r="ET136" s="196"/>
      <c r="EU136" s="196"/>
      <c r="EV136" s="196"/>
      <c r="EW136" s="196"/>
      <c r="EX136" s="196"/>
      <c r="EY136" s="196"/>
      <c r="EZ136" s="196"/>
      <c r="FA136" s="196"/>
      <c r="FB136" s="196"/>
      <c r="FC136" s="196"/>
      <c r="FD136" s="196"/>
      <c r="FE136" s="196"/>
      <c r="FF136" s="196"/>
      <c r="FG136" s="196"/>
      <c r="FH136" s="196"/>
      <c r="FI136" s="196"/>
      <c r="FJ136" s="196"/>
      <c r="FK136" s="196"/>
      <c r="FL136" s="196"/>
      <c r="FM136" s="196"/>
      <c r="FN136" s="196"/>
      <c r="FO136" s="196"/>
      <c r="FP136" s="196"/>
      <c r="FQ136" s="196"/>
      <c r="FR136" s="196"/>
      <c r="FS136" s="280"/>
      <c r="FT136" s="280"/>
      <c r="FU136" s="196"/>
      <c r="FV136" s="277"/>
      <c r="FW136" s="196"/>
      <c r="FX136" s="196"/>
      <c r="FY136" s="280"/>
      <c r="FZ136" s="196"/>
      <c r="GA136" s="243">
        <v>45422</v>
      </c>
      <c r="GB136" s="269"/>
      <c r="GC136" s="269"/>
      <c r="GD136" s="269"/>
      <c r="GE136" s="289"/>
      <c r="GF136" s="289"/>
      <c r="GG136" s="289"/>
      <c r="GH136" s="289"/>
      <c r="GI136" s="289"/>
      <c r="GJ136" s="289"/>
      <c r="GK136" s="289"/>
      <c r="GL136" s="289"/>
      <c r="GM136" s="289"/>
      <c r="GN136" s="289"/>
      <c r="GO136" s="289"/>
      <c r="GP136" s="289"/>
      <c r="GQ136" s="289"/>
      <c r="GR136" s="289"/>
      <c r="GS136" s="289"/>
      <c r="GT136" s="289"/>
      <c r="GU136" s="289"/>
      <c r="GV136" s="289"/>
      <c r="GW136" s="289"/>
      <c r="GX136" s="289"/>
      <c r="GY136" s="289"/>
      <c r="GZ136" s="289"/>
      <c r="HA136" s="289"/>
      <c r="HB136" s="289"/>
      <c r="HC136" s="289"/>
      <c r="HD136" s="289"/>
      <c r="HE136" s="289"/>
      <c r="HF136" s="289"/>
    </row>
    <row r="137" spans="1:214" ht="39.75" hidden="1" customHeight="1" x14ac:dyDescent="0.2">
      <c r="A137" s="351"/>
      <c r="B137" s="350"/>
      <c r="C137" s="328"/>
      <c r="D137" s="461"/>
      <c r="E137" s="153"/>
      <c r="F137" s="153"/>
      <c r="G137" s="153"/>
      <c r="H137" s="153"/>
      <c r="I137" s="153"/>
      <c r="J137" s="328"/>
      <c r="K137" s="328"/>
      <c r="L137" s="328"/>
      <c r="M137" s="328"/>
      <c r="N137" s="328"/>
      <c r="O137" s="328"/>
      <c r="P137" s="329"/>
      <c r="Q137" s="345"/>
      <c r="R137" s="329"/>
      <c r="S137" s="345"/>
      <c r="T137" s="346"/>
      <c r="U137" s="144"/>
      <c r="V137" s="152"/>
      <c r="W137" s="152"/>
      <c r="X137" s="152"/>
      <c r="Y137" s="146"/>
      <c r="Z137" s="134">
        <f>+IF(Y137='[13]Tabla Valoración controles'!$D$4,'[13]Tabla Valoración controles'!$F$4,IF('[13]Mapa Corrupcion'!Y137='[13]Tabla Valoración controles'!$D$5,'[13]Tabla Valoración controles'!$F$5,IF(Y137=[13]FORMULAS!$A$10,0,'[13]Tabla Valoración controles'!$F$6)))</f>
        <v>0.1</v>
      </c>
      <c r="AA137" s="146"/>
      <c r="AB137" s="135">
        <f>+IF(AA137='[13]Tabla Valoración controles'!$D$7,'[13]Tabla Valoración controles'!$F$7,IF(Y137=[13]FORMULAS!$A$10,0,'[13]Tabla Valoración controles'!$F$8))</f>
        <v>0.15</v>
      </c>
      <c r="AC137" s="146"/>
      <c r="AD137" s="134">
        <f>+IF(AC137='[13]Tabla Valoración controles'!$D$9,'[13]Tabla Valoración controles'!$F$9,IF(Y137=[13]FORMULAS!$A$10,0,'[13]Tabla Valoración controles'!$F$10))</f>
        <v>0</v>
      </c>
      <c r="AE137" s="146"/>
      <c r="AF137" s="134">
        <f>+IF(AE137='[13]Tabla Valoración controles'!$D$9,'[13]Tabla Valoración controles'!$F$9,IF(AA137=[13]FORMULAS!$A$10,0,'[13]Tabla Valoración controles'!$F$10))</f>
        <v>0</v>
      </c>
      <c r="AG137" s="146"/>
      <c r="AH137" s="134">
        <f>+IF(AG137='[13]Tabla Valoración controles'!$D$13,'[13]Tabla Valoración controles'!$F$13,'[13]Tabla Valoración controles'!$F$14)</f>
        <v>0</v>
      </c>
      <c r="AI137" s="171">
        <f t="shared" ref="AI137:AI140" si="20">+Z137+AB137+AD137</f>
        <v>0.25</v>
      </c>
      <c r="AJ137" s="147"/>
      <c r="AK137" s="148">
        <f>+IF(AJ137=[3]CONTROLES!$C$50,[3]CONTROLES!$D$50,[3]CONTROLES!$D$51)</f>
        <v>0</v>
      </c>
      <c r="AL137" s="147"/>
      <c r="AM137" s="148">
        <f>+IF(AL137=[3]CONTROLES!$C$52,[3]CONTROLES!$D$52,[3]CONTROLES!$D$53)</f>
        <v>0</v>
      </c>
      <c r="AN137" s="147"/>
      <c r="AO137" s="148">
        <f>+IF(AN137=[3]CONTROLES!$C$54,[3]CONTROLES!$D$54,[3]CONTROLES!$D$55)</f>
        <v>0</v>
      </c>
      <c r="AP137" s="147"/>
      <c r="AQ137" s="148">
        <f>+IF(AP137=[3]CONTROLES!$C$56,[3]CONTROLES!$D$56,IF(AP137=[3]CONTROLES!$C$57,[3]CONTROLES!$D$57,[3]CONTROLES!$D$58))</f>
        <v>0</v>
      </c>
      <c r="AR137" s="147"/>
      <c r="AS137" s="148">
        <f>+IF(AR137=[3]CONTROLES!$C$59,[3]CONTROLES!$D$59,[3]CONTROLES!$D$60)</f>
        <v>0</v>
      </c>
      <c r="AT137" s="147"/>
      <c r="AU137" s="148">
        <f>+IF(AT137=[3]CONTROLES!$C$61,[3]CONTROLES!$D$61,[3]CONTROLES!$D$62)</f>
        <v>0</v>
      </c>
      <c r="AV137" s="147"/>
      <c r="AW137" s="149">
        <f>+IF(AV137=[3]CONTROLES!$C$63,[3]CONTROLES!$D$63,IF(AV137=[3]CONTROLES!$C$64,[3]CONTROLES!$D$64,[3]CONTROLES!$D$65))</f>
        <v>0</v>
      </c>
      <c r="AX137" s="149">
        <f t="shared" si="19"/>
        <v>0</v>
      </c>
      <c r="AY137" s="150" t="str">
        <f t="shared" si="13"/>
        <v>Débil</v>
      </c>
      <c r="AZ137" s="143"/>
      <c r="BA137" s="329"/>
      <c r="BB137" s="348"/>
      <c r="BC137" s="345"/>
      <c r="BD137" s="346"/>
      <c r="BE137" s="346"/>
      <c r="BF137" s="136"/>
      <c r="BG137" s="136"/>
      <c r="BH137" s="143" t="s">
        <v>216</v>
      </c>
      <c r="BI137" s="219"/>
      <c r="BJ137" s="219"/>
      <c r="BK137" s="136"/>
      <c r="BL137" s="136"/>
      <c r="BM137" s="208" t="s">
        <v>171</v>
      </c>
      <c r="BN137" s="344"/>
      <c r="BO137" s="239"/>
      <c r="BP137" s="239"/>
      <c r="BQ137" s="196"/>
      <c r="BR137" s="196"/>
      <c r="BS137" s="196"/>
      <c r="BT137" s="196"/>
      <c r="BU137" s="196"/>
      <c r="BV137" s="196"/>
      <c r="BW137" s="196"/>
      <c r="BX137" s="196"/>
      <c r="BY137" s="196"/>
      <c r="BZ137" s="196"/>
      <c r="CA137" s="196"/>
      <c r="CB137" s="196"/>
      <c r="CC137" s="196"/>
      <c r="CD137" s="196"/>
      <c r="CE137" s="196"/>
      <c r="CF137" s="196"/>
      <c r="CG137" s="196"/>
      <c r="CH137" s="196"/>
      <c r="CI137" s="196"/>
      <c r="CJ137" s="196"/>
      <c r="CK137" s="196"/>
      <c r="CL137" s="196"/>
      <c r="CM137" s="196"/>
      <c r="CN137" s="196"/>
      <c r="CO137" s="196"/>
      <c r="CP137" s="196"/>
      <c r="CQ137" s="196"/>
      <c r="CR137" s="196"/>
      <c r="CS137" s="196"/>
      <c r="CT137" s="196"/>
      <c r="CU137" s="196"/>
      <c r="CV137" s="196"/>
      <c r="CW137" s="196"/>
      <c r="CX137" s="196"/>
      <c r="CY137" s="196"/>
      <c r="CZ137" s="196"/>
      <c r="DA137" s="196"/>
      <c r="DB137" s="196"/>
      <c r="DC137" s="196"/>
      <c r="DD137" s="196"/>
      <c r="DE137" s="196"/>
      <c r="DF137" s="196"/>
      <c r="DG137" s="196"/>
      <c r="DH137" s="196"/>
      <c r="DI137" s="196"/>
      <c r="DJ137" s="196"/>
      <c r="DK137" s="196"/>
      <c r="DL137" s="196"/>
      <c r="DM137" s="196"/>
      <c r="DN137" s="196"/>
      <c r="DO137" s="196"/>
      <c r="DP137" s="196"/>
      <c r="DQ137" s="196"/>
      <c r="DR137" s="196"/>
      <c r="DS137" s="196"/>
      <c r="DT137" s="196"/>
      <c r="DU137" s="196"/>
      <c r="DV137" s="196"/>
      <c r="DW137" s="196"/>
      <c r="DX137" s="196"/>
      <c r="DY137" s="196"/>
      <c r="DZ137" s="196"/>
      <c r="EA137" s="196"/>
      <c r="EB137" s="196"/>
      <c r="EC137" s="196"/>
      <c r="ED137" s="196"/>
      <c r="EE137" s="196"/>
      <c r="EF137" s="196"/>
      <c r="EG137" s="196"/>
      <c r="EH137" s="196"/>
      <c r="EI137" s="196"/>
      <c r="EJ137" s="196"/>
      <c r="EK137" s="196"/>
      <c r="EL137" s="196"/>
      <c r="EM137" s="196"/>
      <c r="EN137" s="196"/>
      <c r="EO137" s="196"/>
      <c r="EP137" s="196"/>
      <c r="EQ137" s="196"/>
      <c r="ER137" s="196"/>
      <c r="ES137" s="196"/>
      <c r="ET137" s="196"/>
      <c r="EU137" s="196"/>
      <c r="EV137" s="196"/>
      <c r="EW137" s="196"/>
      <c r="EX137" s="196"/>
      <c r="EY137" s="196"/>
      <c r="EZ137" s="196"/>
      <c r="FA137" s="196"/>
      <c r="FB137" s="196"/>
      <c r="FC137" s="196"/>
      <c r="FD137" s="196"/>
      <c r="FE137" s="196"/>
      <c r="FF137" s="196"/>
      <c r="FG137" s="196"/>
      <c r="FH137" s="196"/>
      <c r="FI137" s="196"/>
      <c r="FJ137" s="196"/>
      <c r="FK137" s="196"/>
      <c r="FL137" s="196"/>
      <c r="FM137" s="196"/>
      <c r="FN137" s="196"/>
      <c r="FO137" s="196"/>
      <c r="FP137" s="196"/>
      <c r="FQ137" s="196"/>
      <c r="FR137" s="196"/>
      <c r="FS137" s="280"/>
      <c r="FT137" s="280"/>
      <c r="FU137" s="196"/>
      <c r="FV137" s="277"/>
      <c r="FW137" s="196"/>
      <c r="FX137" s="196"/>
      <c r="FY137" s="280"/>
      <c r="FZ137" s="196"/>
      <c r="GA137" s="243">
        <v>45422</v>
      </c>
      <c r="GB137" s="269"/>
      <c r="GC137" s="269"/>
      <c r="GD137" s="269"/>
      <c r="GE137" s="289"/>
      <c r="GF137" s="289"/>
      <c r="GG137" s="289"/>
      <c r="GH137" s="289"/>
      <c r="GI137" s="289"/>
      <c r="GJ137" s="289"/>
      <c r="GK137" s="289"/>
      <c r="GL137" s="289"/>
      <c r="GM137" s="289"/>
      <c r="GN137" s="289"/>
      <c r="GO137" s="289"/>
      <c r="GP137" s="289"/>
      <c r="GQ137" s="289"/>
      <c r="GR137" s="289"/>
      <c r="GS137" s="289"/>
      <c r="GT137" s="289"/>
      <c r="GU137" s="289"/>
      <c r="GV137" s="289"/>
      <c r="GW137" s="289"/>
      <c r="GX137" s="289"/>
      <c r="GY137" s="289"/>
      <c r="GZ137" s="289"/>
      <c r="HA137" s="289"/>
      <c r="HB137" s="289"/>
      <c r="HC137" s="289"/>
      <c r="HD137" s="289"/>
      <c r="HE137" s="289"/>
      <c r="HF137" s="289"/>
    </row>
    <row r="138" spans="1:214" ht="39.75" hidden="1" customHeight="1" x14ac:dyDescent="0.2">
      <c r="A138" s="351"/>
      <c r="B138" s="350"/>
      <c r="C138" s="328"/>
      <c r="D138" s="461"/>
      <c r="E138" s="153"/>
      <c r="F138" s="153"/>
      <c r="G138" s="153"/>
      <c r="H138" s="153"/>
      <c r="I138" s="153"/>
      <c r="J138" s="328"/>
      <c r="K138" s="328"/>
      <c r="L138" s="328"/>
      <c r="M138" s="328"/>
      <c r="N138" s="328"/>
      <c r="O138" s="328"/>
      <c r="P138" s="329"/>
      <c r="Q138" s="345"/>
      <c r="R138" s="329"/>
      <c r="S138" s="345"/>
      <c r="T138" s="346"/>
      <c r="U138" s="144"/>
      <c r="V138" s="151"/>
      <c r="W138" s="151"/>
      <c r="X138" s="151"/>
      <c r="Y138" s="146"/>
      <c r="Z138" s="134">
        <f>+IF(Y138='[13]Tabla Valoración controles'!$D$4,'[13]Tabla Valoración controles'!$F$4,IF('[13]Mapa Corrupcion'!Y138='[13]Tabla Valoración controles'!$D$5,'[13]Tabla Valoración controles'!$F$5,IF(Y138=[13]FORMULAS!$A$10,0,'[13]Tabla Valoración controles'!$F$6)))</f>
        <v>0.1</v>
      </c>
      <c r="AA138" s="146"/>
      <c r="AB138" s="135">
        <f>+IF(AA138='[13]Tabla Valoración controles'!$D$7,'[13]Tabla Valoración controles'!$F$7,IF(Y138=[13]FORMULAS!$A$10,0,'[13]Tabla Valoración controles'!$F$8))</f>
        <v>0.15</v>
      </c>
      <c r="AC138" s="146"/>
      <c r="AD138" s="134">
        <f>+IF(AC138='[13]Tabla Valoración controles'!$D$9,'[13]Tabla Valoración controles'!$F$9,IF(Y138=[13]FORMULAS!$A$10,0,'[13]Tabla Valoración controles'!$F$10))</f>
        <v>0</v>
      </c>
      <c r="AE138" s="146"/>
      <c r="AF138" s="134">
        <f>+IF(AE138='[13]Tabla Valoración controles'!$D$9,'[13]Tabla Valoración controles'!$F$9,IF(AA138=[13]FORMULAS!$A$10,0,'[13]Tabla Valoración controles'!$F$10))</f>
        <v>0</v>
      </c>
      <c r="AG138" s="146"/>
      <c r="AH138" s="134">
        <f>+IF(AG138='[13]Tabla Valoración controles'!$D$13,'[13]Tabla Valoración controles'!$F$13,'[13]Tabla Valoración controles'!$F$14)</f>
        <v>0</v>
      </c>
      <c r="AI138" s="171">
        <f t="shared" si="20"/>
        <v>0.25</v>
      </c>
      <c r="AJ138" s="147"/>
      <c r="AK138" s="148">
        <f>+IF(AJ138=[3]CONTROLES!$C$50,[3]CONTROLES!$D$50,[3]CONTROLES!$D$51)</f>
        <v>0</v>
      </c>
      <c r="AL138" s="147"/>
      <c r="AM138" s="148">
        <f>+IF(AL138=[3]CONTROLES!$C$52,[3]CONTROLES!$D$52,[3]CONTROLES!$D$53)</f>
        <v>0</v>
      </c>
      <c r="AN138" s="147"/>
      <c r="AO138" s="148">
        <f>+IF(AN138=[3]CONTROLES!$C$54,[3]CONTROLES!$D$54,[3]CONTROLES!$D$55)</f>
        <v>0</v>
      </c>
      <c r="AP138" s="147"/>
      <c r="AQ138" s="148">
        <f>+IF(AP138=[3]CONTROLES!$C$56,[3]CONTROLES!$D$56,IF(AP138=[3]CONTROLES!$C$57,[3]CONTROLES!$D$57,[3]CONTROLES!$D$58))</f>
        <v>0</v>
      </c>
      <c r="AR138" s="147"/>
      <c r="AS138" s="148">
        <f>+IF(AR138=[3]CONTROLES!$C$59,[3]CONTROLES!$D$59,[3]CONTROLES!$D$60)</f>
        <v>0</v>
      </c>
      <c r="AT138" s="147"/>
      <c r="AU138" s="148">
        <f>+IF(AT138=[3]CONTROLES!$C$61,[3]CONTROLES!$D$61,[3]CONTROLES!$D$62)</f>
        <v>0</v>
      </c>
      <c r="AV138" s="147"/>
      <c r="AW138" s="149">
        <f>+IF(AV138=[3]CONTROLES!$C$63,[3]CONTROLES!$D$63,IF(AV138=[3]CONTROLES!$C$64,[3]CONTROLES!$D$64,[3]CONTROLES!$D$65))</f>
        <v>0</v>
      </c>
      <c r="AX138" s="149">
        <f t="shared" si="19"/>
        <v>0</v>
      </c>
      <c r="AY138" s="150" t="str">
        <f t="shared" ref="AY138:AY176" si="21">IF(ISERROR(AX138)=TRUE,"",IF(AND(AX138&lt;=85),"Débil",IF(AND(AX138&gt;=85.01,AX138&lt;=95),"Moderado",IF(AND(AX138&gt;=95.1,AX138&lt;=100),"Fuerte",""))))</f>
        <v>Débil</v>
      </c>
      <c r="AZ138" s="143"/>
      <c r="BA138" s="329"/>
      <c r="BB138" s="348"/>
      <c r="BC138" s="345"/>
      <c r="BD138" s="346"/>
      <c r="BE138" s="346"/>
      <c r="BF138" s="136"/>
      <c r="BG138" s="136"/>
      <c r="BH138" s="143" t="s">
        <v>216</v>
      </c>
      <c r="BI138" s="219"/>
      <c r="BJ138" s="219"/>
      <c r="BK138" s="136"/>
      <c r="BL138" s="136"/>
      <c r="BM138" s="208" t="s">
        <v>171</v>
      </c>
      <c r="BN138" s="344"/>
      <c r="BO138" s="239"/>
      <c r="BP138" s="239"/>
      <c r="BQ138" s="196"/>
      <c r="BR138" s="196"/>
      <c r="BS138" s="196"/>
      <c r="BT138" s="196"/>
      <c r="BU138" s="196"/>
      <c r="BV138" s="196"/>
      <c r="BW138" s="196"/>
      <c r="BX138" s="196"/>
      <c r="BY138" s="196"/>
      <c r="BZ138" s="196"/>
      <c r="CA138" s="196"/>
      <c r="CB138" s="196"/>
      <c r="CC138" s="196"/>
      <c r="CD138" s="196"/>
      <c r="CE138" s="196"/>
      <c r="CF138" s="196"/>
      <c r="CG138" s="196"/>
      <c r="CH138" s="196"/>
      <c r="CI138" s="196"/>
      <c r="CJ138" s="196"/>
      <c r="CK138" s="196"/>
      <c r="CL138" s="196"/>
      <c r="CM138" s="196"/>
      <c r="CN138" s="196"/>
      <c r="CO138" s="196"/>
      <c r="CP138" s="196"/>
      <c r="CQ138" s="196"/>
      <c r="CR138" s="196"/>
      <c r="CS138" s="196"/>
      <c r="CT138" s="196"/>
      <c r="CU138" s="196"/>
      <c r="CV138" s="196"/>
      <c r="CW138" s="196"/>
      <c r="CX138" s="196"/>
      <c r="CY138" s="196"/>
      <c r="CZ138" s="196"/>
      <c r="DA138" s="196"/>
      <c r="DB138" s="196"/>
      <c r="DC138" s="196"/>
      <c r="DD138" s="196"/>
      <c r="DE138" s="196"/>
      <c r="DF138" s="196"/>
      <c r="DG138" s="196"/>
      <c r="DH138" s="196"/>
      <c r="DI138" s="196"/>
      <c r="DJ138" s="196"/>
      <c r="DK138" s="196"/>
      <c r="DL138" s="196"/>
      <c r="DM138" s="196"/>
      <c r="DN138" s="196"/>
      <c r="DO138" s="196"/>
      <c r="DP138" s="196"/>
      <c r="DQ138" s="196"/>
      <c r="DR138" s="196"/>
      <c r="DS138" s="196"/>
      <c r="DT138" s="196"/>
      <c r="DU138" s="196"/>
      <c r="DV138" s="196"/>
      <c r="DW138" s="196"/>
      <c r="DX138" s="196"/>
      <c r="DY138" s="196"/>
      <c r="DZ138" s="196"/>
      <c r="EA138" s="196"/>
      <c r="EB138" s="196"/>
      <c r="EC138" s="196"/>
      <c r="ED138" s="196"/>
      <c r="EE138" s="196"/>
      <c r="EF138" s="196"/>
      <c r="EG138" s="196"/>
      <c r="EH138" s="196"/>
      <c r="EI138" s="196"/>
      <c r="EJ138" s="196"/>
      <c r="EK138" s="196"/>
      <c r="EL138" s="196"/>
      <c r="EM138" s="196"/>
      <c r="EN138" s="196"/>
      <c r="EO138" s="196"/>
      <c r="EP138" s="196"/>
      <c r="EQ138" s="196"/>
      <c r="ER138" s="196"/>
      <c r="ES138" s="196"/>
      <c r="ET138" s="196"/>
      <c r="EU138" s="196"/>
      <c r="EV138" s="196"/>
      <c r="EW138" s="196"/>
      <c r="EX138" s="196"/>
      <c r="EY138" s="196"/>
      <c r="EZ138" s="196"/>
      <c r="FA138" s="196"/>
      <c r="FB138" s="196"/>
      <c r="FC138" s="196"/>
      <c r="FD138" s="196"/>
      <c r="FE138" s="196"/>
      <c r="FF138" s="196"/>
      <c r="FG138" s="196"/>
      <c r="FH138" s="196"/>
      <c r="FI138" s="196"/>
      <c r="FJ138" s="196"/>
      <c r="FK138" s="196"/>
      <c r="FL138" s="196"/>
      <c r="FM138" s="196"/>
      <c r="FN138" s="196"/>
      <c r="FO138" s="196"/>
      <c r="FP138" s="196"/>
      <c r="FQ138" s="196"/>
      <c r="FR138" s="196"/>
      <c r="FS138" s="280"/>
      <c r="FT138" s="280"/>
      <c r="FU138" s="196"/>
      <c r="FV138" s="277"/>
      <c r="FW138" s="196"/>
      <c r="FX138" s="196"/>
      <c r="FY138" s="280"/>
      <c r="FZ138" s="196"/>
      <c r="GA138" s="243">
        <v>45422</v>
      </c>
      <c r="GB138" s="269"/>
      <c r="GC138" s="269"/>
      <c r="GD138" s="269"/>
      <c r="GE138" s="289"/>
      <c r="GF138" s="289"/>
      <c r="GG138" s="289"/>
      <c r="GH138" s="289"/>
      <c r="GI138" s="289"/>
      <c r="GJ138" s="289"/>
      <c r="GK138" s="289"/>
      <c r="GL138" s="289"/>
      <c r="GM138" s="289"/>
      <c r="GN138" s="289"/>
      <c r="GO138" s="289"/>
      <c r="GP138" s="289"/>
      <c r="GQ138" s="289"/>
      <c r="GR138" s="289"/>
      <c r="GS138" s="289"/>
      <c r="GT138" s="289"/>
      <c r="GU138" s="289"/>
      <c r="GV138" s="289"/>
      <c r="GW138" s="289"/>
      <c r="GX138" s="289"/>
      <c r="GY138" s="289"/>
      <c r="GZ138" s="289"/>
      <c r="HA138" s="289"/>
      <c r="HB138" s="289"/>
      <c r="HC138" s="289"/>
      <c r="HD138" s="289"/>
      <c r="HE138" s="289"/>
      <c r="HF138" s="289"/>
    </row>
    <row r="139" spans="1:214" ht="39.75" hidden="1" customHeight="1" x14ac:dyDescent="0.2">
      <c r="A139" s="351"/>
      <c r="B139" s="350"/>
      <c r="C139" s="328"/>
      <c r="D139" s="461"/>
      <c r="E139" s="153"/>
      <c r="F139" s="153"/>
      <c r="G139" s="153"/>
      <c r="H139" s="153"/>
      <c r="I139" s="153"/>
      <c r="J139" s="328"/>
      <c r="K139" s="328"/>
      <c r="L139" s="328"/>
      <c r="M139" s="328"/>
      <c r="N139" s="328"/>
      <c r="O139" s="328"/>
      <c r="P139" s="329"/>
      <c r="Q139" s="345"/>
      <c r="R139" s="329"/>
      <c r="S139" s="345"/>
      <c r="T139" s="346"/>
      <c r="U139" s="144"/>
      <c r="V139" s="151"/>
      <c r="W139" s="151"/>
      <c r="X139" s="151"/>
      <c r="Y139" s="146"/>
      <c r="Z139" s="134">
        <f>+IF(Y139='[13]Tabla Valoración controles'!$D$4,'[13]Tabla Valoración controles'!$F$4,IF('[13]Mapa Corrupcion'!Y139='[13]Tabla Valoración controles'!$D$5,'[13]Tabla Valoración controles'!$F$5,IF(Y139=[13]FORMULAS!$A$10,0,'[13]Tabla Valoración controles'!$F$6)))</f>
        <v>0.1</v>
      </c>
      <c r="AA139" s="146"/>
      <c r="AB139" s="135">
        <f>+IF(AA139='[13]Tabla Valoración controles'!$D$7,'[13]Tabla Valoración controles'!$F$7,IF(Y139=[13]FORMULAS!$A$10,0,'[13]Tabla Valoración controles'!$F$8))</f>
        <v>0.15</v>
      </c>
      <c r="AC139" s="146"/>
      <c r="AD139" s="134">
        <f>+IF(AC139='[13]Tabla Valoración controles'!$D$9,'[13]Tabla Valoración controles'!$F$9,IF(Y139=[13]FORMULAS!$A$10,0,'[13]Tabla Valoración controles'!$F$10))</f>
        <v>0</v>
      </c>
      <c r="AE139" s="146"/>
      <c r="AF139" s="134">
        <f>+IF(AE139='[13]Tabla Valoración controles'!$D$9,'[13]Tabla Valoración controles'!$F$9,IF(AA139=[13]FORMULAS!$A$10,0,'[13]Tabla Valoración controles'!$F$10))</f>
        <v>0</v>
      </c>
      <c r="AG139" s="146"/>
      <c r="AH139" s="134">
        <f>+IF(AG139='[13]Tabla Valoración controles'!$D$13,'[13]Tabla Valoración controles'!$F$13,'[13]Tabla Valoración controles'!$F$14)</f>
        <v>0</v>
      </c>
      <c r="AI139" s="171">
        <f t="shared" si="20"/>
        <v>0.25</v>
      </c>
      <c r="AJ139" s="147"/>
      <c r="AK139" s="148">
        <f>+IF(AJ139=[3]CONTROLES!$C$50,[3]CONTROLES!$D$50,[3]CONTROLES!$D$51)</f>
        <v>0</v>
      </c>
      <c r="AL139" s="147"/>
      <c r="AM139" s="148">
        <f>+IF(AL139=[3]CONTROLES!$C$52,[3]CONTROLES!$D$52,[3]CONTROLES!$D$53)</f>
        <v>0</v>
      </c>
      <c r="AN139" s="147"/>
      <c r="AO139" s="148">
        <f>+IF(AN139=[3]CONTROLES!$C$54,[3]CONTROLES!$D$54,[3]CONTROLES!$D$55)</f>
        <v>0</v>
      </c>
      <c r="AP139" s="147"/>
      <c r="AQ139" s="148">
        <f>+IF(AP139=[3]CONTROLES!$C$56,[3]CONTROLES!$D$56,IF(AP139=[3]CONTROLES!$C$57,[3]CONTROLES!$D$57,[3]CONTROLES!$D$58))</f>
        <v>0</v>
      </c>
      <c r="AR139" s="147"/>
      <c r="AS139" s="148">
        <f>+IF(AR139=[3]CONTROLES!$C$59,[3]CONTROLES!$D$59,[3]CONTROLES!$D$60)</f>
        <v>0</v>
      </c>
      <c r="AT139" s="147"/>
      <c r="AU139" s="148">
        <f>+IF(AT139=[3]CONTROLES!$C$61,[3]CONTROLES!$D$61,[3]CONTROLES!$D$62)</f>
        <v>0</v>
      </c>
      <c r="AV139" s="147"/>
      <c r="AW139" s="149">
        <f>+IF(AV139=[3]CONTROLES!$C$63,[3]CONTROLES!$D$63,IF(AV139=[3]CONTROLES!$C$64,[3]CONTROLES!$D$64,[3]CONTROLES!$D$65))</f>
        <v>0</v>
      </c>
      <c r="AX139" s="149">
        <f t="shared" si="19"/>
        <v>0</v>
      </c>
      <c r="AY139" s="150" t="str">
        <f t="shared" si="21"/>
        <v>Débil</v>
      </c>
      <c r="AZ139" s="143"/>
      <c r="BA139" s="329"/>
      <c r="BB139" s="348"/>
      <c r="BC139" s="345"/>
      <c r="BD139" s="346"/>
      <c r="BE139" s="346"/>
      <c r="BF139" s="136"/>
      <c r="BG139" s="136"/>
      <c r="BH139" s="143" t="s">
        <v>216</v>
      </c>
      <c r="BI139" s="219"/>
      <c r="BJ139" s="219"/>
      <c r="BK139" s="136"/>
      <c r="BL139" s="136"/>
      <c r="BM139" s="208" t="s">
        <v>171</v>
      </c>
      <c r="BN139" s="344"/>
      <c r="BO139" s="239"/>
      <c r="BP139" s="239"/>
      <c r="BQ139" s="196"/>
      <c r="BR139" s="196"/>
      <c r="BS139" s="196"/>
      <c r="BT139" s="196"/>
      <c r="BU139" s="196"/>
      <c r="BV139" s="196"/>
      <c r="BW139" s="196"/>
      <c r="BX139" s="196"/>
      <c r="BY139" s="196"/>
      <c r="BZ139" s="196"/>
      <c r="CA139" s="196"/>
      <c r="CB139" s="196"/>
      <c r="CC139" s="196"/>
      <c r="CD139" s="196"/>
      <c r="CE139" s="196"/>
      <c r="CF139" s="196"/>
      <c r="CG139" s="196"/>
      <c r="CH139" s="196"/>
      <c r="CI139" s="196"/>
      <c r="CJ139" s="196"/>
      <c r="CK139" s="196"/>
      <c r="CL139" s="196"/>
      <c r="CM139" s="196"/>
      <c r="CN139" s="196"/>
      <c r="CO139" s="196"/>
      <c r="CP139" s="196"/>
      <c r="CQ139" s="196"/>
      <c r="CR139" s="196"/>
      <c r="CS139" s="196"/>
      <c r="CT139" s="196"/>
      <c r="CU139" s="196"/>
      <c r="CV139" s="196"/>
      <c r="CW139" s="196"/>
      <c r="CX139" s="196"/>
      <c r="CY139" s="196"/>
      <c r="CZ139" s="196"/>
      <c r="DA139" s="196"/>
      <c r="DB139" s="196"/>
      <c r="DC139" s="196"/>
      <c r="DD139" s="196"/>
      <c r="DE139" s="196"/>
      <c r="DF139" s="196"/>
      <c r="DG139" s="196"/>
      <c r="DH139" s="196"/>
      <c r="DI139" s="196"/>
      <c r="DJ139" s="196"/>
      <c r="DK139" s="196"/>
      <c r="DL139" s="196"/>
      <c r="DM139" s="196"/>
      <c r="DN139" s="196"/>
      <c r="DO139" s="196"/>
      <c r="DP139" s="196"/>
      <c r="DQ139" s="196"/>
      <c r="DR139" s="196"/>
      <c r="DS139" s="196"/>
      <c r="DT139" s="196"/>
      <c r="DU139" s="196"/>
      <c r="DV139" s="196"/>
      <c r="DW139" s="196"/>
      <c r="DX139" s="196"/>
      <c r="DY139" s="196"/>
      <c r="DZ139" s="196"/>
      <c r="EA139" s="196"/>
      <c r="EB139" s="196"/>
      <c r="EC139" s="196"/>
      <c r="ED139" s="196"/>
      <c r="EE139" s="196"/>
      <c r="EF139" s="196"/>
      <c r="EG139" s="196"/>
      <c r="EH139" s="196"/>
      <c r="EI139" s="196"/>
      <c r="EJ139" s="196"/>
      <c r="EK139" s="196"/>
      <c r="EL139" s="196"/>
      <c r="EM139" s="196"/>
      <c r="EN139" s="196"/>
      <c r="EO139" s="196"/>
      <c r="EP139" s="196"/>
      <c r="EQ139" s="196"/>
      <c r="ER139" s="196"/>
      <c r="ES139" s="196"/>
      <c r="ET139" s="196"/>
      <c r="EU139" s="196"/>
      <c r="EV139" s="196"/>
      <c r="EW139" s="196"/>
      <c r="EX139" s="196"/>
      <c r="EY139" s="196"/>
      <c r="EZ139" s="196"/>
      <c r="FA139" s="196"/>
      <c r="FB139" s="196"/>
      <c r="FC139" s="196"/>
      <c r="FD139" s="196"/>
      <c r="FE139" s="196"/>
      <c r="FF139" s="196"/>
      <c r="FG139" s="196"/>
      <c r="FH139" s="196"/>
      <c r="FI139" s="196"/>
      <c r="FJ139" s="196"/>
      <c r="FK139" s="196"/>
      <c r="FL139" s="196"/>
      <c r="FM139" s="196"/>
      <c r="FN139" s="196"/>
      <c r="FO139" s="196"/>
      <c r="FP139" s="196"/>
      <c r="FQ139" s="196"/>
      <c r="FR139" s="196"/>
      <c r="FS139" s="280"/>
      <c r="FT139" s="280"/>
      <c r="FU139" s="196"/>
      <c r="FV139" s="277"/>
      <c r="FW139" s="196"/>
      <c r="FX139" s="196"/>
      <c r="FY139" s="280"/>
      <c r="FZ139" s="196"/>
      <c r="GA139" s="243">
        <v>45422</v>
      </c>
      <c r="GB139" s="269"/>
      <c r="GC139" s="269"/>
      <c r="GD139" s="269"/>
      <c r="GE139" s="289"/>
      <c r="GF139" s="289"/>
      <c r="GG139" s="289"/>
      <c r="GH139" s="289"/>
      <c r="GI139" s="289"/>
      <c r="GJ139" s="289"/>
      <c r="GK139" s="289"/>
      <c r="GL139" s="289"/>
      <c r="GM139" s="289"/>
      <c r="GN139" s="289"/>
      <c r="GO139" s="289"/>
      <c r="GP139" s="289"/>
      <c r="GQ139" s="289"/>
      <c r="GR139" s="289"/>
      <c r="GS139" s="289"/>
      <c r="GT139" s="289"/>
      <c r="GU139" s="289"/>
      <c r="GV139" s="289"/>
      <c r="GW139" s="289"/>
      <c r="GX139" s="289"/>
      <c r="GY139" s="289"/>
      <c r="GZ139" s="289"/>
      <c r="HA139" s="289"/>
      <c r="HB139" s="289"/>
      <c r="HC139" s="289"/>
      <c r="HD139" s="289"/>
      <c r="HE139" s="289"/>
      <c r="HF139" s="289"/>
    </row>
    <row r="140" spans="1:214" ht="10.15" hidden="1" customHeight="1" x14ac:dyDescent="0.2">
      <c r="A140" s="351"/>
      <c r="B140" s="350"/>
      <c r="C140" s="328"/>
      <c r="D140" s="461"/>
      <c r="E140" s="153"/>
      <c r="F140" s="153"/>
      <c r="G140" s="153"/>
      <c r="H140" s="153"/>
      <c r="I140" s="153"/>
      <c r="J140" s="328"/>
      <c r="K140" s="328"/>
      <c r="L140" s="328"/>
      <c r="M140" s="328"/>
      <c r="N140" s="328"/>
      <c r="O140" s="328"/>
      <c r="P140" s="329"/>
      <c r="Q140" s="345"/>
      <c r="R140" s="329"/>
      <c r="S140" s="345"/>
      <c r="T140" s="346"/>
      <c r="U140" s="144"/>
      <c r="V140" s="151"/>
      <c r="W140" s="151"/>
      <c r="X140" s="151"/>
      <c r="Y140" s="146"/>
      <c r="Z140" s="134">
        <f>+IF(Y140='[13]Tabla Valoración controles'!$D$4,'[13]Tabla Valoración controles'!$F$4,IF('[13]Mapa Corrupcion'!Y140='[13]Tabla Valoración controles'!$D$5,'[13]Tabla Valoración controles'!$F$5,IF(Y140=[13]FORMULAS!$A$10,0,'[13]Tabla Valoración controles'!$F$6)))</f>
        <v>0.1</v>
      </c>
      <c r="AA140" s="146"/>
      <c r="AB140" s="135">
        <f>+IF(AA140='[13]Tabla Valoración controles'!$D$7,'[13]Tabla Valoración controles'!$F$7,IF(Y140=[13]FORMULAS!$A$10,0,'[13]Tabla Valoración controles'!$F$8))</f>
        <v>0.15</v>
      </c>
      <c r="AC140" s="146"/>
      <c r="AD140" s="134">
        <f>+IF(AC140='[13]Tabla Valoración controles'!$D$9,'[13]Tabla Valoración controles'!$F$9,IF(Y140=[13]FORMULAS!$A$10,0,'[13]Tabla Valoración controles'!$F$10))</f>
        <v>0</v>
      </c>
      <c r="AE140" s="146"/>
      <c r="AF140" s="134">
        <f>+IF(AE140='[13]Tabla Valoración controles'!$D$9,'[13]Tabla Valoración controles'!$F$9,IF(AA140=[13]FORMULAS!$A$10,0,'[13]Tabla Valoración controles'!$F$10))</f>
        <v>0</v>
      </c>
      <c r="AG140" s="146"/>
      <c r="AH140" s="134">
        <f>+IF(AG140='[13]Tabla Valoración controles'!$D$13,'[13]Tabla Valoración controles'!$F$13,'[13]Tabla Valoración controles'!$F$14)</f>
        <v>0</v>
      </c>
      <c r="AI140" s="171">
        <f t="shared" si="20"/>
        <v>0.25</v>
      </c>
      <c r="AJ140" s="147"/>
      <c r="AK140" s="148">
        <f>+IF(AJ140=[3]CONTROLES!$C$50,[3]CONTROLES!$D$50,[3]CONTROLES!$D$51)</f>
        <v>0</v>
      </c>
      <c r="AL140" s="147"/>
      <c r="AM140" s="148">
        <f>+IF(AL140=[3]CONTROLES!$C$52,[3]CONTROLES!$D$52,[3]CONTROLES!$D$53)</f>
        <v>0</v>
      </c>
      <c r="AN140" s="147"/>
      <c r="AO140" s="148">
        <f>+IF(AN140=[3]CONTROLES!$C$54,[3]CONTROLES!$D$54,[3]CONTROLES!$D$55)</f>
        <v>0</v>
      </c>
      <c r="AP140" s="147"/>
      <c r="AQ140" s="148">
        <f>+IF(AP140=[3]CONTROLES!$C$56,[3]CONTROLES!$D$56,IF(AP140=[3]CONTROLES!$C$57,[3]CONTROLES!$D$57,[3]CONTROLES!$D$58))</f>
        <v>0</v>
      </c>
      <c r="AR140" s="147"/>
      <c r="AS140" s="148">
        <f>+IF(AR140=[3]CONTROLES!$C$59,[3]CONTROLES!$D$59,[3]CONTROLES!$D$60)</f>
        <v>0</v>
      </c>
      <c r="AT140" s="147"/>
      <c r="AU140" s="148">
        <f>+IF(AT140=[3]CONTROLES!$C$61,[3]CONTROLES!$D$61,[3]CONTROLES!$D$62)</f>
        <v>0</v>
      </c>
      <c r="AV140" s="147"/>
      <c r="AW140" s="149">
        <f>+IF(AV140=[3]CONTROLES!$C$63,[3]CONTROLES!$D$63,IF(AV140=[3]CONTROLES!$C$64,[3]CONTROLES!$D$64,[3]CONTROLES!$D$65))</f>
        <v>0</v>
      </c>
      <c r="AX140" s="149">
        <f t="shared" si="19"/>
        <v>0</v>
      </c>
      <c r="AY140" s="150" t="str">
        <f t="shared" si="21"/>
        <v>Débil</v>
      </c>
      <c r="AZ140" s="143"/>
      <c r="BA140" s="329"/>
      <c r="BB140" s="348"/>
      <c r="BC140" s="345"/>
      <c r="BD140" s="346"/>
      <c r="BE140" s="346"/>
      <c r="BF140" s="136"/>
      <c r="BG140" s="136"/>
      <c r="BH140" s="143" t="s">
        <v>216</v>
      </c>
      <c r="BI140" s="219"/>
      <c r="BJ140" s="219"/>
      <c r="BK140" s="136"/>
      <c r="BL140" s="136"/>
      <c r="BM140" s="208" t="s">
        <v>171</v>
      </c>
      <c r="BN140" s="344"/>
      <c r="BO140" s="239"/>
      <c r="BP140" s="239"/>
      <c r="BQ140" s="196"/>
      <c r="BR140" s="196"/>
      <c r="BS140" s="196"/>
      <c r="BT140" s="196"/>
      <c r="BU140" s="196"/>
      <c r="BV140" s="196"/>
      <c r="BW140" s="196"/>
      <c r="BX140" s="196"/>
      <c r="BY140" s="196"/>
      <c r="BZ140" s="196"/>
      <c r="CA140" s="196"/>
      <c r="CB140" s="196"/>
      <c r="CC140" s="196"/>
      <c r="CD140" s="196"/>
      <c r="CE140" s="196"/>
      <c r="CF140" s="196"/>
      <c r="CG140" s="196"/>
      <c r="CH140" s="196"/>
      <c r="CI140" s="196"/>
      <c r="CJ140" s="196"/>
      <c r="CK140" s="196"/>
      <c r="CL140" s="196"/>
      <c r="CM140" s="196"/>
      <c r="CN140" s="196"/>
      <c r="CO140" s="196"/>
      <c r="CP140" s="196"/>
      <c r="CQ140" s="196"/>
      <c r="CR140" s="196"/>
      <c r="CS140" s="196"/>
      <c r="CT140" s="196"/>
      <c r="CU140" s="196"/>
      <c r="CV140" s="196"/>
      <c r="CW140" s="196"/>
      <c r="CX140" s="196"/>
      <c r="CY140" s="196"/>
      <c r="CZ140" s="196"/>
      <c r="DA140" s="196"/>
      <c r="DB140" s="196"/>
      <c r="DC140" s="196"/>
      <c r="DD140" s="196"/>
      <c r="DE140" s="196"/>
      <c r="DF140" s="196"/>
      <c r="DG140" s="196"/>
      <c r="DH140" s="196"/>
      <c r="DI140" s="196"/>
      <c r="DJ140" s="196"/>
      <c r="DK140" s="196"/>
      <c r="DL140" s="196"/>
      <c r="DM140" s="196"/>
      <c r="DN140" s="196"/>
      <c r="DO140" s="196"/>
      <c r="DP140" s="196"/>
      <c r="DQ140" s="196"/>
      <c r="DR140" s="196"/>
      <c r="DS140" s="196"/>
      <c r="DT140" s="196"/>
      <c r="DU140" s="196"/>
      <c r="DV140" s="196"/>
      <c r="DW140" s="196"/>
      <c r="DX140" s="196"/>
      <c r="DY140" s="196"/>
      <c r="DZ140" s="196"/>
      <c r="EA140" s="196"/>
      <c r="EB140" s="196"/>
      <c r="EC140" s="196"/>
      <c r="ED140" s="196"/>
      <c r="EE140" s="196"/>
      <c r="EF140" s="196"/>
      <c r="EG140" s="196"/>
      <c r="EH140" s="196"/>
      <c r="EI140" s="196"/>
      <c r="EJ140" s="196"/>
      <c r="EK140" s="196"/>
      <c r="EL140" s="196"/>
      <c r="EM140" s="196"/>
      <c r="EN140" s="196"/>
      <c r="EO140" s="196"/>
      <c r="EP140" s="196"/>
      <c r="EQ140" s="196"/>
      <c r="ER140" s="196"/>
      <c r="ES140" s="196"/>
      <c r="ET140" s="196"/>
      <c r="EU140" s="196"/>
      <c r="EV140" s="196"/>
      <c r="EW140" s="196"/>
      <c r="EX140" s="196"/>
      <c r="EY140" s="196"/>
      <c r="EZ140" s="196"/>
      <c r="FA140" s="196"/>
      <c r="FB140" s="196"/>
      <c r="FC140" s="196"/>
      <c r="FD140" s="196"/>
      <c r="FE140" s="196"/>
      <c r="FF140" s="196"/>
      <c r="FG140" s="196"/>
      <c r="FH140" s="196"/>
      <c r="FI140" s="196"/>
      <c r="FJ140" s="196"/>
      <c r="FK140" s="196"/>
      <c r="FL140" s="196"/>
      <c r="FM140" s="196"/>
      <c r="FN140" s="196"/>
      <c r="FO140" s="196"/>
      <c r="FP140" s="196"/>
      <c r="FQ140" s="196"/>
      <c r="FR140" s="196"/>
      <c r="FS140" s="280"/>
      <c r="FT140" s="280"/>
      <c r="FU140" s="196"/>
      <c r="FV140" s="277"/>
      <c r="FW140" s="196"/>
      <c r="FX140" s="196"/>
      <c r="FY140" s="280"/>
      <c r="FZ140" s="196"/>
      <c r="GA140" s="243">
        <v>45422</v>
      </c>
      <c r="GB140" s="269"/>
      <c r="GC140" s="269"/>
      <c r="GD140" s="269"/>
      <c r="GE140" s="289"/>
      <c r="GF140" s="289"/>
      <c r="GG140" s="289"/>
      <c r="GH140" s="289"/>
      <c r="GI140" s="289"/>
      <c r="GJ140" s="289"/>
      <c r="GK140" s="289"/>
      <c r="GL140" s="289"/>
      <c r="GM140" s="289"/>
      <c r="GN140" s="289"/>
      <c r="GO140" s="289"/>
      <c r="GP140" s="289"/>
      <c r="GQ140" s="289"/>
      <c r="GR140" s="289"/>
      <c r="GS140" s="289"/>
      <c r="GT140" s="289"/>
      <c r="GU140" s="289"/>
      <c r="GV140" s="289"/>
      <c r="GW140" s="289"/>
      <c r="GX140" s="289"/>
      <c r="GY140" s="289"/>
      <c r="GZ140" s="289"/>
      <c r="HA140" s="289"/>
      <c r="HB140" s="289"/>
      <c r="HC140" s="289"/>
      <c r="HD140" s="289"/>
      <c r="HE140" s="289"/>
      <c r="HF140" s="289"/>
    </row>
    <row r="141" spans="1:214" ht="80.45" customHeight="1" x14ac:dyDescent="0.2">
      <c r="A141" s="351">
        <v>23</v>
      </c>
      <c r="B141" s="350" t="s">
        <v>136</v>
      </c>
      <c r="C141" s="328" t="str">
        <f>VLOOKUP(B141,FORMULAS!$A$30:$C$46,2,0)</f>
        <v>Generar e implementar soluciones tecnológicas que permitan proveer de forma oportuna, eficiente y transparente, las herramientas de tecnología de la información necesarias para el cumplimiento de los fines de la Cajade la Vivienda Popular , asi como formular lineamientos de estándares y buenas practicas para el manejo de las herramientas tecnologicas y los sistemas de información de la Entidad.</v>
      </c>
      <c r="D141" s="328" t="str">
        <f>VLOOKUP(B141,FORMULAS!$A$30:$C$46,3,0)</f>
        <v>Jefe Oficina de Tecnologías de la Información y las Comunicaciones</v>
      </c>
      <c r="E141" s="215" t="s">
        <v>710</v>
      </c>
      <c r="F141" s="328" t="s">
        <v>711</v>
      </c>
      <c r="G141" s="153" t="s">
        <v>712</v>
      </c>
      <c r="H141" s="328" t="s">
        <v>713</v>
      </c>
      <c r="I141" s="328" t="s">
        <v>714</v>
      </c>
      <c r="J141" s="328" t="s">
        <v>468</v>
      </c>
      <c r="K141" s="328" t="s">
        <v>432</v>
      </c>
      <c r="L141" s="328" t="s">
        <v>432</v>
      </c>
      <c r="M141" s="328" t="s">
        <v>432</v>
      </c>
      <c r="N141" s="328" t="s">
        <v>432</v>
      </c>
      <c r="O141" s="328" t="s">
        <v>280</v>
      </c>
      <c r="P141" s="329" t="str">
        <f>VLOOKUP(O141,[14]FORMULAS!$A$77:$B$82,2,0)</f>
        <v>Rara vez</v>
      </c>
      <c r="Q141" s="345" t="str">
        <f>+P141</f>
        <v>Rara vez</v>
      </c>
      <c r="R141" s="329" t="str">
        <f>VLOOKUP(A141,'Impacto Ri Inhe'!$B$5:$AF$42,31,0)</f>
        <v>Moderado</v>
      </c>
      <c r="S141" s="345" t="str">
        <f>CONCATENATE(R141,"-",Q141)</f>
        <v>Moderado-Rara vez</v>
      </c>
      <c r="T141" s="346" t="str">
        <f>VLOOKUP(S141,[14]FORMULAS!$I$77:$J$97,2,0)</f>
        <v>Moderado</v>
      </c>
      <c r="U141" s="201">
        <v>1</v>
      </c>
      <c r="V141" s="145" t="s">
        <v>715</v>
      </c>
      <c r="W141" s="145" t="s">
        <v>716</v>
      </c>
      <c r="X141" s="145" t="s">
        <v>717</v>
      </c>
      <c r="Y141" s="146" t="s">
        <v>12</v>
      </c>
      <c r="Z141" s="134">
        <f>+IF(Y141='[14]Tabla Valoración controles'!$D$4,'[14]Tabla Valoración controles'!$F$4,IF('[14]Mapa Corrupcion'!Y141='[14]Tabla Valoración controles'!$D$5,'[14]Tabla Valoración controles'!$F$5,IF(Y141=[14]FORMULAS!$A$10,0,'[14]Tabla Valoración controles'!$F$6)))</f>
        <v>0.25</v>
      </c>
      <c r="AA141" s="146" t="s">
        <v>9</v>
      </c>
      <c r="AB141" s="135">
        <f>+IF(AA141='[14]Tabla Valoración controles'!$D$7,'[14]Tabla Valoración controles'!$F$7,IF(Y141=[14]FORMULAS!$A$10,0,'[14]Tabla Valoración controles'!$F$8))</f>
        <v>0.25</v>
      </c>
      <c r="AC141" s="146" t="s">
        <v>17</v>
      </c>
      <c r="AD141" s="134" t="e">
        <f>+IF(AC141='[14]Tabla Valoración controles'!$D$9,'[14]Tabla Valoración controles'!$F$9,'[14]Tabla Valoración controles'!$F$10)</f>
        <v>#REF!</v>
      </c>
      <c r="AE141" s="146" t="s">
        <v>20</v>
      </c>
      <c r="AF141" s="134" t="e">
        <f>+IF(AE141='[14]Tabla Valoración controles'!$D$11,'[14]Tabla Valoración controles'!$F$11,'[14]Tabla Valoración controles'!$F$12)</f>
        <v>#REF!</v>
      </c>
      <c r="AG141" s="146" t="s">
        <v>77</v>
      </c>
      <c r="AH141" s="134" t="e">
        <f>+IF(AG141='[14]Tabla Valoración controles'!$D$13,'[14]Tabla Valoración controles'!$F$13,'[14]Tabla Valoración controles'!$F$14)</f>
        <v>#REF!</v>
      </c>
      <c r="AI141" s="171" t="e">
        <f>+Z141+AB141+AD141</f>
        <v>#REF!</v>
      </c>
      <c r="AJ141" s="147" t="s">
        <v>353</v>
      </c>
      <c r="AK141" s="148">
        <f>+IF(AJ141=[3]CONTROLES!$C$50,[3]CONTROLES!$D$50,[3]CONTROLES!$D$51)</f>
        <v>15</v>
      </c>
      <c r="AL141" s="147" t="s">
        <v>359</v>
      </c>
      <c r="AM141" s="148">
        <f>+IF(AL141=[3]CONTROLES!$C$52,[3]CONTROLES!$D$52,[3]CONTROLES!$D$53)</f>
        <v>15</v>
      </c>
      <c r="AN141" s="147" t="s">
        <v>362</v>
      </c>
      <c r="AO141" s="148">
        <f>+IF(AN141=[3]CONTROLES!$C$54,[3]CONTROLES!$D$54,[3]CONTROLES!$D$55)</f>
        <v>15</v>
      </c>
      <c r="AP141" s="147" t="s">
        <v>365</v>
      </c>
      <c r="AQ141" s="148">
        <f>+IF(AP141=[3]CONTROLES!$C$56,[3]CONTROLES!$D$56,IF(AP141=[3]CONTROLES!$C$57,[3]CONTROLES!$D$57,[3]CONTROLES!$D$58))</f>
        <v>15</v>
      </c>
      <c r="AR141" s="147" t="s">
        <v>369</v>
      </c>
      <c r="AS141" s="148">
        <f>+IF(AR141=[3]CONTROLES!$C$59,[3]CONTROLES!$D$59,[3]CONTROLES!$D$60)</f>
        <v>15</v>
      </c>
      <c r="AT141" s="147" t="s">
        <v>372</v>
      </c>
      <c r="AU141" s="148">
        <f>+IF(AT141=[3]CONTROLES!$C$61,[3]CONTROLES!$D$61,[3]CONTROLES!$D$62)</f>
        <v>15</v>
      </c>
      <c r="AV141" s="147" t="s">
        <v>375</v>
      </c>
      <c r="AW141" s="149">
        <f>+IF(AV141=[3]CONTROLES!$C$63,[3]CONTROLES!$D$63,IF(AV141=[3]CONTROLES!$C$64,[3]CONTROLES!$D$64,[3]CONTROLES!$D$65))</f>
        <v>10</v>
      </c>
      <c r="AX141" s="149">
        <f>+AK141+AM141+AO141+AQ141+AS141+AU141+AW141</f>
        <v>100</v>
      </c>
      <c r="AY141" s="150" t="str">
        <f t="shared" si="21"/>
        <v>Fuerte</v>
      </c>
      <c r="AZ141" s="143" t="s">
        <v>280</v>
      </c>
      <c r="BA141" s="329" t="str">
        <f>VLOOKUP(AZ141,[14]FORMULAS!$A$77:$B$82,2,0)</f>
        <v>Rara vez</v>
      </c>
      <c r="BB141" s="347" t="str">
        <f>+R141</f>
        <v>Moderado</v>
      </c>
      <c r="BC141" s="345" t="str">
        <f>CONCATENATE(BB141,"-",BA141)</f>
        <v>Moderado-Rara vez</v>
      </c>
      <c r="BD141" s="346" t="str">
        <f>VLOOKUP(BC141,[14]FORMULAS!$I$77:$J$97,2,0)</f>
        <v>Moderado</v>
      </c>
      <c r="BE141" s="346" t="s">
        <v>118</v>
      </c>
      <c r="BF141" s="143" t="s">
        <v>718</v>
      </c>
      <c r="BG141" s="143" t="s">
        <v>719</v>
      </c>
      <c r="BH141" s="292" t="s">
        <v>222</v>
      </c>
      <c r="BI141" s="218">
        <v>45292</v>
      </c>
      <c r="BJ141" s="218">
        <v>45656</v>
      </c>
      <c r="BK141" s="143" t="s">
        <v>720</v>
      </c>
      <c r="BL141" s="143" t="s">
        <v>721</v>
      </c>
      <c r="BM141" s="208" t="s">
        <v>173</v>
      </c>
      <c r="BN141" s="344" t="s">
        <v>722</v>
      </c>
      <c r="BO141" s="240" t="s">
        <v>261</v>
      </c>
      <c r="BP141" s="241" t="s">
        <v>874</v>
      </c>
      <c r="BQ141" s="241" t="s">
        <v>875</v>
      </c>
      <c r="BR141" s="241" t="s">
        <v>876</v>
      </c>
      <c r="BS141" s="246">
        <v>1</v>
      </c>
      <c r="BT141" s="241" t="s">
        <v>877</v>
      </c>
      <c r="BU141" s="240" t="s">
        <v>858</v>
      </c>
      <c r="BV141" s="240" t="s">
        <v>468</v>
      </c>
      <c r="BW141" s="240" t="s">
        <v>468</v>
      </c>
      <c r="BX141" s="240" t="s">
        <v>261</v>
      </c>
      <c r="BY141" s="241" t="s">
        <v>874</v>
      </c>
      <c r="BZ141" s="241" t="s">
        <v>878</v>
      </c>
      <c r="CA141" s="241" t="s">
        <v>876</v>
      </c>
      <c r="CB141" s="246">
        <v>1</v>
      </c>
      <c r="CC141" s="241" t="s">
        <v>879</v>
      </c>
      <c r="CD141" s="240" t="s">
        <v>858</v>
      </c>
      <c r="CE141" s="240" t="s">
        <v>468</v>
      </c>
      <c r="CF141" s="240" t="s">
        <v>468</v>
      </c>
      <c r="CG141" s="240" t="s">
        <v>261</v>
      </c>
      <c r="CH141" s="241" t="s">
        <v>874</v>
      </c>
      <c r="CI141" s="241" t="s">
        <v>880</v>
      </c>
      <c r="CJ141" s="241" t="s">
        <v>876</v>
      </c>
      <c r="CK141" s="246">
        <v>1</v>
      </c>
      <c r="CL141" s="241" t="s">
        <v>881</v>
      </c>
      <c r="CM141" s="240" t="s">
        <v>858</v>
      </c>
      <c r="CN141" s="240" t="s">
        <v>468</v>
      </c>
      <c r="CO141" s="240" t="s">
        <v>468</v>
      </c>
      <c r="CP141" s="240" t="s">
        <v>261</v>
      </c>
      <c r="CQ141" s="241" t="s">
        <v>874</v>
      </c>
      <c r="CR141" s="241" t="s">
        <v>882</v>
      </c>
      <c r="CS141" s="241" t="s">
        <v>876</v>
      </c>
      <c r="CT141" s="246">
        <v>1</v>
      </c>
      <c r="CU141" s="241" t="s">
        <v>883</v>
      </c>
      <c r="CV141" s="240" t="s">
        <v>858</v>
      </c>
      <c r="CW141" s="240" t="s">
        <v>468</v>
      </c>
      <c r="CX141" s="240" t="s">
        <v>468</v>
      </c>
      <c r="CY141" s="196"/>
      <c r="CZ141" s="196"/>
      <c r="DA141" s="196"/>
      <c r="DB141" s="196"/>
      <c r="DC141" s="196"/>
      <c r="DD141" s="196"/>
      <c r="DE141" s="196"/>
      <c r="DF141" s="196"/>
      <c r="DG141" s="196"/>
      <c r="DH141" s="196"/>
      <c r="DI141" s="196"/>
      <c r="DJ141" s="196"/>
      <c r="DK141" s="196"/>
      <c r="DL141" s="196"/>
      <c r="DM141" s="196"/>
      <c r="DN141" s="196"/>
      <c r="DO141" s="196"/>
      <c r="DP141" s="196"/>
      <c r="DQ141" s="196"/>
      <c r="DR141" s="196"/>
      <c r="DS141" s="196"/>
      <c r="DT141" s="196"/>
      <c r="DU141" s="196"/>
      <c r="DV141" s="196"/>
      <c r="DW141" s="196"/>
      <c r="DX141" s="196"/>
      <c r="DY141" s="196"/>
      <c r="DZ141" s="196"/>
      <c r="EA141" s="196"/>
      <c r="EB141" s="196"/>
      <c r="EC141" s="196"/>
      <c r="ED141" s="196"/>
      <c r="EE141" s="196"/>
      <c r="EF141" s="196"/>
      <c r="EG141" s="196"/>
      <c r="EH141" s="196"/>
      <c r="EI141" s="196"/>
      <c r="EJ141" s="196"/>
      <c r="EK141" s="196"/>
      <c r="EL141" s="196"/>
      <c r="EM141" s="196"/>
      <c r="EN141" s="196"/>
      <c r="EO141" s="196"/>
      <c r="EP141" s="196"/>
      <c r="EQ141" s="196"/>
      <c r="ER141" s="196"/>
      <c r="ES141" s="196"/>
      <c r="ET141" s="196"/>
      <c r="EU141" s="196"/>
      <c r="EV141" s="196"/>
      <c r="EW141" s="196"/>
      <c r="EX141" s="196"/>
      <c r="EY141" s="196"/>
      <c r="EZ141" s="196"/>
      <c r="FA141" s="196"/>
      <c r="FB141" s="196"/>
      <c r="FC141" s="196"/>
      <c r="FD141" s="196"/>
      <c r="FE141" s="196"/>
      <c r="FF141" s="196"/>
      <c r="FG141" s="196"/>
      <c r="FH141" s="196"/>
      <c r="FI141" s="196"/>
      <c r="FJ141" s="196"/>
      <c r="FK141" s="196"/>
      <c r="FL141" s="196"/>
      <c r="FM141" s="196"/>
      <c r="FN141" s="196"/>
      <c r="FO141" s="196"/>
      <c r="FP141" s="196"/>
      <c r="FQ141" s="196"/>
      <c r="FR141" s="196"/>
      <c r="FS141" s="279">
        <v>45419</v>
      </c>
      <c r="FT141" s="277" t="s">
        <v>261</v>
      </c>
      <c r="FU141" s="255" t="s">
        <v>1046</v>
      </c>
      <c r="FV141" s="277" t="s">
        <v>35</v>
      </c>
      <c r="FW141" s="255" t="s">
        <v>1064</v>
      </c>
      <c r="FX141" s="246">
        <v>0.25</v>
      </c>
      <c r="FY141" s="66" t="s">
        <v>35</v>
      </c>
      <c r="FZ141" s="262" t="s">
        <v>262</v>
      </c>
      <c r="GA141" s="243">
        <v>45422</v>
      </c>
      <c r="GB141" s="269" t="s">
        <v>1190</v>
      </c>
      <c r="GC141" s="269" t="s">
        <v>1193</v>
      </c>
      <c r="GD141" s="269" t="s">
        <v>173</v>
      </c>
      <c r="GE141" s="289">
        <v>0.4</v>
      </c>
      <c r="GF141" s="289"/>
      <c r="GG141" s="289"/>
      <c r="GH141" s="289"/>
      <c r="GI141" s="289"/>
      <c r="GJ141" s="289"/>
      <c r="GK141" s="289"/>
      <c r="GL141" s="289"/>
      <c r="GM141" s="289"/>
      <c r="GN141" s="289"/>
      <c r="GO141" s="289"/>
      <c r="GP141" s="289"/>
      <c r="GQ141" s="289"/>
      <c r="GR141" s="289"/>
      <c r="GS141" s="289"/>
      <c r="GT141" s="289"/>
      <c r="GU141" s="289"/>
      <c r="GV141" s="289"/>
      <c r="GW141" s="289"/>
      <c r="GX141" s="289"/>
      <c r="GY141" s="289"/>
      <c r="GZ141" s="289"/>
      <c r="HA141" s="289"/>
      <c r="HB141" s="289"/>
      <c r="HC141" s="289"/>
      <c r="HD141" s="289"/>
      <c r="HE141" s="289"/>
      <c r="HF141" s="289">
        <v>0.4</v>
      </c>
    </row>
    <row r="142" spans="1:214" ht="94.15" customHeight="1" x14ac:dyDescent="0.2">
      <c r="A142" s="351"/>
      <c r="B142" s="350"/>
      <c r="C142" s="328"/>
      <c r="D142" s="328"/>
      <c r="E142" s="215"/>
      <c r="F142" s="328"/>
      <c r="G142" s="153" t="s">
        <v>723</v>
      </c>
      <c r="H142" s="328"/>
      <c r="I142" s="328"/>
      <c r="J142" s="328"/>
      <c r="K142" s="328"/>
      <c r="L142" s="328"/>
      <c r="M142" s="328"/>
      <c r="N142" s="328"/>
      <c r="O142" s="328"/>
      <c r="P142" s="329"/>
      <c r="Q142" s="345"/>
      <c r="R142" s="329"/>
      <c r="S142" s="345"/>
      <c r="T142" s="346"/>
      <c r="U142" s="201">
        <v>2</v>
      </c>
      <c r="V142" s="145" t="s">
        <v>724</v>
      </c>
      <c r="W142" s="145" t="s">
        <v>716</v>
      </c>
      <c r="X142" s="145" t="s">
        <v>725</v>
      </c>
      <c r="Y142" s="146" t="s">
        <v>13</v>
      </c>
      <c r="Z142" s="134" t="e">
        <f>+IF(Y142='[14]Tabla Valoración controles'!$D$4,'[14]Tabla Valoración controles'!$F$4,IF('[14]Mapa Corrupcion'!Y142='[14]Tabla Valoración controles'!$D$5,'[14]Tabla Valoración controles'!$F$5,IF(Y142=[14]FORMULAS!$A$10,0,'[14]Tabla Valoración controles'!$F$6)))</f>
        <v>#REF!</v>
      </c>
      <c r="AA142" s="146" t="s">
        <v>8</v>
      </c>
      <c r="AB142" s="135">
        <f>+IF(AA142='[14]Tabla Valoración controles'!$D$7,'[14]Tabla Valoración controles'!$F$7,IF(Y142=[14]FORMULAS!$A$10,0,'[14]Tabla Valoración controles'!$F$8))</f>
        <v>0.15</v>
      </c>
      <c r="AC142" s="146" t="s">
        <v>17</v>
      </c>
      <c r="AD142" s="134" t="e">
        <f>+IF(AC142='[14]Tabla Valoración controles'!$D$9,'[14]Tabla Valoración controles'!$F$9,'[14]Tabla Valoración controles'!$F$10)</f>
        <v>#REF!</v>
      </c>
      <c r="AE142" s="146" t="s">
        <v>20</v>
      </c>
      <c r="AF142" s="134" t="e">
        <f>+IF(AE142='[14]Tabla Valoración controles'!$D$9,'[14]Tabla Valoración controles'!$F$9,IF(AA142=[14]FORMULAS!$A$10,0,'[14]Tabla Valoración controles'!$F$10))</f>
        <v>#REF!</v>
      </c>
      <c r="AG142" s="146" t="s">
        <v>77</v>
      </c>
      <c r="AH142" s="134" t="e">
        <f>+IF(AG142='[14]Tabla Valoración controles'!$D$13,'[14]Tabla Valoración controles'!$F$13,'[14]Tabla Valoración controles'!$F$14)</f>
        <v>#REF!</v>
      </c>
      <c r="AI142" s="171" t="e">
        <f>+Z142+AB142+AD142</f>
        <v>#REF!</v>
      </c>
      <c r="AJ142" s="147" t="s">
        <v>353</v>
      </c>
      <c r="AK142" s="148">
        <f>+IF(AJ142=[3]CONTROLES!$C$50,[3]CONTROLES!$D$50,[3]CONTROLES!$D$51)</f>
        <v>15</v>
      </c>
      <c r="AL142" s="147" t="s">
        <v>359</v>
      </c>
      <c r="AM142" s="148">
        <f>+IF(AL142=[3]CONTROLES!$C$52,[3]CONTROLES!$D$52,[3]CONTROLES!$D$53)</f>
        <v>15</v>
      </c>
      <c r="AN142" s="147" t="s">
        <v>362</v>
      </c>
      <c r="AO142" s="148">
        <f>+IF(AN142=[3]CONTROLES!$C$54,[3]CONTROLES!$D$54,[3]CONTROLES!$D$55)</f>
        <v>15</v>
      </c>
      <c r="AP142" s="147" t="s">
        <v>366</v>
      </c>
      <c r="AQ142" s="148">
        <f>+IF(AP142=[3]CONTROLES!$C$56,[3]CONTROLES!$D$56,IF(AP142=[3]CONTROLES!$C$57,[3]CONTROLES!$D$57,[3]CONTROLES!$D$58))</f>
        <v>10</v>
      </c>
      <c r="AR142" s="147" t="s">
        <v>369</v>
      </c>
      <c r="AS142" s="148">
        <f>+IF(AR142=[3]CONTROLES!$C$59,[3]CONTROLES!$D$59,[3]CONTROLES!$D$60)</f>
        <v>15</v>
      </c>
      <c r="AT142" s="147" t="s">
        <v>372</v>
      </c>
      <c r="AU142" s="148">
        <f>+IF(AT142=[3]CONTROLES!$C$61,[3]CONTROLES!$D$61,[3]CONTROLES!$D$62)</f>
        <v>15</v>
      </c>
      <c r="AV142" s="147" t="s">
        <v>375</v>
      </c>
      <c r="AW142" s="149">
        <f>+IF(AV142=[3]CONTROLES!$C$63,[3]CONTROLES!$D$63,IF(AV142=[3]CONTROLES!$C$64,[3]CONTROLES!$D$64,[3]CONTROLES!$D$65))</f>
        <v>10</v>
      </c>
      <c r="AX142" s="149">
        <f t="shared" ref="AX142:AX151" si="22">+AK142+AM142+AO142+AQ142+AS142+AU142+AW142</f>
        <v>95</v>
      </c>
      <c r="AY142" s="150" t="str">
        <f t="shared" si="21"/>
        <v>Moderado</v>
      </c>
      <c r="AZ142" s="143" t="s">
        <v>280</v>
      </c>
      <c r="BA142" s="329"/>
      <c r="BB142" s="348"/>
      <c r="BC142" s="345"/>
      <c r="BD142" s="346"/>
      <c r="BE142" s="346"/>
      <c r="BF142" s="143" t="s">
        <v>726</v>
      </c>
      <c r="BG142" s="143" t="s">
        <v>719</v>
      </c>
      <c r="BH142" s="292" t="s">
        <v>222</v>
      </c>
      <c r="BI142" s="218">
        <v>45292</v>
      </c>
      <c r="BJ142" s="218">
        <v>45656</v>
      </c>
      <c r="BK142" s="143" t="s">
        <v>727</v>
      </c>
      <c r="BL142" s="143" t="s">
        <v>728</v>
      </c>
      <c r="BM142" s="208" t="s">
        <v>173</v>
      </c>
      <c r="BN142" s="344"/>
      <c r="BO142" s="240" t="s">
        <v>261</v>
      </c>
      <c r="BP142" s="241" t="s">
        <v>1121</v>
      </c>
      <c r="BQ142" s="241" t="s">
        <v>1011</v>
      </c>
      <c r="BR142" s="241" t="s">
        <v>1012</v>
      </c>
      <c r="BS142" s="246">
        <v>1</v>
      </c>
      <c r="BT142" s="241" t="s">
        <v>1013</v>
      </c>
      <c r="BU142" s="240" t="s">
        <v>858</v>
      </c>
      <c r="BV142" s="240" t="s">
        <v>468</v>
      </c>
      <c r="BW142" s="240" t="s">
        <v>468</v>
      </c>
      <c r="BX142" s="240" t="s">
        <v>261</v>
      </c>
      <c r="BY142" s="241" t="s">
        <v>1121</v>
      </c>
      <c r="BZ142" s="241" t="s">
        <v>1014</v>
      </c>
      <c r="CA142" s="241" t="s">
        <v>1012</v>
      </c>
      <c r="CB142" s="246">
        <v>1</v>
      </c>
      <c r="CC142" s="241" t="s">
        <v>1013</v>
      </c>
      <c r="CD142" s="240" t="s">
        <v>858</v>
      </c>
      <c r="CE142" s="240" t="s">
        <v>468</v>
      </c>
      <c r="CF142" s="240" t="s">
        <v>468</v>
      </c>
      <c r="CG142" s="240" t="s">
        <v>261</v>
      </c>
      <c r="CH142" s="241" t="s">
        <v>1121</v>
      </c>
      <c r="CI142" s="241" t="s">
        <v>1015</v>
      </c>
      <c r="CJ142" s="241" t="s">
        <v>1012</v>
      </c>
      <c r="CK142" s="246">
        <v>1</v>
      </c>
      <c r="CL142" s="241" t="s">
        <v>1013</v>
      </c>
      <c r="CM142" s="240" t="s">
        <v>858</v>
      </c>
      <c r="CN142" s="240" t="s">
        <v>468</v>
      </c>
      <c r="CO142" s="240" t="s">
        <v>468</v>
      </c>
      <c r="CP142" s="240" t="s">
        <v>261</v>
      </c>
      <c r="CQ142" s="241" t="s">
        <v>1121</v>
      </c>
      <c r="CR142" s="241" t="s">
        <v>1016</v>
      </c>
      <c r="CS142" s="241" t="s">
        <v>1012</v>
      </c>
      <c r="CT142" s="246">
        <v>1</v>
      </c>
      <c r="CU142" s="241" t="s">
        <v>1013</v>
      </c>
      <c r="CV142" s="240" t="s">
        <v>858</v>
      </c>
      <c r="CW142" s="240" t="s">
        <v>468</v>
      </c>
      <c r="CX142" s="240" t="s">
        <v>468</v>
      </c>
      <c r="CY142" s="196"/>
      <c r="CZ142" s="196"/>
      <c r="DA142" s="196"/>
      <c r="DB142" s="196"/>
      <c r="DC142" s="196"/>
      <c r="DD142" s="196"/>
      <c r="DE142" s="196"/>
      <c r="DF142" s="196"/>
      <c r="DG142" s="196"/>
      <c r="DH142" s="196"/>
      <c r="DI142" s="196"/>
      <c r="DJ142" s="196"/>
      <c r="DK142" s="196"/>
      <c r="DL142" s="196"/>
      <c r="DM142" s="196"/>
      <c r="DN142" s="196"/>
      <c r="DO142" s="196"/>
      <c r="DP142" s="196"/>
      <c r="DQ142" s="196"/>
      <c r="DR142" s="196"/>
      <c r="DS142" s="196"/>
      <c r="DT142" s="196"/>
      <c r="DU142" s="196"/>
      <c r="DV142" s="196"/>
      <c r="DW142" s="196"/>
      <c r="DX142" s="196"/>
      <c r="DY142" s="196"/>
      <c r="DZ142" s="196"/>
      <c r="EA142" s="196"/>
      <c r="EB142" s="196"/>
      <c r="EC142" s="196"/>
      <c r="ED142" s="196"/>
      <c r="EE142" s="196"/>
      <c r="EF142" s="196"/>
      <c r="EG142" s="196"/>
      <c r="EH142" s="196"/>
      <c r="EI142" s="196"/>
      <c r="EJ142" s="196"/>
      <c r="EK142" s="196"/>
      <c r="EL142" s="196"/>
      <c r="EM142" s="196"/>
      <c r="EN142" s="196"/>
      <c r="EO142" s="196"/>
      <c r="EP142" s="196"/>
      <c r="EQ142" s="196"/>
      <c r="ER142" s="196"/>
      <c r="ES142" s="196"/>
      <c r="ET142" s="196"/>
      <c r="EU142" s="196"/>
      <c r="EV142" s="196"/>
      <c r="EW142" s="196"/>
      <c r="EX142" s="196"/>
      <c r="EY142" s="196"/>
      <c r="EZ142" s="196"/>
      <c r="FA142" s="196"/>
      <c r="FB142" s="196"/>
      <c r="FC142" s="196"/>
      <c r="FD142" s="196"/>
      <c r="FE142" s="196"/>
      <c r="FF142" s="196"/>
      <c r="FG142" s="196"/>
      <c r="FH142" s="196"/>
      <c r="FI142" s="196"/>
      <c r="FJ142" s="196"/>
      <c r="FK142" s="196"/>
      <c r="FL142" s="196"/>
      <c r="FM142" s="196"/>
      <c r="FN142" s="196"/>
      <c r="FO142" s="196"/>
      <c r="FP142" s="196"/>
      <c r="FQ142" s="196"/>
      <c r="FR142" s="196"/>
      <c r="FS142" s="279">
        <v>45419</v>
      </c>
      <c r="FT142" s="277" t="s">
        <v>261</v>
      </c>
      <c r="FU142" s="255" t="s">
        <v>1046</v>
      </c>
      <c r="FV142" s="277" t="s">
        <v>35</v>
      </c>
      <c r="FW142" s="255" t="s">
        <v>1064</v>
      </c>
      <c r="FX142" s="246">
        <v>0.33</v>
      </c>
      <c r="FY142" s="66" t="s">
        <v>35</v>
      </c>
      <c r="FZ142" s="262" t="s">
        <v>262</v>
      </c>
      <c r="GA142" s="243">
        <v>45422</v>
      </c>
      <c r="GB142" s="269" t="s">
        <v>1191</v>
      </c>
      <c r="GC142" s="269" t="s">
        <v>1192</v>
      </c>
      <c r="GD142" s="269" t="s">
        <v>173</v>
      </c>
      <c r="GE142" s="289">
        <v>0.4</v>
      </c>
      <c r="GF142" s="289"/>
      <c r="GG142" s="289"/>
      <c r="GH142" s="289"/>
      <c r="GI142" s="289"/>
      <c r="GJ142" s="289"/>
      <c r="GK142" s="289"/>
      <c r="GL142" s="289"/>
      <c r="GM142" s="289"/>
      <c r="GN142" s="289"/>
      <c r="GO142" s="289"/>
      <c r="GP142" s="289"/>
      <c r="GQ142" s="289"/>
      <c r="GR142" s="289"/>
      <c r="GS142" s="289"/>
      <c r="GT142" s="289"/>
      <c r="GU142" s="289"/>
      <c r="GV142" s="289"/>
      <c r="GW142" s="289"/>
      <c r="GX142" s="289"/>
      <c r="GY142" s="289"/>
      <c r="GZ142" s="289"/>
      <c r="HA142" s="289"/>
      <c r="HB142" s="289"/>
      <c r="HC142" s="289"/>
      <c r="HD142" s="289"/>
      <c r="HE142" s="289"/>
      <c r="HF142" s="289">
        <v>0.4</v>
      </c>
    </row>
    <row r="143" spans="1:214" ht="13.15" hidden="1" customHeight="1" x14ac:dyDescent="0.2">
      <c r="A143" s="351"/>
      <c r="B143" s="350"/>
      <c r="C143" s="328"/>
      <c r="D143" s="328"/>
      <c r="E143" s="215"/>
      <c r="F143" s="328"/>
      <c r="G143" s="153" t="s">
        <v>729</v>
      </c>
      <c r="H143" s="328"/>
      <c r="I143" s="328"/>
      <c r="J143" s="328"/>
      <c r="K143" s="328"/>
      <c r="L143" s="328"/>
      <c r="M143" s="328"/>
      <c r="N143" s="328"/>
      <c r="O143" s="328"/>
      <c r="P143" s="329"/>
      <c r="Q143" s="345"/>
      <c r="R143" s="329"/>
      <c r="S143" s="345"/>
      <c r="T143" s="346"/>
      <c r="U143" s="144"/>
      <c r="V143" s="152"/>
      <c r="W143" s="152"/>
      <c r="X143" s="152"/>
      <c r="Y143" s="146"/>
      <c r="Z143" s="134" t="e">
        <f>+IF(Y143='[14]Tabla Valoración controles'!$D$4,'[14]Tabla Valoración controles'!$F$4,IF('[14]Mapa Corrupcion'!Y143='[14]Tabla Valoración controles'!$D$5,'[14]Tabla Valoración controles'!$F$5,IF(Y143=[14]FORMULAS!$A$10,0,'[14]Tabla Valoración controles'!$F$6)))</f>
        <v>#REF!</v>
      </c>
      <c r="AA143" s="146"/>
      <c r="AB143" s="135">
        <f>+IF(AA143='[14]Tabla Valoración controles'!$D$7,'[14]Tabla Valoración controles'!$F$7,IF(Y143=[14]FORMULAS!$A$10,0,'[14]Tabla Valoración controles'!$F$8))</f>
        <v>0.15</v>
      </c>
      <c r="AC143" s="146"/>
      <c r="AD143" s="134" t="e">
        <f>+IF(AC143='[14]Tabla Valoración controles'!$D$9,'[14]Tabla Valoración controles'!$F$9,IF(Y143=[14]FORMULAS!$A$10,0,'[14]Tabla Valoración controles'!$F$10))</f>
        <v>#REF!</v>
      </c>
      <c r="AE143" s="146"/>
      <c r="AF143" s="134" t="e">
        <f>+IF(AE143='[14]Tabla Valoración controles'!$D$9,'[14]Tabla Valoración controles'!$F$9,IF(AA143=[14]FORMULAS!$A$10,0,'[14]Tabla Valoración controles'!$F$10))</f>
        <v>#REF!</v>
      </c>
      <c r="AG143" s="146"/>
      <c r="AH143" s="134" t="e">
        <f>+IF(AG143='[14]Tabla Valoración controles'!$D$13,'[14]Tabla Valoración controles'!$F$13,'[14]Tabla Valoración controles'!$F$14)</f>
        <v>#REF!</v>
      </c>
      <c r="AI143" s="171" t="e">
        <f t="shared" ref="AI143:AI151" si="23">+Z143+AB143+AD143</f>
        <v>#REF!</v>
      </c>
      <c r="AJ143" s="147"/>
      <c r="AK143" s="148">
        <f>+IF(AJ143=[3]CONTROLES!$C$50,[3]CONTROLES!$D$50,[3]CONTROLES!$D$51)</f>
        <v>0</v>
      </c>
      <c r="AL143" s="147"/>
      <c r="AM143" s="148">
        <f>+IF(AL143=[3]CONTROLES!$C$52,[3]CONTROLES!$D$52,[3]CONTROLES!$D$53)</f>
        <v>0</v>
      </c>
      <c r="AN143" s="147"/>
      <c r="AO143" s="148">
        <f>+IF(AN143=[3]CONTROLES!$C$54,[3]CONTROLES!$D$54,[3]CONTROLES!$D$55)</f>
        <v>0</v>
      </c>
      <c r="AP143" s="147"/>
      <c r="AQ143" s="148">
        <f>+IF(AP143=[3]CONTROLES!$C$56,[3]CONTROLES!$D$56,IF(AP143=[3]CONTROLES!$C$57,[3]CONTROLES!$D$57,[3]CONTROLES!$D$58))</f>
        <v>0</v>
      </c>
      <c r="AR143" s="147"/>
      <c r="AS143" s="148">
        <f>+IF(AR143=[3]CONTROLES!$C$59,[3]CONTROLES!$D$59,[3]CONTROLES!$D$60)</f>
        <v>0</v>
      </c>
      <c r="AT143" s="147"/>
      <c r="AU143" s="148">
        <f>+IF(AT143=[3]CONTROLES!$C$61,[3]CONTROLES!$D$61,[3]CONTROLES!$D$62)</f>
        <v>0</v>
      </c>
      <c r="AV143" s="147"/>
      <c r="AW143" s="149">
        <f>+IF(AV143=[3]CONTROLES!$C$63,[3]CONTROLES!$D$63,IF(AV143=[3]CONTROLES!$C$64,[3]CONTROLES!$D$64,[3]CONTROLES!$D$65))</f>
        <v>0</v>
      </c>
      <c r="AX143" s="149">
        <f t="shared" si="22"/>
        <v>0</v>
      </c>
      <c r="AY143" s="150" t="str">
        <f t="shared" si="21"/>
        <v>Débil</v>
      </c>
      <c r="AZ143" s="143"/>
      <c r="BA143" s="329"/>
      <c r="BB143" s="348"/>
      <c r="BC143" s="345"/>
      <c r="BD143" s="346"/>
      <c r="BE143" s="346"/>
      <c r="BF143" s="136"/>
      <c r="BG143" s="136"/>
      <c r="BH143" s="143"/>
      <c r="BI143" s="219"/>
      <c r="BJ143" s="219"/>
      <c r="BK143" s="136"/>
      <c r="BL143" s="136"/>
      <c r="BM143" s="208"/>
      <c r="BN143" s="344"/>
      <c r="BO143" s="239"/>
      <c r="BP143" s="239"/>
      <c r="BQ143" s="196"/>
      <c r="BR143" s="196"/>
      <c r="BS143" s="196"/>
      <c r="BT143" s="196"/>
      <c r="BU143" s="196"/>
      <c r="BV143" s="196"/>
      <c r="BW143" s="196"/>
      <c r="BX143" s="196"/>
      <c r="BY143" s="196"/>
      <c r="BZ143" s="196"/>
      <c r="CA143" s="196"/>
      <c r="CB143" s="196"/>
      <c r="CC143" s="196"/>
      <c r="CD143" s="196"/>
      <c r="CE143" s="196"/>
      <c r="CF143" s="196"/>
      <c r="CG143" s="196"/>
      <c r="CH143" s="196"/>
      <c r="CI143" s="196"/>
      <c r="CJ143" s="196"/>
      <c r="CK143" s="196"/>
      <c r="CL143" s="196"/>
      <c r="CM143" s="196"/>
      <c r="CN143" s="196"/>
      <c r="CO143" s="196"/>
      <c r="CP143" s="196"/>
      <c r="CQ143" s="196"/>
      <c r="CR143" s="196"/>
      <c r="CS143" s="196"/>
      <c r="CT143" s="196"/>
      <c r="CU143" s="196"/>
      <c r="CV143" s="196"/>
      <c r="CW143" s="196"/>
      <c r="CX143" s="196"/>
      <c r="CY143" s="196"/>
      <c r="CZ143" s="196"/>
      <c r="DA143" s="196"/>
      <c r="DB143" s="196"/>
      <c r="DC143" s="196"/>
      <c r="DD143" s="196"/>
      <c r="DE143" s="196"/>
      <c r="DF143" s="196"/>
      <c r="DG143" s="196"/>
      <c r="DH143" s="196"/>
      <c r="DI143" s="196"/>
      <c r="DJ143" s="196"/>
      <c r="DK143" s="196"/>
      <c r="DL143" s="196"/>
      <c r="DM143" s="196"/>
      <c r="DN143" s="196"/>
      <c r="DO143" s="196"/>
      <c r="DP143" s="196"/>
      <c r="DQ143" s="196"/>
      <c r="DR143" s="196"/>
      <c r="DS143" s="196"/>
      <c r="DT143" s="196"/>
      <c r="DU143" s="196"/>
      <c r="DV143" s="196"/>
      <c r="DW143" s="196"/>
      <c r="DX143" s="196"/>
      <c r="DY143" s="196"/>
      <c r="DZ143" s="196"/>
      <c r="EA143" s="196"/>
      <c r="EB143" s="196"/>
      <c r="EC143" s="196"/>
      <c r="ED143" s="196"/>
      <c r="EE143" s="196"/>
      <c r="EF143" s="196"/>
      <c r="EG143" s="196"/>
      <c r="EH143" s="196"/>
      <c r="EI143" s="196"/>
      <c r="EJ143" s="196"/>
      <c r="EK143" s="196"/>
      <c r="EL143" s="196"/>
      <c r="EM143" s="196"/>
      <c r="EN143" s="196"/>
      <c r="EO143" s="196"/>
      <c r="EP143" s="196"/>
      <c r="EQ143" s="196"/>
      <c r="ER143" s="196"/>
      <c r="ES143" s="196"/>
      <c r="ET143" s="196"/>
      <c r="EU143" s="196"/>
      <c r="EV143" s="196"/>
      <c r="EW143" s="196"/>
      <c r="EX143" s="196"/>
      <c r="EY143" s="196"/>
      <c r="EZ143" s="196"/>
      <c r="FA143" s="196"/>
      <c r="FB143" s="196"/>
      <c r="FC143" s="196"/>
      <c r="FD143" s="196"/>
      <c r="FE143" s="196"/>
      <c r="FF143" s="196"/>
      <c r="FG143" s="196"/>
      <c r="FH143" s="196"/>
      <c r="FI143" s="196"/>
      <c r="FJ143" s="196"/>
      <c r="FK143" s="196"/>
      <c r="FL143" s="196"/>
      <c r="FM143" s="196"/>
      <c r="FN143" s="196"/>
      <c r="FO143" s="196"/>
      <c r="FP143" s="196"/>
      <c r="FQ143" s="196"/>
      <c r="FR143" s="196"/>
      <c r="FS143" s="280"/>
      <c r="FT143" s="280"/>
      <c r="FU143" s="196"/>
      <c r="FV143" s="277"/>
      <c r="FW143" s="196"/>
      <c r="FX143" s="196"/>
      <c r="FY143" s="280"/>
      <c r="FZ143" s="196"/>
      <c r="GA143" s="243">
        <v>45422</v>
      </c>
      <c r="GB143" s="269"/>
      <c r="GC143" s="269"/>
      <c r="GD143" s="269"/>
      <c r="GE143" s="289"/>
      <c r="GF143" s="289"/>
      <c r="GG143" s="289"/>
      <c r="GH143" s="289"/>
      <c r="GI143" s="289"/>
      <c r="GJ143" s="289"/>
      <c r="GK143" s="289"/>
      <c r="GL143" s="289"/>
      <c r="GM143" s="289"/>
      <c r="GN143" s="289"/>
      <c r="GO143" s="289"/>
      <c r="GP143" s="289"/>
      <c r="GQ143" s="289"/>
      <c r="GR143" s="289"/>
      <c r="GS143" s="289"/>
      <c r="GT143" s="289"/>
      <c r="GU143" s="289"/>
      <c r="GV143" s="289"/>
      <c r="GW143" s="289"/>
      <c r="GX143" s="289"/>
      <c r="GY143" s="289"/>
      <c r="GZ143" s="289"/>
      <c r="HA143" s="289"/>
      <c r="HB143" s="289"/>
      <c r="HC143" s="289"/>
      <c r="HD143" s="289"/>
      <c r="HE143" s="289"/>
      <c r="HF143" s="289"/>
    </row>
    <row r="144" spans="1:214" ht="39.75" hidden="1" customHeight="1" x14ac:dyDescent="0.2">
      <c r="A144" s="351"/>
      <c r="B144" s="350"/>
      <c r="C144" s="328"/>
      <c r="D144" s="328"/>
      <c r="E144" s="215"/>
      <c r="F144" s="328"/>
      <c r="G144" s="353" t="s">
        <v>730</v>
      </c>
      <c r="H144" s="328"/>
      <c r="I144" s="328"/>
      <c r="J144" s="328"/>
      <c r="K144" s="328"/>
      <c r="L144" s="328"/>
      <c r="M144" s="328"/>
      <c r="N144" s="328"/>
      <c r="O144" s="328"/>
      <c r="P144" s="329"/>
      <c r="Q144" s="345"/>
      <c r="R144" s="329"/>
      <c r="S144" s="345"/>
      <c r="T144" s="346"/>
      <c r="U144" s="144"/>
      <c r="V144" s="151"/>
      <c r="W144" s="151"/>
      <c r="X144" s="151"/>
      <c r="Y144" s="146"/>
      <c r="Z144" s="134" t="e">
        <f>+IF(Y144='[14]Tabla Valoración controles'!$D$4,'[14]Tabla Valoración controles'!$F$4,IF('[14]Mapa Corrupcion'!Y144='[14]Tabla Valoración controles'!$D$5,'[14]Tabla Valoración controles'!$F$5,IF(Y144=[14]FORMULAS!$A$10,0,'[14]Tabla Valoración controles'!$F$6)))</f>
        <v>#REF!</v>
      </c>
      <c r="AA144" s="146"/>
      <c r="AB144" s="135">
        <f>+IF(AA144='[14]Tabla Valoración controles'!$D$7,'[14]Tabla Valoración controles'!$F$7,IF(Y144=[14]FORMULAS!$A$10,0,'[14]Tabla Valoración controles'!$F$8))</f>
        <v>0.15</v>
      </c>
      <c r="AC144" s="146"/>
      <c r="AD144" s="134" t="e">
        <f>+IF(AC144='[14]Tabla Valoración controles'!$D$9,'[14]Tabla Valoración controles'!$F$9,IF(Y144=[14]FORMULAS!$A$10,0,'[14]Tabla Valoración controles'!$F$10))</f>
        <v>#REF!</v>
      </c>
      <c r="AE144" s="146"/>
      <c r="AF144" s="134" t="e">
        <f>+IF(AE144='[14]Tabla Valoración controles'!$D$9,'[14]Tabla Valoración controles'!$F$9,IF(AA144=[14]FORMULAS!$A$10,0,'[14]Tabla Valoración controles'!$F$10))</f>
        <v>#REF!</v>
      </c>
      <c r="AG144" s="146"/>
      <c r="AH144" s="134" t="e">
        <f>+IF(AG144='[14]Tabla Valoración controles'!$D$13,'[14]Tabla Valoración controles'!$F$13,'[14]Tabla Valoración controles'!$F$14)</f>
        <v>#REF!</v>
      </c>
      <c r="AI144" s="171" t="e">
        <f t="shared" si="23"/>
        <v>#REF!</v>
      </c>
      <c r="AJ144" s="147"/>
      <c r="AK144" s="148">
        <f>+IF(AJ144=[3]CONTROLES!$C$50,[3]CONTROLES!$D$50,[3]CONTROLES!$D$51)</f>
        <v>0</v>
      </c>
      <c r="AL144" s="147"/>
      <c r="AM144" s="148">
        <f>+IF(AL144=[3]CONTROLES!$C$52,[3]CONTROLES!$D$52,[3]CONTROLES!$D$53)</f>
        <v>0</v>
      </c>
      <c r="AN144" s="147"/>
      <c r="AO144" s="148">
        <f>+IF(AN144=[3]CONTROLES!$C$54,[3]CONTROLES!$D$54,[3]CONTROLES!$D$55)</f>
        <v>0</v>
      </c>
      <c r="AP144" s="147"/>
      <c r="AQ144" s="148">
        <f>+IF(AP144=[3]CONTROLES!$C$56,[3]CONTROLES!$D$56,IF(AP144=[3]CONTROLES!$C$57,[3]CONTROLES!$D$57,[3]CONTROLES!$D$58))</f>
        <v>0</v>
      </c>
      <c r="AR144" s="147"/>
      <c r="AS144" s="148">
        <f>+IF(AR144=[3]CONTROLES!$C$59,[3]CONTROLES!$D$59,[3]CONTROLES!$D$60)</f>
        <v>0</v>
      </c>
      <c r="AT144" s="147"/>
      <c r="AU144" s="148">
        <f>+IF(AT144=[3]CONTROLES!$C$61,[3]CONTROLES!$D$61,[3]CONTROLES!$D$62)</f>
        <v>0</v>
      </c>
      <c r="AV144" s="147"/>
      <c r="AW144" s="149">
        <f>+IF(AV144=[3]CONTROLES!$C$63,[3]CONTROLES!$D$63,IF(AV144=[3]CONTROLES!$C$64,[3]CONTROLES!$D$64,[3]CONTROLES!$D$65))</f>
        <v>0</v>
      </c>
      <c r="AX144" s="149">
        <f t="shared" si="22"/>
        <v>0</v>
      </c>
      <c r="AY144" s="150" t="str">
        <f t="shared" si="21"/>
        <v>Débil</v>
      </c>
      <c r="AZ144" s="143"/>
      <c r="BA144" s="329"/>
      <c r="BB144" s="348"/>
      <c r="BC144" s="345"/>
      <c r="BD144" s="346"/>
      <c r="BE144" s="346"/>
      <c r="BF144" s="136"/>
      <c r="BG144" s="136"/>
      <c r="BH144" s="143"/>
      <c r="BI144" s="219"/>
      <c r="BJ144" s="219"/>
      <c r="BK144" s="136"/>
      <c r="BL144" s="136"/>
      <c r="BM144" s="208"/>
      <c r="BN144" s="344"/>
      <c r="BO144" s="239"/>
      <c r="BP144" s="239"/>
      <c r="BQ144" s="196"/>
      <c r="BR144" s="196"/>
      <c r="BS144" s="196"/>
      <c r="BT144" s="196"/>
      <c r="BU144" s="196"/>
      <c r="BV144" s="196"/>
      <c r="BW144" s="196"/>
      <c r="BX144" s="196"/>
      <c r="BY144" s="196"/>
      <c r="BZ144" s="196"/>
      <c r="CA144" s="196"/>
      <c r="CB144" s="196"/>
      <c r="CC144" s="196"/>
      <c r="CD144" s="196"/>
      <c r="CE144" s="196"/>
      <c r="CF144" s="196"/>
      <c r="CG144" s="196"/>
      <c r="CH144" s="196"/>
      <c r="CI144" s="196"/>
      <c r="CJ144" s="196"/>
      <c r="CK144" s="196"/>
      <c r="CL144" s="196"/>
      <c r="CM144" s="196"/>
      <c r="CN144" s="196"/>
      <c r="CO144" s="196"/>
      <c r="CP144" s="196"/>
      <c r="CQ144" s="196"/>
      <c r="CR144" s="196"/>
      <c r="CS144" s="196"/>
      <c r="CT144" s="196"/>
      <c r="CU144" s="196"/>
      <c r="CV144" s="196"/>
      <c r="CW144" s="196"/>
      <c r="CX144" s="196"/>
      <c r="CY144" s="196"/>
      <c r="CZ144" s="196"/>
      <c r="DA144" s="196"/>
      <c r="DB144" s="196"/>
      <c r="DC144" s="196"/>
      <c r="DD144" s="196"/>
      <c r="DE144" s="196"/>
      <c r="DF144" s="196"/>
      <c r="DG144" s="196"/>
      <c r="DH144" s="196"/>
      <c r="DI144" s="196"/>
      <c r="DJ144" s="196"/>
      <c r="DK144" s="196"/>
      <c r="DL144" s="196"/>
      <c r="DM144" s="196"/>
      <c r="DN144" s="196"/>
      <c r="DO144" s="196"/>
      <c r="DP144" s="196"/>
      <c r="DQ144" s="196"/>
      <c r="DR144" s="196"/>
      <c r="DS144" s="196"/>
      <c r="DT144" s="196"/>
      <c r="DU144" s="196"/>
      <c r="DV144" s="196"/>
      <c r="DW144" s="196"/>
      <c r="DX144" s="196"/>
      <c r="DY144" s="196"/>
      <c r="DZ144" s="196"/>
      <c r="EA144" s="196"/>
      <c r="EB144" s="196"/>
      <c r="EC144" s="196"/>
      <c r="ED144" s="196"/>
      <c r="EE144" s="196"/>
      <c r="EF144" s="196"/>
      <c r="EG144" s="196"/>
      <c r="EH144" s="196"/>
      <c r="EI144" s="196"/>
      <c r="EJ144" s="196"/>
      <c r="EK144" s="196"/>
      <c r="EL144" s="196"/>
      <c r="EM144" s="196"/>
      <c r="EN144" s="196"/>
      <c r="EO144" s="196"/>
      <c r="EP144" s="196"/>
      <c r="EQ144" s="196"/>
      <c r="ER144" s="196"/>
      <c r="ES144" s="196"/>
      <c r="ET144" s="196"/>
      <c r="EU144" s="196"/>
      <c r="EV144" s="196"/>
      <c r="EW144" s="196"/>
      <c r="EX144" s="196"/>
      <c r="EY144" s="196"/>
      <c r="EZ144" s="196"/>
      <c r="FA144" s="196"/>
      <c r="FB144" s="196"/>
      <c r="FC144" s="196"/>
      <c r="FD144" s="196"/>
      <c r="FE144" s="196"/>
      <c r="FF144" s="196"/>
      <c r="FG144" s="196"/>
      <c r="FH144" s="196"/>
      <c r="FI144" s="196"/>
      <c r="FJ144" s="196"/>
      <c r="FK144" s="196"/>
      <c r="FL144" s="196"/>
      <c r="FM144" s="196"/>
      <c r="FN144" s="196"/>
      <c r="FO144" s="196"/>
      <c r="FP144" s="196"/>
      <c r="FQ144" s="196"/>
      <c r="FR144" s="196"/>
      <c r="FS144" s="280"/>
      <c r="FT144" s="280"/>
      <c r="FU144" s="196"/>
      <c r="FV144" s="277"/>
      <c r="FW144" s="196"/>
      <c r="FX144" s="196"/>
      <c r="FY144" s="280"/>
      <c r="FZ144" s="196"/>
      <c r="GA144" s="243">
        <v>45422</v>
      </c>
      <c r="GB144" s="269"/>
      <c r="GC144" s="269"/>
      <c r="GD144" s="269"/>
      <c r="GE144" s="289"/>
      <c r="GF144" s="289"/>
      <c r="GG144" s="289"/>
      <c r="GH144" s="289"/>
      <c r="GI144" s="289"/>
      <c r="GJ144" s="289"/>
      <c r="GK144" s="289"/>
      <c r="GL144" s="289"/>
      <c r="GM144" s="289"/>
      <c r="GN144" s="289"/>
      <c r="GO144" s="289"/>
      <c r="GP144" s="289"/>
      <c r="GQ144" s="289"/>
      <c r="GR144" s="289"/>
      <c r="GS144" s="289"/>
      <c r="GT144" s="289"/>
      <c r="GU144" s="289"/>
      <c r="GV144" s="289"/>
      <c r="GW144" s="289"/>
      <c r="GX144" s="289"/>
      <c r="GY144" s="289"/>
      <c r="GZ144" s="289"/>
      <c r="HA144" s="289"/>
      <c r="HB144" s="289"/>
      <c r="HC144" s="289"/>
      <c r="HD144" s="289"/>
      <c r="HE144" s="289"/>
      <c r="HF144" s="289"/>
    </row>
    <row r="145" spans="1:214" ht="39.75" hidden="1" customHeight="1" x14ac:dyDescent="0.2">
      <c r="A145" s="351"/>
      <c r="B145" s="350"/>
      <c r="C145" s="328"/>
      <c r="D145" s="328"/>
      <c r="E145" s="215"/>
      <c r="F145" s="328"/>
      <c r="G145" s="353"/>
      <c r="H145" s="328"/>
      <c r="I145" s="328"/>
      <c r="J145" s="328"/>
      <c r="K145" s="328"/>
      <c r="L145" s="328"/>
      <c r="M145" s="328"/>
      <c r="N145" s="328"/>
      <c r="O145" s="328"/>
      <c r="P145" s="329"/>
      <c r="Q145" s="345"/>
      <c r="R145" s="329"/>
      <c r="S145" s="345"/>
      <c r="T145" s="346"/>
      <c r="U145" s="144"/>
      <c r="V145" s="151"/>
      <c r="W145" s="151"/>
      <c r="X145" s="151"/>
      <c r="Y145" s="146"/>
      <c r="Z145" s="134" t="e">
        <f>+IF(Y145='[14]Tabla Valoración controles'!$D$4,'[14]Tabla Valoración controles'!$F$4,IF('[14]Mapa Corrupcion'!Y145='[14]Tabla Valoración controles'!$D$5,'[14]Tabla Valoración controles'!$F$5,IF(Y145=[14]FORMULAS!$A$10,0,'[14]Tabla Valoración controles'!$F$6)))</f>
        <v>#REF!</v>
      </c>
      <c r="AA145" s="146"/>
      <c r="AB145" s="135">
        <f>+IF(AA145='[14]Tabla Valoración controles'!$D$7,'[14]Tabla Valoración controles'!$F$7,IF(Y145=[14]FORMULAS!$A$10,0,'[14]Tabla Valoración controles'!$F$8))</f>
        <v>0.15</v>
      </c>
      <c r="AC145" s="146"/>
      <c r="AD145" s="134" t="e">
        <f>+IF(AC145='[14]Tabla Valoración controles'!$D$9,'[14]Tabla Valoración controles'!$F$9,IF(Y145=[14]FORMULAS!$A$10,0,'[14]Tabla Valoración controles'!$F$10))</f>
        <v>#REF!</v>
      </c>
      <c r="AE145" s="146"/>
      <c r="AF145" s="134" t="e">
        <f>+IF(AE145='[14]Tabla Valoración controles'!$D$9,'[14]Tabla Valoración controles'!$F$9,IF(AA145=[14]FORMULAS!$A$10,0,'[14]Tabla Valoración controles'!$F$10))</f>
        <v>#REF!</v>
      </c>
      <c r="AG145" s="146"/>
      <c r="AH145" s="134" t="e">
        <f>+IF(AG145='[14]Tabla Valoración controles'!$D$13,'[14]Tabla Valoración controles'!$F$13,'[14]Tabla Valoración controles'!$F$14)</f>
        <v>#REF!</v>
      </c>
      <c r="AI145" s="171" t="e">
        <f t="shared" si="23"/>
        <v>#REF!</v>
      </c>
      <c r="AJ145" s="147"/>
      <c r="AK145" s="148">
        <f>+IF(AJ145=[3]CONTROLES!$C$50,[3]CONTROLES!$D$50,[3]CONTROLES!$D$51)</f>
        <v>0</v>
      </c>
      <c r="AL145" s="147"/>
      <c r="AM145" s="148">
        <f>+IF(AL145=[3]CONTROLES!$C$52,[3]CONTROLES!$D$52,[3]CONTROLES!$D$53)</f>
        <v>0</v>
      </c>
      <c r="AN145" s="147"/>
      <c r="AO145" s="148">
        <f>+IF(AN145=[3]CONTROLES!$C$54,[3]CONTROLES!$D$54,[3]CONTROLES!$D$55)</f>
        <v>0</v>
      </c>
      <c r="AP145" s="147"/>
      <c r="AQ145" s="148">
        <f>+IF(AP145=[3]CONTROLES!$C$56,[3]CONTROLES!$D$56,IF(AP145=[3]CONTROLES!$C$57,[3]CONTROLES!$D$57,[3]CONTROLES!$D$58))</f>
        <v>0</v>
      </c>
      <c r="AR145" s="147"/>
      <c r="AS145" s="148">
        <f>+IF(AR145=[3]CONTROLES!$C$59,[3]CONTROLES!$D$59,[3]CONTROLES!$D$60)</f>
        <v>0</v>
      </c>
      <c r="AT145" s="147"/>
      <c r="AU145" s="148">
        <f>+IF(AT145=[3]CONTROLES!$C$61,[3]CONTROLES!$D$61,[3]CONTROLES!$D$62)</f>
        <v>0</v>
      </c>
      <c r="AV145" s="147"/>
      <c r="AW145" s="149">
        <f>+IF(AV145=[3]CONTROLES!$C$63,[3]CONTROLES!$D$63,IF(AV145=[3]CONTROLES!$C$64,[3]CONTROLES!$D$64,[3]CONTROLES!$D$65))</f>
        <v>0</v>
      </c>
      <c r="AX145" s="149">
        <f t="shared" si="22"/>
        <v>0</v>
      </c>
      <c r="AY145" s="150" t="str">
        <f t="shared" si="21"/>
        <v>Débil</v>
      </c>
      <c r="AZ145" s="143"/>
      <c r="BA145" s="329"/>
      <c r="BB145" s="348"/>
      <c r="BC145" s="345"/>
      <c r="BD145" s="346"/>
      <c r="BE145" s="346"/>
      <c r="BF145" s="136"/>
      <c r="BG145" s="136"/>
      <c r="BH145" s="143"/>
      <c r="BI145" s="219"/>
      <c r="BJ145" s="219"/>
      <c r="BK145" s="136"/>
      <c r="BL145" s="136"/>
      <c r="BM145" s="208"/>
      <c r="BN145" s="344"/>
      <c r="BO145" s="239"/>
      <c r="BP145" s="239"/>
      <c r="BQ145" s="196"/>
      <c r="BR145" s="196"/>
      <c r="BS145" s="196"/>
      <c r="BT145" s="196"/>
      <c r="BU145" s="196"/>
      <c r="BV145" s="196"/>
      <c r="BW145" s="196"/>
      <c r="BX145" s="196"/>
      <c r="BY145" s="196"/>
      <c r="BZ145" s="196"/>
      <c r="CA145" s="196"/>
      <c r="CB145" s="196"/>
      <c r="CC145" s="196"/>
      <c r="CD145" s="196"/>
      <c r="CE145" s="196"/>
      <c r="CF145" s="196"/>
      <c r="CG145" s="196"/>
      <c r="CH145" s="196"/>
      <c r="CI145" s="196"/>
      <c r="CJ145" s="196"/>
      <c r="CK145" s="196"/>
      <c r="CL145" s="196"/>
      <c r="CM145" s="196"/>
      <c r="CN145" s="196"/>
      <c r="CO145" s="196"/>
      <c r="CP145" s="196"/>
      <c r="CQ145" s="196"/>
      <c r="CR145" s="196"/>
      <c r="CS145" s="196"/>
      <c r="CT145" s="196"/>
      <c r="CU145" s="196"/>
      <c r="CV145" s="196"/>
      <c r="CW145" s="196"/>
      <c r="CX145" s="196"/>
      <c r="CY145" s="196"/>
      <c r="CZ145" s="196"/>
      <c r="DA145" s="196"/>
      <c r="DB145" s="196"/>
      <c r="DC145" s="196"/>
      <c r="DD145" s="196"/>
      <c r="DE145" s="196"/>
      <c r="DF145" s="196"/>
      <c r="DG145" s="196"/>
      <c r="DH145" s="196"/>
      <c r="DI145" s="196"/>
      <c r="DJ145" s="196"/>
      <c r="DK145" s="196"/>
      <c r="DL145" s="196"/>
      <c r="DM145" s="196"/>
      <c r="DN145" s="196"/>
      <c r="DO145" s="196"/>
      <c r="DP145" s="196"/>
      <c r="DQ145" s="196"/>
      <c r="DR145" s="196"/>
      <c r="DS145" s="196"/>
      <c r="DT145" s="196"/>
      <c r="DU145" s="196"/>
      <c r="DV145" s="196"/>
      <c r="DW145" s="196"/>
      <c r="DX145" s="196"/>
      <c r="DY145" s="196"/>
      <c r="DZ145" s="196"/>
      <c r="EA145" s="196"/>
      <c r="EB145" s="196"/>
      <c r="EC145" s="196"/>
      <c r="ED145" s="196"/>
      <c r="EE145" s="196"/>
      <c r="EF145" s="196"/>
      <c r="EG145" s="196"/>
      <c r="EH145" s="196"/>
      <c r="EI145" s="196"/>
      <c r="EJ145" s="196"/>
      <c r="EK145" s="196"/>
      <c r="EL145" s="196"/>
      <c r="EM145" s="196"/>
      <c r="EN145" s="196"/>
      <c r="EO145" s="196"/>
      <c r="EP145" s="196"/>
      <c r="EQ145" s="196"/>
      <c r="ER145" s="196"/>
      <c r="ES145" s="196"/>
      <c r="ET145" s="196"/>
      <c r="EU145" s="196"/>
      <c r="EV145" s="196"/>
      <c r="EW145" s="196"/>
      <c r="EX145" s="196"/>
      <c r="EY145" s="196"/>
      <c r="EZ145" s="196"/>
      <c r="FA145" s="196"/>
      <c r="FB145" s="196"/>
      <c r="FC145" s="196"/>
      <c r="FD145" s="196"/>
      <c r="FE145" s="196"/>
      <c r="FF145" s="196"/>
      <c r="FG145" s="196"/>
      <c r="FH145" s="196"/>
      <c r="FI145" s="196"/>
      <c r="FJ145" s="196"/>
      <c r="FK145" s="196"/>
      <c r="FL145" s="196"/>
      <c r="FM145" s="196"/>
      <c r="FN145" s="196"/>
      <c r="FO145" s="196"/>
      <c r="FP145" s="196"/>
      <c r="FQ145" s="196"/>
      <c r="FR145" s="196"/>
      <c r="FS145" s="280"/>
      <c r="FT145" s="280"/>
      <c r="FU145" s="196"/>
      <c r="FV145" s="277"/>
      <c r="FW145" s="196"/>
      <c r="FX145" s="196"/>
      <c r="FY145" s="280"/>
      <c r="FZ145" s="196"/>
      <c r="GA145" s="243">
        <v>45422</v>
      </c>
      <c r="GB145" s="269"/>
      <c r="GC145" s="269"/>
      <c r="GD145" s="269"/>
      <c r="GE145" s="289"/>
      <c r="GF145" s="289"/>
      <c r="GG145" s="289"/>
      <c r="GH145" s="289"/>
      <c r="GI145" s="289"/>
      <c r="GJ145" s="289"/>
      <c r="GK145" s="289"/>
      <c r="GL145" s="289"/>
      <c r="GM145" s="289"/>
      <c r="GN145" s="289"/>
      <c r="GO145" s="289"/>
      <c r="GP145" s="289"/>
      <c r="GQ145" s="289"/>
      <c r="GR145" s="289"/>
      <c r="GS145" s="289"/>
      <c r="GT145" s="289"/>
      <c r="GU145" s="289"/>
      <c r="GV145" s="289"/>
      <c r="GW145" s="289"/>
      <c r="GX145" s="289"/>
      <c r="GY145" s="289"/>
      <c r="GZ145" s="289"/>
      <c r="HA145" s="289"/>
      <c r="HB145" s="289"/>
      <c r="HC145" s="289"/>
      <c r="HD145" s="289"/>
      <c r="HE145" s="289"/>
      <c r="HF145" s="289"/>
    </row>
    <row r="146" spans="1:214" ht="39.75" hidden="1" customHeight="1" x14ac:dyDescent="0.2">
      <c r="A146" s="351"/>
      <c r="B146" s="350"/>
      <c r="C146" s="328"/>
      <c r="D146" s="328"/>
      <c r="E146" s="215"/>
      <c r="F146" s="328"/>
      <c r="G146" s="353"/>
      <c r="H146" s="328"/>
      <c r="I146" s="328"/>
      <c r="J146" s="328"/>
      <c r="K146" s="328"/>
      <c r="L146" s="328"/>
      <c r="M146" s="328"/>
      <c r="N146" s="328"/>
      <c r="O146" s="328"/>
      <c r="P146" s="329"/>
      <c r="Q146" s="345"/>
      <c r="R146" s="329"/>
      <c r="S146" s="345"/>
      <c r="T146" s="346"/>
      <c r="U146" s="144"/>
      <c r="V146" s="151"/>
      <c r="W146" s="151"/>
      <c r="X146" s="151"/>
      <c r="Y146" s="146"/>
      <c r="Z146" s="134" t="e">
        <f>+IF(Y146='[14]Tabla Valoración controles'!$D$4,'[14]Tabla Valoración controles'!$F$4,IF('[14]Mapa Corrupcion'!Y146='[14]Tabla Valoración controles'!$D$5,'[14]Tabla Valoración controles'!$F$5,IF(Y146=[14]FORMULAS!$A$10,0,'[14]Tabla Valoración controles'!$F$6)))</f>
        <v>#REF!</v>
      </c>
      <c r="AA146" s="146"/>
      <c r="AB146" s="135">
        <f>+IF(AA146='[14]Tabla Valoración controles'!$D$7,'[14]Tabla Valoración controles'!$F$7,IF(Y146=[14]FORMULAS!$A$10,0,'[14]Tabla Valoración controles'!$F$8))</f>
        <v>0.15</v>
      </c>
      <c r="AC146" s="146"/>
      <c r="AD146" s="134" t="e">
        <f>+IF(AC146='[14]Tabla Valoración controles'!$D$9,'[14]Tabla Valoración controles'!$F$9,IF(Y146=[14]FORMULAS!$A$10,0,'[14]Tabla Valoración controles'!$F$10))</f>
        <v>#REF!</v>
      </c>
      <c r="AE146" s="146"/>
      <c r="AF146" s="134" t="e">
        <f>+IF(AE146='[14]Tabla Valoración controles'!$D$9,'[14]Tabla Valoración controles'!$F$9,IF(AA146=[14]FORMULAS!$A$10,0,'[14]Tabla Valoración controles'!$F$10))</f>
        <v>#REF!</v>
      </c>
      <c r="AG146" s="146"/>
      <c r="AH146" s="134" t="e">
        <f>+IF(AG146='[14]Tabla Valoración controles'!$D$13,'[14]Tabla Valoración controles'!$F$13,'[14]Tabla Valoración controles'!$F$14)</f>
        <v>#REF!</v>
      </c>
      <c r="AI146" s="171" t="e">
        <f t="shared" si="23"/>
        <v>#REF!</v>
      </c>
      <c r="AJ146" s="147"/>
      <c r="AK146" s="148">
        <f>+IF(AJ146=[3]CONTROLES!$C$50,[3]CONTROLES!$D$50,[3]CONTROLES!$D$51)</f>
        <v>0</v>
      </c>
      <c r="AL146" s="147"/>
      <c r="AM146" s="148">
        <f>+IF(AL146=[3]CONTROLES!$C$52,[3]CONTROLES!$D$52,[3]CONTROLES!$D$53)</f>
        <v>0</v>
      </c>
      <c r="AN146" s="147"/>
      <c r="AO146" s="148">
        <f>+IF(AN146=[3]CONTROLES!$C$54,[3]CONTROLES!$D$54,[3]CONTROLES!$D$55)</f>
        <v>0</v>
      </c>
      <c r="AP146" s="147"/>
      <c r="AQ146" s="148">
        <f>+IF(AP146=[3]CONTROLES!$C$56,[3]CONTROLES!$D$56,IF(AP146=[3]CONTROLES!$C$57,[3]CONTROLES!$D$57,[3]CONTROLES!$D$58))</f>
        <v>0</v>
      </c>
      <c r="AR146" s="147"/>
      <c r="AS146" s="148">
        <f>+IF(AR146=[3]CONTROLES!$C$59,[3]CONTROLES!$D$59,[3]CONTROLES!$D$60)</f>
        <v>0</v>
      </c>
      <c r="AT146" s="147"/>
      <c r="AU146" s="148">
        <f>+IF(AT146=[3]CONTROLES!$C$61,[3]CONTROLES!$D$61,[3]CONTROLES!$D$62)</f>
        <v>0</v>
      </c>
      <c r="AV146" s="147"/>
      <c r="AW146" s="149">
        <f>+IF(AV146=[3]CONTROLES!$C$63,[3]CONTROLES!$D$63,IF(AV146=[3]CONTROLES!$C$64,[3]CONTROLES!$D$64,[3]CONTROLES!$D$65))</f>
        <v>0</v>
      </c>
      <c r="AX146" s="149">
        <f t="shared" si="22"/>
        <v>0</v>
      </c>
      <c r="AY146" s="150" t="str">
        <f t="shared" si="21"/>
        <v>Débil</v>
      </c>
      <c r="AZ146" s="143"/>
      <c r="BA146" s="329"/>
      <c r="BB146" s="348"/>
      <c r="BC146" s="345"/>
      <c r="BD146" s="346"/>
      <c r="BE146" s="346"/>
      <c r="BF146" s="136"/>
      <c r="BG146" s="136"/>
      <c r="BH146" s="143"/>
      <c r="BI146" s="219"/>
      <c r="BJ146" s="219"/>
      <c r="BK146" s="136"/>
      <c r="BL146" s="136"/>
      <c r="BM146" s="208"/>
      <c r="BN146" s="344"/>
      <c r="BO146" s="239"/>
      <c r="BP146" s="239"/>
      <c r="BQ146" s="196"/>
      <c r="BR146" s="196"/>
      <c r="BS146" s="196"/>
      <c r="BT146" s="196"/>
      <c r="BU146" s="196"/>
      <c r="BV146" s="196"/>
      <c r="BW146" s="196"/>
      <c r="BX146" s="196"/>
      <c r="BY146" s="196"/>
      <c r="BZ146" s="196"/>
      <c r="CA146" s="196"/>
      <c r="CB146" s="196"/>
      <c r="CC146" s="196"/>
      <c r="CD146" s="196"/>
      <c r="CE146" s="196"/>
      <c r="CF146" s="196"/>
      <c r="CG146" s="196"/>
      <c r="CH146" s="196"/>
      <c r="CI146" s="196"/>
      <c r="CJ146" s="196"/>
      <c r="CK146" s="196"/>
      <c r="CL146" s="196"/>
      <c r="CM146" s="196"/>
      <c r="CN146" s="196"/>
      <c r="CO146" s="196"/>
      <c r="CP146" s="196"/>
      <c r="CQ146" s="196"/>
      <c r="CR146" s="196"/>
      <c r="CS146" s="196"/>
      <c r="CT146" s="196"/>
      <c r="CU146" s="196"/>
      <c r="CV146" s="196"/>
      <c r="CW146" s="196"/>
      <c r="CX146" s="196"/>
      <c r="CY146" s="196"/>
      <c r="CZ146" s="196"/>
      <c r="DA146" s="196"/>
      <c r="DB146" s="196"/>
      <c r="DC146" s="196"/>
      <c r="DD146" s="196"/>
      <c r="DE146" s="196"/>
      <c r="DF146" s="196"/>
      <c r="DG146" s="196"/>
      <c r="DH146" s="196"/>
      <c r="DI146" s="196"/>
      <c r="DJ146" s="196"/>
      <c r="DK146" s="196"/>
      <c r="DL146" s="196"/>
      <c r="DM146" s="196"/>
      <c r="DN146" s="196"/>
      <c r="DO146" s="196"/>
      <c r="DP146" s="196"/>
      <c r="DQ146" s="196"/>
      <c r="DR146" s="196"/>
      <c r="DS146" s="196"/>
      <c r="DT146" s="196"/>
      <c r="DU146" s="196"/>
      <c r="DV146" s="196"/>
      <c r="DW146" s="196"/>
      <c r="DX146" s="196"/>
      <c r="DY146" s="196"/>
      <c r="DZ146" s="196"/>
      <c r="EA146" s="196"/>
      <c r="EB146" s="196"/>
      <c r="EC146" s="196"/>
      <c r="ED146" s="196"/>
      <c r="EE146" s="196"/>
      <c r="EF146" s="196"/>
      <c r="EG146" s="196"/>
      <c r="EH146" s="196"/>
      <c r="EI146" s="196"/>
      <c r="EJ146" s="196"/>
      <c r="EK146" s="196"/>
      <c r="EL146" s="196"/>
      <c r="EM146" s="196"/>
      <c r="EN146" s="196"/>
      <c r="EO146" s="196"/>
      <c r="EP146" s="196"/>
      <c r="EQ146" s="196"/>
      <c r="ER146" s="196"/>
      <c r="ES146" s="196"/>
      <c r="ET146" s="196"/>
      <c r="EU146" s="196"/>
      <c r="EV146" s="196"/>
      <c r="EW146" s="196"/>
      <c r="EX146" s="196"/>
      <c r="EY146" s="196"/>
      <c r="EZ146" s="196"/>
      <c r="FA146" s="196"/>
      <c r="FB146" s="196"/>
      <c r="FC146" s="196"/>
      <c r="FD146" s="196"/>
      <c r="FE146" s="196"/>
      <c r="FF146" s="196"/>
      <c r="FG146" s="196"/>
      <c r="FH146" s="196"/>
      <c r="FI146" s="196"/>
      <c r="FJ146" s="196"/>
      <c r="FK146" s="196"/>
      <c r="FL146" s="196"/>
      <c r="FM146" s="196"/>
      <c r="FN146" s="196"/>
      <c r="FO146" s="196"/>
      <c r="FP146" s="196"/>
      <c r="FQ146" s="196"/>
      <c r="FR146" s="196"/>
      <c r="FS146" s="280"/>
      <c r="FT146" s="280"/>
      <c r="FU146" s="196"/>
      <c r="FV146" s="277"/>
      <c r="FW146" s="196"/>
      <c r="FX146" s="196"/>
      <c r="FY146" s="280"/>
      <c r="FZ146" s="196"/>
      <c r="GA146" s="243">
        <v>45422</v>
      </c>
      <c r="GB146" s="269"/>
      <c r="GC146" s="269"/>
      <c r="GD146" s="269"/>
      <c r="GE146" s="289"/>
      <c r="GF146" s="289"/>
      <c r="GG146" s="289"/>
      <c r="GH146" s="289"/>
      <c r="GI146" s="289"/>
      <c r="GJ146" s="289"/>
      <c r="GK146" s="289"/>
      <c r="GL146" s="289"/>
      <c r="GM146" s="289"/>
      <c r="GN146" s="289"/>
      <c r="GO146" s="289"/>
      <c r="GP146" s="289"/>
      <c r="GQ146" s="289"/>
      <c r="GR146" s="289"/>
      <c r="GS146" s="289"/>
      <c r="GT146" s="289"/>
      <c r="GU146" s="289"/>
      <c r="GV146" s="289"/>
      <c r="GW146" s="289"/>
      <c r="GX146" s="289"/>
      <c r="GY146" s="289"/>
      <c r="GZ146" s="289"/>
      <c r="HA146" s="289"/>
      <c r="HB146" s="289"/>
      <c r="HC146" s="289"/>
      <c r="HD146" s="289"/>
      <c r="HE146" s="289"/>
      <c r="HF146" s="289"/>
    </row>
    <row r="147" spans="1:214" ht="60.6" customHeight="1" x14ac:dyDescent="0.2">
      <c r="A147" s="351">
        <v>24</v>
      </c>
      <c r="B147" s="350" t="s">
        <v>190</v>
      </c>
      <c r="C147" s="328" t="str">
        <f>VLOOKUP(B147,FORMULAS!$A$30:$C$46,2,0)</f>
        <v>Reasentar hogares estratos 1 y 2 que se encuentran ubicados en zonas de alto riesgo no mitigable, recomendadas por el IDIGER y/o los ordenados mediante sentencias judiciales o actos administrativos y adquirir los predios y/o mejoras de acuerdo con la normatividad vigente.</v>
      </c>
      <c r="D147" s="328" t="str">
        <f>VLOOKUP(B147,FORMULAS!$A$30:$C$46,3,0)</f>
        <v>Director de Reasentamientos</v>
      </c>
      <c r="E147" s="153" t="s">
        <v>740</v>
      </c>
      <c r="F147" s="462" t="s">
        <v>741</v>
      </c>
      <c r="G147" s="153" t="s">
        <v>742</v>
      </c>
      <c r="H147" s="462" t="s">
        <v>743</v>
      </c>
      <c r="I147" s="462" t="s">
        <v>744</v>
      </c>
      <c r="J147" s="372" t="s">
        <v>745</v>
      </c>
      <c r="K147" s="143" t="s">
        <v>432</v>
      </c>
      <c r="L147" s="143" t="s">
        <v>432</v>
      </c>
      <c r="M147" s="143" t="s">
        <v>432</v>
      </c>
      <c r="N147" s="143" t="s">
        <v>432</v>
      </c>
      <c r="O147" s="372" t="s">
        <v>280</v>
      </c>
      <c r="P147" s="396" t="str">
        <f>VLOOKUP(O147,[15]FORMULAS!$A$77:$B$82,2,0)</f>
        <v>Rara vez</v>
      </c>
      <c r="Q147" s="411" t="str">
        <f>+P147</f>
        <v>Rara vez</v>
      </c>
      <c r="R147" s="329" t="str">
        <f>VLOOKUP(A147,'Impacto Ri Inhe'!$B$5:$AF$42,31,0)</f>
        <v>Mayor</v>
      </c>
      <c r="S147" s="345" t="str">
        <f>CONCATENATE(R147,"-",Q147)</f>
        <v>Mayor-Rara vez</v>
      </c>
      <c r="T147" s="346" t="str">
        <f>VLOOKUP(S147,[14]FORMULAS!$I$77:$J$97,2,0)</f>
        <v>Alto</v>
      </c>
      <c r="U147" s="143">
        <v>1</v>
      </c>
      <c r="V147" s="145" t="s">
        <v>746</v>
      </c>
      <c r="W147" s="145" t="s">
        <v>747</v>
      </c>
      <c r="X147" s="145" t="s">
        <v>748</v>
      </c>
      <c r="Y147" s="146" t="s">
        <v>12</v>
      </c>
      <c r="Z147" s="226">
        <f>+IF(Y147='[16]Tabla Valoración controles'!$D$4,'[16]Tabla Valoración controles'!$F$4,IF('[16]Mapa Corrupcion'!Y153='[16]Tabla Valoración controles'!$D$5,'[16]Tabla Valoración controles'!$F$5,IF(Y147=[16]FORMULAS!$A$10,0,'[16]Tabla Valoración controles'!$F$6)))</f>
        <v>0.25</v>
      </c>
      <c r="AA147" s="146" t="s">
        <v>8</v>
      </c>
      <c r="AB147" s="135">
        <f>+IF(AA147='[16]Tabla Valoración controles'!$D$7,'[16]Tabla Valoración controles'!$F$7,IF(Y147=[16]FORMULAS!$A$10,0,'[16]Tabla Valoración controles'!$F$8))</f>
        <v>0.15</v>
      </c>
      <c r="AC147" s="146" t="s">
        <v>17</v>
      </c>
      <c r="AD147" s="226">
        <f>+IF(AC147='[16]Tabla Valoración controles'!$D$9,'[16]Tabla Valoración controles'!$F$9,IF(Y147=[16]FORMULAS!$A$10,0,'[16]Tabla Valoración controles'!$F$10))</f>
        <v>0</v>
      </c>
      <c r="AE147" s="146" t="s">
        <v>20</v>
      </c>
      <c r="AF147" s="226">
        <f>+IF(AE147='[16]Tabla Valoración controles'!$D$9,'[16]Tabla Valoración controles'!$F$9,IF(AA147=[16]FORMULAS!$A$10,0,'[16]Tabla Valoración controles'!$F$10))</f>
        <v>0</v>
      </c>
      <c r="AG147" s="146" t="s">
        <v>77</v>
      </c>
      <c r="AH147" s="226">
        <f>+IF(AG147='[16]Tabla Valoración controles'!$D$13,'[16]Tabla Valoración controles'!$F$13,'[16]Tabla Valoración controles'!$F$14)</f>
        <v>0</v>
      </c>
      <c r="AI147" s="135">
        <f t="shared" si="23"/>
        <v>0.4</v>
      </c>
      <c r="AJ147" s="227" t="s">
        <v>353</v>
      </c>
      <c r="AK147" s="228">
        <f>+IF(AJ147=[17]CONTROLES!$C$50,[17]CONTROLES!$D$50,[17]CONTROLES!$D$51)</f>
        <v>15</v>
      </c>
      <c r="AL147" s="227" t="s">
        <v>359</v>
      </c>
      <c r="AM147" s="228">
        <f>+IF(AL147=[17]CONTROLES!$C$52,[17]CONTROLES!$D$52,[17]CONTROLES!$D$53)</f>
        <v>15</v>
      </c>
      <c r="AN147" s="227" t="s">
        <v>362</v>
      </c>
      <c r="AO147" s="228">
        <f>+IF(AN147=[17]CONTROLES!$C$54,[17]CONTROLES!$D$54,[17]CONTROLES!$D$55)</f>
        <v>15</v>
      </c>
      <c r="AP147" s="227" t="s">
        <v>365</v>
      </c>
      <c r="AQ147" s="228">
        <f>+IF(AP147=[17]CONTROLES!$C$56,[17]CONTROLES!$D$56,IF(AP147=[17]CONTROLES!$C$57,[17]CONTROLES!$D$57,[17]CONTROLES!$D$58))</f>
        <v>15</v>
      </c>
      <c r="AR147" s="227" t="s">
        <v>369</v>
      </c>
      <c r="AS147" s="228">
        <f>+IF(AR147=[17]CONTROLES!$C$59,[17]CONTROLES!$D$59,[17]CONTROLES!$D$60)</f>
        <v>15</v>
      </c>
      <c r="AT147" s="227" t="s">
        <v>372</v>
      </c>
      <c r="AU147" s="228">
        <f>+IF(AT147=[17]CONTROLES!$C$61,[17]CONTROLES!$D$61,[17]CONTROLES!$D$62)</f>
        <v>15</v>
      </c>
      <c r="AV147" s="227" t="s">
        <v>375</v>
      </c>
      <c r="AW147" s="229">
        <f>+IF(AV147=[8]CONTROLES!$C$63,[8]CONTROLES!$D$63,IF(AV147=[8]CONTROLES!$C$64,[8]CONTROLES!$D$64,[8]CONTROLES!$D$65))</f>
        <v>10</v>
      </c>
      <c r="AX147" s="229">
        <f t="shared" si="22"/>
        <v>100</v>
      </c>
      <c r="AY147" s="150" t="str">
        <f t="shared" si="21"/>
        <v>Fuerte</v>
      </c>
      <c r="AZ147" s="372" t="s">
        <v>280</v>
      </c>
      <c r="BA147" s="396" t="str">
        <f>VLOOKUP(AZ147,[15]FORMULAS!$A$77:$B$82,2,0)</f>
        <v>Rara vez</v>
      </c>
      <c r="BB147" s="418" t="str">
        <f>+R147</f>
        <v>Mayor</v>
      </c>
      <c r="BC147" s="411" t="str">
        <f>CONCATENATE(BB147,"-",BA147)</f>
        <v>Mayor-Rara vez</v>
      </c>
      <c r="BD147" s="346" t="str">
        <f>VLOOKUP(BC147,[14]FORMULAS!$I$77:$J$97,2,0)</f>
        <v>Alto</v>
      </c>
      <c r="BE147" s="414" t="s">
        <v>118</v>
      </c>
      <c r="BF147" s="225" t="s">
        <v>749</v>
      </c>
      <c r="BG147" s="224" t="s">
        <v>143</v>
      </c>
      <c r="BH147" s="224" t="s">
        <v>224</v>
      </c>
      <c r="BI147" s="230">
        <v>45293</v>
      </c>
      <c r="BJ147" s="230">
        <v>45626</v>
      </c>
      <c r="BK147" s="224" t="s">
        <v>750</v>
      </c>
      <c r="BL147" s="224" t="s">
        <v>751</v>
      </c>
      <c r="BM147" s="136" t="s">
        <v>171</v>
      </c>
      <c r="BN147" s="375" t="s">
        <v>752</v>
      </c>
      <c r="BO147" s="239" t="s">
        <v>261</v>
      </c>
      <c r="BP147" s="242" t="s">
        <v>1122</v>
      </c>
      <c r="BQ147" s="242" t="s">
        <v>1122</v>
      </c>
      <c r="BR147" s="242" t="s">
        <v>1122</v>
      </c>
      <c r="BS147" s="239">
        <v>0</v>
      </c>
      <c r="BT147" s="242" t="s">
        <v>1122</v>
      </c>
      <c r="BU147" s="239" t="s">
        <v>262</v>
      </c>
      <c r="BV147" s="239"/>
      <c r="BW147" s="239"/>
      <c r="BX147" s="239" t="s">
        <v>261</v>
      </c>
      <c r="BY147" s="242" t="s">
        <v>1122</v>
      </c>
      <c r="BZ147" s="242" t="s">
        <v>1122</v>
      </c>
      <c r="CA147" s="242" t="s">
        <v>1122</v>
      </c>
      <c r="CB147" s="239">
        <v>0</v>
      </c>
      <c r="CC147" s="242" t="s">
        <v>1122</v>
      </c>
      <c r="CD147" s="239" t="s">
        <v>262</v>
      </c>
      <c r="CE147" s="239"/>
      <c r="CF147" s="239"/>
      <c r="CG147" s="239" t="s">
        <v>261</v>
      </c>
      <c r="CH147" s="242" t="s">
        <v>1122</v>
      </c>
      <c r="CI147" s="242" t="s">
        <v>1122</v>
      </c>
      <c r="CJ147" s="242" t="s">
        <v>1122</v>
      </c>
      <c r="CK147" s="239">
        <v>0</v>
      </c>
      <c r="CL147" s="242" t="s">
        <v>1122</v>
      </c>
      <c r="CM147" s="239" t="s">
        <v>262</v>
      </c>
      <c r="CN147" s="239"/>
      <c r="CO147" s="239"/>
      <c r="CP147" s="239" t="s">
        <v>261</v>
      </c>
      <c r="CQ147" s="242" t="s">
        <v>1122</v>
      </c>
      <c r="CR147" s="242" t="s">
        <v>1122</v>
      </c>
      <c r="CS147" s="242" t="s">
        <v>1122</v>
      </c>
      <c r="CT147" s="239">
        <v>0</v>
      </c>
      <c r="CU147" s="242" t="s">
        <v>1122</v>
      </c>
      <c r="CV147" s="239" t="s">
        <v>262</v>
      </c>
      <c r="CW147" s="239"/>
      <c r="CX147" s="239"/>
      <c r="CY147" s="196"/>
      <c r="CZ147" s="196"/>
      <c r="DA147" s="196"/>
      <c r="DB147" s="196"/>
      <c r="DC147" s="196"/>
      <c r="DD147" s="196"/>
      <c r="DE147" s="196"/>
      <c r="DF147" s="196"/>
      <c r="DG147" s="196"/>
      <c r="DH147" s="196"/>
      <c r="DI147" s="196"/>
      <c r="DJ147" s="196"/>
      <c r="DK147" s="196"/>
      <c r="DL147" s="196"/>
      <c r="DM147" s="196"/>
      <c r="DN147" s="196"/>
      <c r="DO147" s="196"/>
      <c r="DP147" s="196"/>
      <c r="DQ147" s="196"/>
      <c r="DR147" s="196"/>
      <c r="DS147" s="196"/>
      <c r="DT147" s="196"/>
      <c r="DU147" s="196"/>
      <c r="DV147" s="196"/>
      <c r="DW147" s="196"/>
      <c r="DX147" s="196"/>
      <c r="DY147" s="196"/>
      <c r="DZ147" s="196"/>
      <c r="EA147" s="196"/>
      <c r="EB147" s="196"/>
      <c r="EC147" s="196"/>
      <c r="ED147" s="196"/>
      <c r="EE147" s="196"/>
      <c r="EF147" s="196"/>
      <c r="EG147" s="196"/>
      <c r="EH147" s="196"/>
      <c r="EI147" s="196"/>
      <c r="EJ147" s="196"/>
      <c r="EK147" s="196"/>
      <c r="EL147" s="196"/>
      <c r="EM147" s="196"/>
      <c r="EN147" s="196"/>
      <c r="EO147" s="196"/>
      <c r="EP147" s="196"/>
      <c r="EQ147" s="196"/>
      <c r="ER147" s="196"/>
      <c r="ES147" s="196"/>
      <c r="ET147" s="196"/>
      <c r="EU147" s="196"/>
      <c r="EV147" s="196"/>
      <c r="EW147" s="196"/>
      <c r="EX147" s="196"/>
      <c r="EY147" s="196"/>
      <c r="EZ147" s="196"/>
      <c r="FA147" s="196"/>
      <c r="FB147" s="196"/>
      <c r="FC147" s="196"/>
      <c r="FD147" s="196"/>
      <c r="FE147" s="196"/>
      <c r="FF147" s="196"/>
      <c r="FG147" s="196"/>
      <c r="FH147" s="196"/>
      <c r="FI147" s="196"/>
      <c r="FJ147" s="196"/>
      <c r="FK147" s="196"/>
      <c r="FL147" s="196"/>
      <c r="FM147" s="196"/>
      <c r="FN147" s="196"/>
      <c r="FO147" s="196"/>
      <c r="FP147" s="196"/>
      <c r="FQ147" s="196"/>
      <c r="FR147" s="196"/>
      <c r="FS147" s="279">
        <v>45419</v>
      </c>
      <c r="FT147" s="277" t="s">
        <v>261</v>
      </c>
      <c r="FU147" s="245" t="s">
        <v>1106</v>
      </c>
      <c r="FV147" s="252" t="s">
        <v>35</v>
      </c>
      <c r="FW147" s="255" t="s">
        <v>912</v>
      </c>
      <c r="FX147" s="252" t="s">
        <v>468</v>
      </c>
      <c r="FY147" s="252" t="s">
        <v>35</v>
      </c>
      <c r="FZ147" s="257" t="s">
        <v>262</v>
      </c>
      <c r="GA147" s="243">
        <v>45422</v>
      </c>
      <c r="GB147" s="269" t="s">
        <v>1198</v>
      </c>
      <c r="GC147" s="269" t="s">
        <v>1194</v>
      </c>
      <c r="GD147" s="269" t="s">
        <v>173</v>
      </c>
      <c r="GE147" s="289">
        <v>0</v>
      </c>
      <c r="GF147" s="289"/>
      <c r="GG147" s="289"/>
      <c r="GH147" s="289"/>
      <c r="GI147" s="289"/>
      <c r="GJ147" s="289"/>
      <c r="GK147" s="289"/>
      <c r="GL147" s="289"/>
      <c r="GM147" s="289"/>
      <c r="GN147" s="289"/>
      <c r="GO147" s="289"/>
      <c r="GP147" s="289"/>
      <c r="GQ147" s="289"/>
      <c r="GR147" s="289"/>
      <c r="GS147" s="289"/>
      <c r="GT147" s="289"/>
      <c r="GU147" s="289"/>
      <c r="GV147" s="289"/>
      <c r="GW147" s="289"/>
      <c r="GX147" s="289"/>
      <c r="GY147" s="289"/>
      <c r="GZ147" s="289"/>
      <c r="HA147" s="289"/>
      <c r="HB147" s="289"/>
      <c r="HC147" s="289"/>
      <c r="HD147" s="289"/>
      <c r="HE147" s="289"/>
      <c r="HF147" s="289">
        <v>0</v>
      </c>
    </row>
    <row r="148" spans="1:214" ht="62.45" customHeight="1" x14ac:dyDescent="0.2">
      <c r="A148" s="351"/>
      <c r="B148" s="350"/>
      <c r="C148" s="328"/>
      <c r="D148" s="328"/>
      <c r="E148" s="153" t="s">
        <v>753</v>
      </c>
      <c r="F148" s="463"/>
      <c r="G148" s="153" t="s">
        <v>754</v>
      </c>
      <c r="H148" s="463"/>
      <c r="I148" s="463"/>
      <c r="J148" s="373"/>
      <c r="K148" s="231"/>
      <c r="L148" s="231"/>
      <c r="M148" s="231"/>
      <c r="N148" s="231"/>
      <c r="O148" s="373"/>
      <c r="P148" s="397"/>
      <c r="Q148" s="412"/>
      <c r="R148" s="329"/>
      <c r="S148" s="345"/>
      <c r="T148" s="346"/>
      <c r="U148" s="143">
        <v>2</v>
      </c>
      <c r="V148" s="145" t="s">
        <v>755</v>
      </c>
      <c r="W148" s="145" t="s">
        <v>756</v>
      </c>
      <c r="X148" s="145" t="s">
        <v>757</v>
      </c>
      <c r="Y148" s="146" t="s">
        <v>13</v>
      </c>
      <c r="Z148" s="226"/>
      <c r="AA148" s="146" t="s">
        <v>8</v>
      </c>
      <c r="AB148" s="135"/>
      <c r="AC148" s="146" t="s">
        <v>17</v>
      </c>
      <c r="AD148" s="226"/>
      <c r="AE148" s="146" t="s">
        <v>20</v>
      </c>
      <c r="AF148" s="226"/>
      <c r="AG148" s="146" t="s">
        <v>77</v>
      </c>
      <c r="AH148" s="226"/>
      <c r="AI148" s="135"/>
      <c r="AJ148" s="227" t="s">
        <v>353</v>
      </c>
      <c r="AK148" s="228"/>
      <c r="AL148" s="227" t="s">
        <v>359</v>
      </c>
      <c r="AM148" s="228"/>
      <c r="AN148" s="227" t="s">
        <v>362</v>
      </c>
      <c r="AO148" s="228"/>
      <c r="AP148" s="227" t="s">
        <v>365</v>
      </c>
      <c r="AQ148" s="228"/>
      <c r="AR148" s="227" t="s">
        <v>369</v>
      </c>
      <c r="AS148" s="228"/>
      <c r="AT148" s="227" t="s">
        <v>372</v>
      </c>
      <c r="AU148" s="228"/>
      <c r="AV148" s="227" t="s">
        <v>375</v>
      </c>
      <c r="AW148" s="229">
        <f>+IF(AV148=[8]CONTROLES!$C$63,[8]CONTROLES!$D$63,IF(AV148=[8]CONTROLES!$C$64,[8]CONTROLES!$D$64,[8]CONTROLES!$D$65))</f>
        <v>10</v>
      </c>
      <c r="AX148" s="229">
        <f t="shared" si="22"/>
        <v>10</v>
      </c>
      <c r="AY148" s="150" t="str">
        <f t="shared" si="21"/>
        <v>Débil</v>
      </c>
      <c r="AZ148" s="373"/>
      <c r="BA148" s="397"/>
      <c r="BB148" s="419"/>
      <c r="BC148" s="412"/>
      <c r="BD148" s="346"/>
      <c r="BE148" s="415"/>
      <c r="BF148" s="225" t="s">
        <v>758</v>
      </c>
      <c r="BG148" s="224" t="s">
        <v>143</v>
      </c>
      <c r="BH148" s="224" t="s">
        <v>222</v>
      </c>
      <c r="BI148" s="230">
        <v>45293</v>
      </c>
      <c r="BJ148" s="230">
        <v>45626</v>
      </c>
      <c r="BK148" s="224" t="s">
        <v>457</v>
      </c>
      <c r="BL148" s="224" t="s">
        <v>759</v>
      </c>
      <c r="BM148" s="136" t="s">
        <v>171</v>
      </c>
      <c r="BN148" s="376"/>
      <c r="BO148" s="263" t="s">
        <v>261</v>
      </c>
      <c r="BP148" s="263" t="s">
        <v>967</v>
      </c>
      <c r="BQ148" s="263" t="s">
        <v>1123</v>
      </c>
      <c r="BR148" s="239"/>
      <c r="BS148" s="239"/>
      <c r="BT148" s="239"/>
      <c r="BU148" s="239"/>
      <c r="BV148" s="239"/>
      <c r="BW148" s="239"/>
      <c r="BX148" s="239"/>
      <c r="BY148" s="239"/>
      <c r="BZ148" s="239"/>
      <c r="CA148" s="239"/>
      <c r="CB148" s="239"/>
      <c r="CC148" s="239"/>
      <c r="CD148" s="239"/>
      <c r="CE148" s="239"/>
      <c r="CF148" s="239"/>
      <c r="CG148" s="239"/>
      <c r="CH148" s="239"/>
      <c r="CI148" s="239"/>
      <c r="CJ148" s="239"/>
      <c r="CK148" s="239"/>
      <c r="CL148" s="239"/>
      <c r="CM148" s="239"/>
      <c r="CN148" s="239"/>
      <c r="CO148" s="239"/>
      <c r="CP148" s="239"/>
      <c r="CQ148" s="239"/>
      <c r="CR148" s="239"/>
      <c r="CS148" s="263" t="s">
        <v>968</v>
      </c>
      <c r="CT148" s="263">
        <v>0.33</v>
      </c>
      <c r="CU148" s="263" t="s">
        <v>969</v>
      </c>
      <c r="CV148" s="263" t="s">
        <v>262</v>
      </c>
      <c r="CW148" s="239"/>
      <c r="CX148" s="239"/>
      <c r="CY148" s="196"/>
      <c r="CZ148" s="196"/>
      <c r="DA148" s="196"/>
      <c r="DB148" s="196"/>
      <c r="DC148" s="196"/>
      <c r="DD148" s="196"/>
      <c r="DE148" s="196"/>
      <c r="DF148" s="196"/>
      <c r="DG148" s="196"/>
      <c r="DH148" s="196"/>
      <c r="DI148" s="196"/>
      <c r="DJ148" s="196"/>
      <c r="DK148" s="196"/>
      <c r="DL148" s="196"/>
      <c r="DM148" s="196"/>
      <c r="DN148" s="196"/>
      <c r="DO148" s="196"/>
      <c r="DP148" s="196"/>
      <c r="DQ148" s="196"/>
      <c r="DR148" s="196"/>
      <c r="DS148" s="196"/>
      <c r="DT148" s="196"/>
      <c r="DU148" s="196"/>
      <c r="DV148" s="196"/>
      <c r="DW148" s="196"/>
      <c r="DX148" s="196"/>
      <c r="DY148" s="196"/>
      <c r="DZ148" s="196"/>
      <c r="EA148" s="196"/>
      <c r="EB148" s="196"/>
      <c r="EC148" s="196"/>
      <c r="ED148" s="196"/>
      <c r="EE148" s="196"/>
      <c r="EF148" s="196"/>
      <c r="EG148" s="196"/>
      <c r="EH148" s="196"/>
      <c r="EI148" s="196"/>
      <c r="EJ148" s="196"/>
      <c r="EK148" s="196"/>
      <c r="EL148" s="196"/>
      <c r="EM148" s="196"/>
      <c r="EN148" s="196"/>
      <c r="EO148" s="196"/>
      <c r="EP148" s="196"/>
      <c r="EQ148" s="196"/>
      <c r="ER148" s="196"/>
      <c r="ES148" s="196"/>
      <c r="ET148" s="196"/>
      <c r="EU148" s="196"/>
      <c r="EV148" s="196"/>
      <c r="EW148" s="196"/>
      <c r="EX148" s="196"/>
      <c r="EY148" s="196"/>
      <c r="EZ148" s="196"/>
      <c r="FA148" s="196"/>
      <c r="FB148" s="196"/>
      <c r="FC148" s="196"/>
      <c r="FD148" s="196"/>
      <c r="FE148" s="196"/>
      <c r="FF148" s="196"/>
      <c r="FG148" s="196"/>
      <c r="FH148" s="196"/>
      <c r="FI148" s="196"/>
      <c r="FJ148" s="196"/>
      <c r="FK148" s="196"/>
      <c r="FL148" s="196"/>
      <c r="FM148" s="196"/>
      <c r="FN148" s="196"/>
      <c r="FO148" s="196"/>
      <c r="FP148" s="196"/>
      <c r="FQ148" s="196"/>
      <c r="FR148" s="196"/>
      <c r="FS148" s="279">
        <v>45419</v>
      </c>
      <c r="FT148" s="277" t="s">
        <v>261</v>
      </c>
      <c r="FU148" s="245" t="s">
        <v>1046</v>
      </c>
      <c r="FV148" s="252" t="s">
        <v>35</v>
      </c>
      <c r="FW148" s="255" t="s">
        <v>1064</v>
      </c>
      <c r="FX148" s="264">
        <v>0.33</v>
      </c>
      <c r="FY148" s="252" t="s">
        <v>35</v>
      </c>
      <c r="FZ148" s="262" t="s">
        <v>262</v>
      </c>
      <c r="GA148" s="243">
        <v>45422</v>
      </c>
      <c r="GB148" s="269" t="s">
        <v>1196</v>
      </c>
      <c r="GC148" s="291" t="s">
        <v>1197</v>
      </c>
      <c r="GD148" s="269" t="s">
        <v>173</v>
      </c>
      <c r="GE148" s="289">
        <v>0.15</v>
      </c>
      <c r="GF148" s="289"/>
      <c r="GG148" s="289"/>
      <c r="GH148" s="289"/>
      <c r="GI148" s="289"/>
      <c r="GJ148" s="289"/>
      <c r="GK148" s="289"/>
      <c r="GL148" s="289"/>
      <c r="GM148" s="289"/>
      <c r="GN148" s="289"/>
      <c r="GO148" s="289"/>
      <c r="GP148" s="289"/>
      <c r="GQ148" s="289"/>
      <c r="GR148" s="289"/>
      <c r="GS148" s="289"/>
      <c r="GT148" s="289"/>
      <c r="GU148" s="289"/>
      <c r="GV148" s="289"/>
      <c r="GW148" s="289"/>
      <c r="GX148" s="289"/>
      <c r="GY148" s="289"/>
      <c r="GZ148" s="289"/>
      <c r="HA148" s="289"/>
      <c r="HB148" s="289"/>
      <c r="HC148" s="289"/>
      <c r="HD148" s="289"/>
      <c r="HE148" s="289"/>
      <c r="HF148" s="289">
        <v>0.33300000000000002</v>
      </c>
    </row>
    <row r="149" spans="1:214" ht="84.6" customHeight="1" x14ac:dyDescent="0.2">
      <c r="A149" s="351"/>
      <c r="B149" s="350"/>
      <c r="C149" s="328"/>
      <c r="D149" s="328"/>
      <c r="E149" s="153" t="s">
        <v>760</v>
      </c>
      <c r="F149" s="463"/>
      <c r="G149" s="153" t="s">
        <v>761</v>
      </c>
      <c r="H149" s="463"/>
      <c r="I149" s="463"/>
      <c r="J149" s="373"/>
      <c r="K149" s="231"/>
      <c r="L149" s="231"/>
      <c r="M149" s="231"/>
      <c r="N149" s="231"/>
      <c r="O149" s="373"/>
      <c r="P149" s="397"/>
      <c r="Q149" s="412"/>
      <c r="R149" s="329"/>
      <c r="S149" s="345"/>
      <c r="T149" s="346"/>
      <c r="U149" s="143">
        <v>3</v>
      </c>
      <c r="V149" s="145" t="s">
        <v>762</v>
      </c>
      <c r="W149" s="145" t="s">
        <v>763</v>
      </c>
      <c r="X149" s="145" t="s">
        <v>764</v>
      </c>
      <c r="Y149" s="146" t="s">
        <v>12</v>
      </c>
      <c r="Z149" s="226">
        <f>+IF(Y149='[16]Tabla Valoración controles'!$D$4,'[16]Tabla Valoración controles'!$F$4,IF('[16]Mapa Corrupcion'!Y155='[16]Tabla Valoración controles'!$D$5,'[16]Tabla Valoración controles'!$F$5,IF(Y149=[16]FORMULAS!$A$10,0,'[16]Tabla Valoración controles'!$F$6)))</f>
        <v>0.25</v>
      </c>
      <c r="AA149" s="146" t="s">
        <v>8</v>
      </c>
      <c r="AB149" s="135">
        <f>+IF(AA149='[16]Tabla Valoración controles'!$D$7,'[16]Tabla Valoración controles'!$F$7,IF(Y149=[16]FORMULAS!$A$10,0,'[16]Tabla Valoración controles'!$F$8))</f>
        <v>0.15</v>
      </c>
      <c r="AC149" s="146" t="s">
        <v>17</v>
      </c>
      <c r="AD149" s="226">
        <f>+IF(AC149='[16]Tabla Valoración controles'!$D$9,'[16]Tabla Valoración controles'!$F$9,IF(Y149=[16]FORMULAS!$A$10,0,'[16]Tabla Valoración controles'!$F$10))</f>
        <v>0</v>
      </c>
      <c r="AE149" s="146" t="s">
        <v>20</v>
      </c>
      <c r="AF149" s="226">
        <f>+IF(AE149='[16]Tabla Valoración controles'!$D$9,'[16]Tabla Valoración controles'!$F$9,IF(AA149=[16]FORMULAS!$A$10,0,'[16]Tabla Valoración controles'!$F$10))</f>
        <v>0</v>
      </c>
      <c r="AG149" s="146" t="s">
        <v>77</v>
      </c>
      <c r="AH149" s="226">
        <f>+IF(AG149='[16]Tabla Valoración controles'!$D$13,'[16]Tabla Valoración controles'!$F$13,'[16]Tabla Valoración controles'!$F$14)</f>
        <v>0</v>
      </c>
      <c r="AI149" s="135">
        <f t="shared" si="23"/>
        <v>0.4</v>
      </c>
      <c r="AJ149" s="227" t="s">
        <v>353</v>
      </c>
      <c r="AK149" s="228">
        <f>+IF(AJ149=[17]CONTROLES!$C$50,[17]CONTROLES!$D$50,[17]CONTROLES!$D$51)</f>
        <v>15</v>
      </c>
      <c r="AL149" s="227" t="s">
        <v>359</v>
      </c>
      <c r="AM149" s="228">
        <f>+IF(AL149=[17]CONTROLES!$C$52,[17]CONTROLES!$D$52,[17]CONTROLES!$D$53)</f>
        <v>15</v>
      </c>
      <c r="AN149" s="227" t="s">
        <v>362</v>
      </c>
      <c r="AO149" s="228">
        <f>+IF(AN149=[17]CONTROLES!$C$54,[17]CONTROLES!$D$54,[17]CONTROLES!$D$55)</f>
        <v>15</v>
      </c>
      <c r="AP149" s="227" t="s">
        <v>365</v>
      </c>
      <c r="AQ149" s="228">
        <f>+IF(AP149=[17]CONTROLES!$C$56,[17]CONTROLES!$D$56,IF(AP149=[17]CONTROLES!$C$57,[17]CONTROLES!$D$57,[17]CONTROLES!$D$58))</f>
        <v>15</v>
      </c>
      <c r="AR149" s="227" t="s">
        <v>369</v>
      </c>
      <c r="AS149" s="228">
        <f>+IF(AR149=[17]CONTROLES!$C$59,[17]CONTROLES!$D$59,[17]CONTROLES!$D$60)</f>
        <v>15</v>
      </c>
      <c r="AT149" s="227" t="s">
        <v>372</v>
      </c>
      <c r="AU149" s="228">
        <f>+IF(AT149=[17]CONTROLES!$C$61,[17]CONTROLES!$D$61,[17]CONTROLES!$D$62)</f>
        <v>15</v>
      </c>
      <c r="AV149" s="227" t="s">
        <v>375</v>
      </c>
      <c r="AW149" s="229">
        <f>+IF(AV149=[8]CONTROLES!$C$63,[8]CONTROLES!$D$63,IF(AV149=[8]CONTROLES!$C$64,[8]CONTROLES!$D$64,[8]CONTROLES!$D$65))</f>
        <v>10</v>
      </c>
      <c r="AX149" s="229">
        <f t="shared" si="22"/>
        <v>100</v>
      </c>
      <c r="AY149" s="150" t="str">
        <f t="shared" si="21"/>
        <v>Fuerte</v>
      </c>
      <c r="AZ149" s="373"/>
      <c r="BA149" s="397"/>
      <c r="BB149" s="419"/>
      <c r="BC149" s="412"/>
      <c r="BD149" s="346"/>
      <c r="BE149" s="415"/>
      <c r="BF149" s="153" t="s">
        <v>765</v>
      </c>
      <c r="BG149" s="224" t="s">
        <v>143</v>
      </c>
      <c r="BH149" s="224" t="s">
        <v>223</v>
      </c>
      <c r="BI149" s="230">
        <v>45293</v>
      </c>
      <c r="BJ149" s="230">
        <v>45626</v>
      </c>
      <c r="BK149" s="224" t="s">
        <v>766</v>
      </c>
      <c r="BL149" s="224" t="s">
        <v>767</v>
      </c>
      <c r="BM149" s="136" t="s">
        <v>171</v>
      </c>
      <c r="BN149" s="376"/>
      <c r="BO149" s="239" t="s">
        <v>970</v>
      </c>
      <c r="BP149" s="242" t="s">
        <v>971</v>
      </c>
      <c r="BQ149" s="242" t="s">
        <v>972</v>
      </c>
      <c r="BR149" s="242" t="s">
        <v>1122</v>
      </c>
      <c r="BS149" s="239">
        <v>0</v>
      </c>
      <c r="BT149" s="242" t="s">
        <v>1122</v>
      </c>
      <c r="BU149" s="239" t="s">
        <v>262</v>
      </c>
      <c r="BV149" s="239"/>
      <c r="BW149" s="239"/>
      <c r="BX149" s="239"/>
      <c r="BY149" s="239"/>
      <c r="BZ149" s="239"/>
      <c r="CA149" s="242" t="s">
        <v>1122</v>
      </c>
      <c r="CB149" s="239">
        <v>0</v>
      </c>
      <c r="CC149" s="242" t="s">
        <v>1122</v>
      </c>
      <c r="CD149" s="239" t="s">
        <v>262</v>
      </c>
      <c r="CE149" s="239"/>
      <c r="CF149" s="239"/>
      <c r="CG149" s="239"/>
      <c r="CH149" s="239"/>
      <c r="CI149" s="239"/>
      <c r="CJ149" s="242" t="s">
        <v>1122</v>
      </c>
      <c r="CK149" s="239">
        <v>0</v>
      </c>
      <c r="CL149" s="242" t="s">
        <v>1122</v>
      </c>
      <c r="CM149" s="239" t="s">
        <v>262</v>
      </c>
      <c r="CN149" s="239"/>
      <c r="CO149" s="239"/>
      <c r="CP149" s="239" t="s">
        <v>970</v>
      </c>
      <c r="CQ149" s="242" t="s">
        <v>971</v>
      </c>
      <c r="CR149" s="242" t="s">
        <v>972</v>
      </c>
      <c r="CS149" s="242" t="s">
        <v>1122</v>
      </c>
      <c r="CT149" s="239">
        <v>0</v>
      </c>
      <c r="CU149" s="242" t="s">
        <v>1122</v>
      </c>
      <c r="CV149" s="239" t="s">
        <v>262</v>
      </c>
      <c r="CW149" s="239"/>
      <c r="CX149" s="239"/>
      <c r="CY149" s="196"/>
      <c r="CZ149" s="196"/>
      <c r="DA149" s="196"/>
      <c r="DB149" s="196"/>
      <c r="DC149" s="196"/>
      <c r="DD149" s="196"/>
      <c r="DE149" s="196"/>
      <c r="DF149" s="196"/>
      <c r="DG149" s="196"/>
      <c r="DH149" s="196"/>
      <c r="DI149" s="196"/>
      <c r="DJ149" s="196"/>
      <c r="DK149" s="196"/>
      <c r="DL149" s="196"/>
      <c r="DM149" s="196"/>
      <c r="DN149" s="196"/>
      <c r="DO149" s="196"/>
      <c r="DP149" s="196"/>
      <c r="DQ149" s="196"/>
      <c r="DR149" s="196"/>
      <c r="DS149" s="196"/>
      <c r="DT149" s="196"/>
      <c r="DU149" s="196"/>
      <c r="DV149" s="196"/>
      <c r="DW149" s="196"/>
      <c r="DX149" s="196"/>
      <c r="DY149" s="196"/>
      <c r="DZ149" s="196"/>
      <c r="EA149" s="196"/>
      <c r="EB149" s="196"/>
      <c r="EC149" s="196"/>
      <c r="ED149" s="196"/>
      <c r="EE149" s="196"/>
      <c r="EF149" s="196"/>
      <c r="EG149" s="196"/>
      <c r="EH149" s="196"/>
      <c r="EI149" s="196"/>
      <c r="EJ149" s="196"/>
      <c r="EK149" s="196"/>
      <c r="EL149" s="196"/>
      <c r="EM149" s="196"/>
      <c r="EN149" s="196"/>
      <c r="EO149" s="196"/>
      <c r="EP149" s="196"/>
      <c r="EQ149" s="196"/>
      <c r="ER149" s="196"/>
      <c r="ES149" s="196"/>
      <c r="ET149" s="196"/>
      <c r="EU149" s="196"/>
      <c r="EV149" s="196"/>
      <c r="EW149" s="196"/>
      <c r="EX149" s="196"/>
      <c r="EY149" s="196"/>
      <c r="EZ149" s="196"/>
      <c r="FA149" s="196"/>
      <c r="FB149" s="196"/>
      <c r="FC149" s="196"/>
      <c r="FD149" s="196"/>
      <c r="FE149" s="196"/>
      <c r="FF149" s="196"/>
      <c r="FG149" s="196"/>
      <c r="FH149" s="196"/>
      <c r="FI149" s="196"/>
      <c r="FJ149" s="196"/>
      <c r="FK149" s="196"/>
      <c r="FL149" s="196"/>
      <c r="FM149" s="196"/>
      <c r="FN149" s="196"/>
      <c r="FO149" s="196"/>
      <c r="FP149" s="196"/>
      <c r="FQ149" s="196"/>
      <c r="FR149" s="196"/>
      <c r="FS149" s="279">
        <v>45419</v>
      </c>
      <c r="FT149" s="277" t="s">
        <v>261</v>
      </c>
      <c r="FU149" s="245" t="s">
        <v>1046</v>
      </c>
      <c r="FV149" s="252" t="s">
        <v>35</v>
      </c>
      <c r="FW149" s="255" t="s">
        <v>912</v>
      </c>
      <c r="FX149" s="252" t="s">
        <v>468</v>
      </c>
      <c r="FY149" s="252" t="s">
        <v>35</v>
      </c>
      <c r="FZ149" s="257" t="s">
        <v>262</v>
      </c>
      <c r="GA149" s="243">
        <v>45422</v>
      </c>
      <c r="GB149" s="291" t="s">
        <v>1199</v>
      </c>
      <c r="GC149" s="269" t="s">
        <v>1195</v>
      </c>
      <c r="GD149" s="269" t="s">
        <v>173</v>
      </c>
      <c r="GE149" s="289">
        <v>0</v>
      </c>
      <c r="GF149" s="289"/>
      <c r="GG149" s="289"/>
      <c r="GH149" s="289"/>
      <c r="GI149" s="289"/>
      <c r="GJ149" s="289"/>
      <c r="GK149" s="289"/>
      <c r="GL149" s="289"/>
      <c r="GM149" s="289"/>
      <c r="GN149" s="289"/>
      <c r="GO149" s="289"/>
      <c r="GP149" s="289"/>
      <c r="GQ149" s="289"/>
      <c r="GR149" s="289"/>
      <c r="GS149" s="289"/>
      <c r="GT149" s="289"/>
      <c r="GU149" s="289"/>
      <c r="GV149" s="289"/>
      <c r="GW149" s="289"/>
      <c r="GX149" s="289"/>
      <c r="GY149" s="289"/>
      <c r="GZ149" s="289"/>
      <c r="HA149" s="289"/>
      <c r="HB149" s="289"/>
      <c r="HC149" s="289"/>
      <c r="HD149" s="289"/>
      <c r="HE149" s="289"/>
      <c r="HF149" s="289">
        <v>0</v>
      </c>
    </row>
    <row r="150" spans="1:214" ht="103.15" customHeight="1" x14ac:dyDescent="0.2">
      <c r="A150" s="351"/>
      <c r="B150" s="350"/>
      <c r="C150" s="328"/>
      <c r="D150" s="328"/>
      <c r="E150" s="153" t="s">
        <v>768</v>
      </c>
      <c r="F150" s="463"/>
      <c r="G150" s="153" t="s">
        <v>769</v>
      </c>
      <c r="H150" s="463"/>
      <c r="I150" s="463"/>
      <c r="J150" s="373"/>
      <c r="K150" s="231"/>
      <c r="L150" s="231"/>
      <c r="M150" s="231"/>
      <c r="N150" s="231"/>
      <c r="O150" s="373"/>
      <c r="P150" s="397"/>
      <c r="Q150" s="412"/>
      <c r="R150" s="329"/>
      <c r="S150" s="345"/>
      <c r="T150" s="346"/>
      <c r="U150" s="144"/>
      <c r="V150" s="151"/>
      <c r="W150" s="151"/>
      <c r="X150" s="151"/>
      <c r="Y150" s="146" t="s">
        <v>115</v>
      </c>
      <c r="Z150" s="226">
        <f>+IF(Y150='[15]Tabla Valoración controles'!$D$4,'[15]Tabla Valoración controles'!$F$4,IF('[15]Mapa Corrupcion'!Y150='[15]Tabla Valoración controles'!$D$5,'[15]Tabla Valoración controles'!$F$5,IF(Y150=[15]FORMULAS!$A$10,0,'[15]Tabla Valoración controles'!$F$6)))</f>
        <v>0</v>
      </c>
      <c r="AA150" s="146"/>
      <c r="AB150" s="135">
        <f>+IF(AA150='[15]Tabla Valoración controles'!$D$7,'[15]Tabla Valoración controles'!$F$7,IF(Y150=[15]FORMULAS!$A$10,0,'[15]Tabla Valoración controles'!$F$8))</f>
        <v>0</v>
      </c>
      <c r="AC150" s="146"/>
      <c r="AD150" s="226">
        <f>+IF(AC150='[15]Tabla Valoración controles'!$D$9,'[15]Tabla Valoración controles'!$F$9,IF(Y150=[15]FORMULAS!$A$10,0,'[15]Tabla Valoración controles'!$F$10))</f>
        <v>0</v>
      </c>
      <c r="AE150" s="146"/>
      <c r="AF150" s="226">
        <f>+IF(AE150='[15]Tabla Valoración controles'!$D$9,'[15]Tabla Valoración controles'!$F$9,IF(AA150=[15]FORMULAS!$A$10,0,'[15]Tabla Valoración controles'!$F$10))</f>
        <v>0</v>
      </c>
      <c r="AG150" s="146"/>
      <c r="AH150" s="226">
        <f>+IF(AG150='[15]Tabla Valoración controles'!$D$13,'[15]Tabla Valoración controles'!$F$13,'[15]Tabla Valoración controles'!$F$14)</f>
        <v>0</v>
      </c>
      <c r="AI150" s="135">
        <f t="shared" si="23"/>
        <v>0</v>
      </c>
      <c r="AJ150" s="227"/>
      <c r="AK150" s="228">
        <f>+IF(AJ150=[8]CONTROLES!$C$50,[8]CONTROLES!$D$50,[8]CONTROLES!$D$51)</f>
        <v>0</v>
      </c>
      <c r="AL150" s="227"/>
      <c r="AM150" s="228">
        <f>+IF(AL150=[8]CONTROLES!$C$52,[8]CONTROLES!$D$52,[8]CONTROLES!$D$53)</f>
        <v>0</v>
      </c>
      <c r="AN150" s="227"/>
      <c r="AO150" s="228">
        <f>+IF(AN150=[8]CONTROLES!$C$54,[8]CONTROLES!$D$54,[8]CONTROLES!$D$55)</f>
        <v>0</v>
      </c>
      <c r="AP150" s="227"/>
      <c r="AQ150" s="228">
        <f>+IF(AP150=[8]CONTROLES!$C$56,[8]CONTROLES!$D$56,IF(AP150=[8]CONTROLES!$C$57,[8]CONTROLES!$D$57,[8]CONTROLES!$D$58))</f>
        <v>0</v>
      </c>
      <c r="AR150" s="227"/>
      <c r="AS150" s="228">
        <f>+IF(AR150=[8]CONTROLES!$C$59,[8]CONTROLES!$D$59,[8]CONTROLES!$D$60)</f>
        <v>0</v>
      </c>
      <c r="AT150" s="227"/>
      <c r="AU150" s="228">
        <f>+IF(AT150=[8]CONTROLES!$C$61,[8]CONTROLES!$D$61,[8]CONTROLES!$D$62)</f>
        <v>0</v>
      </c>
      <c r="AV150" s="227"/>
      <c r="AW150" s="229">
        <f>+IF(AV150=[8]CONTROLES!$C$63,[8]CONTROLES!$D$63,IF(AV150=[8]CONTROLES!$C$64,[8]CONTROLES!$D$64,[8]CONTROLES!$D$65))</f>
        <v>0</v>
      </c>
      <c r="AX150" s="229">
        <f t="shared" si="22"/>
        <v>0</v>
      </c>
      <c r="AY150" s="150" t="str">
        <f t="shared" si="21"/>
        <v>Débil</v>
      </c>
      <c r="AZ150" s="373"/>
      <c r="BA150" s="397"/>
      <c r="BB150" s="419"/>
      <c r="BC150" s="412"/>
      <c r="BD150" s="346"/>
      <c r="BE150" s="415"/>
      <c r="BF150" s="225" t="s">
        <v>770</v>
      </c>
      <c r="BG150" s="224" t="s">
        <v>771</v>
      </c>
      <c r="BH150" s="224" t="s">
        <v>223</v>
      </c>
      <c r="BI150" s="230">
        <v>45293</v>
      </c>
      <c r="BJ150" s="230">
        <v>45626</v>
      </c>
      <c r="BK150" s="224" t="s">
        <v>772</v>
      </c>
      <c r="BL150" s="224" t="s">
        <v>773</v>
      </c>
      <c r="BM150" s="136" t="s">
        <v>171</v>
      </c>
      <c r="BN150" s="376"/>
      <c r="BO150" s="239" t="s">
        <v>261</v>
      </c>
      <c r="BP150" s="242" t="s">
        <v>1122</v>
      </c>
      <c r="BQ150" s="242" t="s">
        <v>1122</v>
      </c>
      <c r="BR150" s="242" t="s">
        <v>1122</v>
      </c>
      <c r="BS150" s="239">
        <v>0</v>
      </c>
      <c r="BT150" s="242" t="s">
        <v>1122</v>
      </c>
      <c r="BU150" s="239" t="s">
        <v>262</v>
      </c>
      <c r="BV150" s="239"/>
      <c r="BW150" s="239"/>
      <c r="BX150" s="239" t="s">
        <v>261</v>
      </c>
      <c r="BY150" s="242" t="s">
        <v>1122</v>
      </c>
      <c r="BZ150" s="242" t="s">
        <v>1122</v>
      </c>
      <c r="CA150" s="242" t="s">
        <v>1122</v>
      </c>
      <c r="CB150" s="239">
        <v>0</v>
      </c>
      <c r="CC150" s="242" t="s">
        <v>1122</v>
      </c>
      <c r="CD150" s="239" t="s">
        <v>262</v>
      </c>
      <c r="CE150" s="239"/>
      <c r="CF150" s="239"/>
      <c r="CG150" s="239" t="s">
        <v>261</v>
      </c>
      <c r="CH150" s="242" t="s">
        <v>1122</v>
      </c>
      <c r="CI150" s="242" t="s">
        <v>1122</v>
      </c>
      <c r="CJ150" s="242" t="s">
        <v>1122</v>
      </c>
      <c r="CK150" s="239">
        <v>0</v>
      </c>
      <c r="CL150" s="242" t="s">
        <v>1122</v>
      </c>
      <c r="CM150" s="239" t="s">
        <v>262</v>
      </c>
      <c r="CN150" s="239"/>
      <c r="CO150" s="239"/>
      <c r="CP150" s="239" t="s">
        <v>261</v>
      </c>
      <c r="CQ150" s="242" t="s">
        <v>1122</v>
      </c>
      <c r="CR150" s="242" t="s">
        <v>1122</v>
      </c>
      <c r="CS150" s="242" t="s">
        <v>1122</v>
      </c>
      <c r="CT150" s="239">
        <v>0</v>
      </c>
      <c r="CU150" s="242" t="s">
        <v>1122</v>
      </c>
      <c r="CV150" s="239" t="s">
        <v>262</v>
      </c>
      <c r="CW150" s="239"/>
      <c r="CX150" s="239"/>
      <c r="CY150" s="196"/>
      <c r="CZ150" s="196"/>
      <c r="DA150" s="196"/>
      <c r="DB150" s="196"/>
      <c r="DC150" s="196"/>
      <c r="DD150" s="196"/>
      <c r="DE150" s="196"/>
      <c r="DF150" s="196"/>
      <c r="DG150" s="196"/>
      <c r="DH150" s="196"/>
      <c r="DI150" s="196"/>
      <c r="DJ150" s="196"/>
      <c r="DK150" s="196"/>
      <c r="DL150" s="196"/>
      <c r="DM150" s="196"/>
      <c r="DN150" s="196"/>
      <c r="DO150" s="196"/>
      <c r="DP150" s="196"/>
      <c r="DQ150" s="196"/>
      <c r="DR150" s="196"/>
      <c r="DS150" s="196"/>
      <c r="DT150" s="196"/>
      <c r="DU150" s="196"/>
      <c r="DV150" s="196"/>
      <c r="DW150" s="196"/>
      <c r="DX150" s="196"/>
      <c r="DY150" s="196"/>
      <c r="DZ150" s="196"/>
      <c r="EA150" s="196"/>
      <c r="EB150" s="196"/>
      <c r="EC150" s="196"/>
      <c r="ED150" s="196"/>
      <c r="EE150" s="196"/>
      <c r="EF150" s="196"/>
      <c r="EG150" s="196"/>
      <c r="EH150" s="196"/>
      <c r="EI150" s="196"/>
      <c r="EJ150" s="196"/>
      <c r="EK150" s="196"/>
      <c r="EL150" s="196"/>
      <c r="EM150" s="196"/>
      <c r="EN150" s="196"/>
      <c r="EO150" s="196"/>
      <c r="EP150" s="196"/>
      <c r="EQ150" s="196"/>
      <c r="ER150" s="196"/>
      <c r="ES150" s="196"/>
      <c r="ET150" s="196"/>
      <c r="EU150" s="196"/>
      <c r="EV150" s="196"/>
      <c r="EW150" s="196"/>
      <c r="EX150" s="196"/>
      <c r="EY150" s="196"/>
      <c r="EZ150" s="196"/>
      <c r="FA150" s="196"/>
      <c r="FB150" s="196"/>
      <c r="FC150" s="196"/>
      <c r="FD150" s="196"/>
      <c r="FE150" s="196"/>
      <c r="FF150" s="196"/>
      <c r="FG150" s="196"/>
      <c r="FH150" s="196"/>
      <c r="FI150" s="196"/>
      <c r="FJ150" s="196"/>
      <c r="FK150" s="196"/>
      <c r="FL150" s="196"/>
      <c r="FM150" s="196"/>
      <c r="FN150" s="196"/>
      <c r="FO150" s="196"/>
      <c r="FP150" s="196"/>
      <c r="FQ150" s="196"/>
      <c r="FR150" s="196"/>
      <c r="FS150" s="279">
        <v>45419</v>
      </c>
      <c r="FT150" s="277" t="s">
        <v>261</v>
      </c>
      <c r="FU150" s="245" t="s">
        <v>1106</v>
      </c>
      <c r="FV150" s="252" t="s">
        <v>35</v>
      </c>
      <c r="FW150" s="255" t="s">
        <v>912</v>
      </c>
      <c r="FX150" s="252" t="s">
        <v>468</v>
      </c>
      <c r="FY150" s="252" t="s">
        <v>35</v>
      </c>
      <c r="FZ150" s="257" t="s">
        <v>262</v>
      </c>
      <c r="GA150" s="243">
        <v>45422</v>
      </c>
      <c r="GB150" s="269" t="s">
        <v>468</v>
      </c>
      <c r="GC150" s="269" t="s">
        <v>1200</v>
      </c>
      <c r="GD150" s="269" t="s">
        <v>173</v>
      </c>
      <c r="GE150" s="289">
        <v>0</v>
      </c>
      <c r="GF150" s="289"/>
      <c r="GG150" s="289"/>
      <c r="GH150" s="289"/>
      <c r="GI150" s="289"/>
      <c r="GJ150" s="289"/>
      <c r="GK150" s="289"/>
      <c r="GL150" s="289"/>
      <c r="GM150" s="289"/>
      <c r="GN150" s="289"/>
      <c r="GO150" s="289"/>
      <c r="GP150" s="289"/>
      <c r="GQ150" s="289"/>
      <c r="GR150" s="289"/>
      <c r="GS150" s="289"/>
      <c r="GT150" s="289"/>
      <c r="GU150" s="289"/>
      <c r="GV150" s="289"/>
      <c r="GW150" s="289"/>
      <c r="GX150" s="289"/>
      <c r="GY150" s="289"/>
      <c r="GZ150" s="289"/>
      <c r="HA150" s="289"/>
      <c r="HB150" s="289"/>
      <c r="HC150" s="289"/>
      <c r="HD150" s="289"/>
      <c r="HE150" s="289"/>
      <c r="HF150" s="289">
        <v>0</v>
      </c>
    </row>
    <row r="151" spans="1:214" ht="39.75" hidden="1" customHeight="1" x14ac:dyDescent="0.2">
      <c r="A151" s="351"/>
      <c r="B151" s="350"/>
      <c r="C151" s="328"/>
      <c r="D151" s="328"/>
      <c r="E151" s="153" t="s">
        <v>774</v>
      </c>
      <c r="F151" s="463"/>
      <c r="G151" s="153" t="s">
        <v>775</v>
      </c>
      <c r="H151" s="463"/>
      <c r="I151" s="463"/>
      <c r="J151" s="373"/>
      <c r="K151" s="231"/>
      <c r="L151" s="231"/>
      <c r="M151" s="231"/>
      <c r="N151" s="231"/>
      <c r="O151" s="373"/>
      <c r="P151" s="397"/>
      <c r="Q151" s="412"/>
      <c r="R151" s="329"/>
      <c r="S151" s="345"/>
      <c r="T151" s="346"/>
      <c r="U151" s="144"/>
      <c r="V151" s="151"/>
      <c r="W151" s="151"/>
      <c r="X151" s="151"/>
      <c r="Y151" s="146" t="s">
        <v>115</v>
      </c>
      <c r="Z151" s="226">
        <f>+IF(Y151='[15]Tabla Valoración controles'!$D$4,'[15]Tabla Valoración controles'!$F$4,IF('[15]Mapa Corrupcion'!Y151='[15]Tabla Valoración controles'!$D$5,'[15]Tabla Valoración controles'!$F$5,IF(Y151=[15]FORMULAS!$A$10,0,'[15]Tabla Valoración controles'!$F$6)))</f>
        <v>0</v>
      </c>
      <c r="AA151" s="146"/>
      <c r="AB151" s="135">
        <f>+IF(AA151='[15]Tabla Valoración controles'!$D$7,'[15]Tabla Valoración controles'!$F$7,IF(Y151=[15]FORMULAS!$A$10,0,'[15]Tabla Valoración controles'!$F$8))</f>
        <v>0</v>
      </c>
      <c r="AC151" s="146"/>
      <c r="AD151" s="226">
        <f>+IF(AC151='[15]Tabla Valoración controles'!$D$9,'[15]Tabla Valoración controles'!$F$9,IF(Y151=[15]FORMULAS!$A$10,0,'[15]Tabla Valoración controles'!$F$10))</f>
        <v>0</v>
      </c>
      <c r="AE151" s="146"/>
      <c r="AF151" s="226">
        <f>+IF(AE151='[15]Tabla Valoración controles'!$D$9,'[15]Tabla Valoración controles'!$F$9,IF(AA151=[15]FORMULAS!$A$10,0,'[15]Tabla Valoración controles'!$F$10))</f>
        <v>0</v>
      </c>
      <c r="AG151" s="146"/>
      <c r="AH151" s="226">
        <f>+IF(AG151='[15]Tabla Valoración controles'!$D$13,'[15]Tabla Valoración controles'!$F$13,'[15]Tabla Valoración controles'!$F$14)</f>
        <v>0</v>
      </c>
      <c r="AI151" s="135">
        <f t="shared" si="23"/>
        <v>0</v>
      </c>
      <c r="AJ151" s="227"/>
      <c r="AK151" s="228">
        <f>+IF(AJ151=[8]CONTROLES!$C$50,[8]CONTROLES!$D$50,[8]CONTROLES!$D$51)</f>
        <v>0</v>
      </c>
      <c r="AL151" s="227"/>
      <c r="AM151" s="228">
        <f>+IF(AL151=[8]CONTROLES!$C$52,[8]CONTROLES!$D$52,[8]CONTROLES!$D$53)</f>
        <v>0</v>
      </c>
      <c r="AN151" s="227"/>
      <c r="AO151" s="228">
        <f>+IF(AN151=[8]CONTROLES!$C$54,[8]CONTROLES!$D$54,[8]CONTROLES!$D$55)</f>
        <v>0</v>
      </c>
      <c r="AP151" s="227"/>
      <c r="AQ151" s="228">
        <f>+IF(AP151=[8]CONTROLES!$C$56,[8]CONTROLES!$D$56,IF(AP151=[8]CONTROLES!$C$57,[8]CONTROLES!$D$57,[8]CONTROLES!$D$58))</f>
        <v>0</v>
      </c>
      <c r="AR151" s="227"/>
      <c r="AS151" s="228">
        <f>+IF(AR151=[8]CONTROLES!$C$59,[8]CONTROLES!$D$59,[8]CONTROLES!$D$60)</f>
        <v>0</v>
      </c>
      <c r="AT151" s="227"/>
      <c r="AU151" s="228">
        <f>+IF(AT151=[8]CONTROLES!$C$61,[8]CONTROLES!$D$61,[8]CONTROLES!$D$62)</f>
        <v>0</v>
      </c>
      <c r="AV151" s="227"/>
      <c r="AW151" s="229">
        <f>+IF(AV151=[8]CONTROLES!$C$63,[8]CONTROLES!$D$63,IF(AV151=[8]CONTROLES!$C$64,[8]CONTROLES!$D$64,[8]CONTROLES!$D$65))</f>
        <v>0</v>
      </c>
      <c r="AX151" s="229">
        <f t="shared" si="22"/>
        <v>0</v>
      </c>
      <c r="AY151" s="150" t="str">
        <f t="shared" si="21"/>
        <v>Débil</v>
      </c>
      <c r="AZ151" s="373"/>
      <c r="BA151" s="397"/>
      <c r="BB151" s="419"/>
      <c r="BC151" s="412"/>
      <c r="BD151" s="346"/>
      <c r="BE151" s="415"/>
      <c r="BF151" s="136"/>
      <c r="BG151" s="136"/>
      <c r="BH151" s="232"/>
      <c r="BI151" s="136"/>
      <c r="BJ151" s="136"/>
      <c r="BK151" s="136"/>
      <c r="BL151" s="136"/>
      <c r="BM151" s="136"/>
      <c r="BN151" s="376"/>
      <c r="BO151" s="239"/>
      <c r="BP151" s="239"/>
      <c r="BQ151" s="196"/>
      <c r="BR151" s="196"/>
      <c r="BS151" s="196"/>
      <c r="BT151" s="196"/>
      <c r="BU151" s="196"/>
      <c r="BV151" s="196"/>
      <c r="BW151" s="196"/>
      <c r="BX151" s="196"/>
      <c r="BY151" s="196"/>
      <c r="BZ151" s="196"/>
      <c r="CA151" s="196"/>
      <c r="CB151" s="196"/>
      <c r="CC151" s="196"/>
      <c r="CD151" s="196"/>
      <c r="CE151" s="196"/>
      <c r="CF151" s="196"/>
      <c r="CG151" s="196"/>
      <c r="CH151" s="196"/>
      <c r="CI151" s="196"/>
      <c r="CJ151" s="196"/>
      <c r="CK151" s="196"/>
      <c r="CL151" s="196"/>
      <c r="CM151" s="196"/>
      <c r="CN151" s="196"/>
      <c r="CO151" s="196"/>
      <c r="CP151" s="196"/>
      <c r="CQ151" s="196"/>
      <c r="CR151" s="196"/>
      <c r="CS151" s="196"/>
      <c r="CT151" s="196"/>
      <c r="CU151" s="196"/>
      <c r="CV151" s="196"/>
      <c r="CW151" s="196"/>
      <c r="CX151" s="196"/>
      <c r="CY151" s="196"/>
      <c r="CZ151" s="196"/>
      <c r="DA151" s="196"/>
      <c r="DB151" s="196"/>
      <c r="DC151" s="196"/>
      <c r="DD151" s="196"/>
      <c r="DE151" s="196"/>
      <c r="DF151" s="196"/>
      <c r="DG151" s="196"/>
      <c r="DH151" s="196"/>
      <c r="DI151" s="196"/>
      <c r="DJ151" s="196"/>
      <c r="DK151" s="196"/>
      <c r="DL151" s="196"/>
      <c r="DM151" s="196"/>
      <c r="DN151" s="196"/>
      <c r="DO151" s="196"/>
      <c r="DP151" s="196"/>
      <c r="DQ151" s="196"/>
      <c r="DR151" s="196"/>
      <c r="DS151" s="196"/>
      <c r="DT151" s="196"/>
      <c r="DU151" s="196"/>
      <c r="DV151" s="196"/>
      <c r="DW151" s="196"/>
      <c r="DX151" s="196"/>
      <c r="DY151" s="196"/>
      <c r="DZ151" s="196"/>
      <c r="EA151" s="196"/>
      <c r="EB151" s="196"/>
      <c r="EC151" s="196"/>
      <c r="ED151" s="196"/>
      <c r="EE151" s="196"/>
      <c r="EF151" s="196"/>
      <c r="EG151" s="196"/>
      <c r="EH151" s="196"/>
      <c r="EI151" s="196"/>
      <c r="EJ151" s="196"/>
      <c r="EK151" s="196"/>
      <c r="EL151" s="196"/>
      <c r="EM151" s="196"/>
      <c r="EN151" s="196"/>
      <c r="EO151" s="196"/>
      <c r="EP151" s="196"/>
      <c r="EQ151" s="196"/>
      <c r="ER151" s="196"/>
      <c r="ES151" s="196"/>
      <c r="ET151" s="196"/>
      <c r="EU151" s="196"/>
      <c r="EV151" s="196"/>
      <c r="EW151" s="196"/>
      <c r="EX151" s="196"/>
      <c r="EY151" s="196"/>
      <c r="EZ151" s="196"/>
      <c r="FA151" s="196"/>
      <c r="FB151" s="196"/>
      <c r="FC151" s="196"/>
      <c r="FD151" s="196"/>
      <c r="FE151" s="196"/>
      <c r="FF151" s="196"/>
      <c r="FG151" s="196"/>
      <c r="FH151" s="196"/>
      <c r="FI151" s="196"/>
      <c r="FJ151" s="196"/>
      <c r="FK151" s="196"/>
      <c r="FL151" s="196"/>
      <c r="FM151" s="196"/>
      <c r="FN151" s="196"/>
      <c r="FO151" s="196"/>
      <c r="FP151" s="196"/>
      <c r="FQ151" s="196"/>
      <c r="FR151" s="196"/>
      <c r="FS151" s="280"/>
      <c r="FT151" s="280"/>
      <c r="FU151" s="196"/>
      <c r="FV151" s="277"/>
      <c r="FW151" s="196"/>
      <c r="FX151" s="196"/>
      <c r="FY151" s="280"/>
      <c r="FZ151" s="196"/>
      <c r="GA151" s="243">
        <v>45422</v>
      </c>
      <c r="GB151" s="269"/>
      <c r="GC151" s="269"/>
      <c r="GD151" s="269"/>
      <c r="GE151" s="289"/>
      <c r="GF151" s="289"/>
      <c r="GG151" s="289"/>
      <c r="GH151" s="289"/>
      <c r="GI151" s="289"/>
      <c r="GJ151" s="289"/>
      <c r="GK151" s="289"/>
      <c r="GL151" s="289"/>
      <c r="GM151" s="289"/>
      <c r="GN151" s="289"/>
      <c r="GO151" s="289"/>
      <c r="GP151" s="289"/>
      <c r="GQ151" s="289"/>
      <c r="GR151" s="289"/>
      <c r="GS151" s="289"/>
      <c r="GT151" s="289"/>
      <c r="GU151" s="289"/>
      <c r="GV151" s="289"/>
      <c r="GW151" s="289"/>
      <c r="GX151" s="289"/>
      <c r="GY151" s="289"/>
      <c r="GZ151" s="289"/>
      <c r="HA151" s="289"/>
      <c r="HB151" s="289"/>
      <c r="HC151" s="289"/>
      <c r="HD151" s="289"/>
      <c r="HE151" s="289"/>
      <c r="HF151" s="289"/>
    </row>
    <row r="152" spans="1:214" ht="39.75" hidden="1" customHeight="1" x14ac:dyDescent="0.2">
      <c r="A152" s="351"/>
      <c r="B152" s="350"/>
      <c r="C152" s="328"/>
      <c r="D152" s="328"/>
      <c r="E152" s="153" t="s">
        <v>776</v>
      </c>
      <c r="F152" s="463"/>
      <c r="G152" s="153" t="s">
        <v>777</v>
      </c>
      <c r="H152" s="463"/>
      <c r="I152" s="463"/>
      <c r="J152" s="373"/>
      <c r="K152" s="231"/>
      <c r="L152" s="231"/>
      <c r="M152" s="231"/>
      <c r="N152" s="231"/>
      <c r="O152" s="373"/>
      <c r="P152" s="397"/>
      <c r="Q152" s="412"/>
      <c r="R152" s="329"/>
      <c r="S152" s="345"/>
      <c r="T152" s="346"/>
      <c r="U152" s="144"/>
      <c r="V152" s="151"/>
      <c r="W152" s="151"/>
      <c r="X152" s="151"/>
      <c r="Y152" s="146"/>
      <c r="Z152" s="226"/>
      <c r="AA152" s="146"/>
      <c r="AB152" s="135"/>
      <c r="AC152" s="146"/>
      <c r="AD152" s="226"/>
      <c r="AE152" s="146"/>
      <c r="AF152" s="226"/>
      <c r="AG152" s="146"/>
      <c r="AH152" s="226"/>
      <c r="AI152" s="135"/>
      <c r="AJ152" s="227"/>
      <c r="AK152" s="228"/>
      <c r="AL152" s="227"/>
      <c r="AM152" s="228"/>
      <c r="AN152" s="227"/>
      <c r="AO152" s="228"/>
      <c r="AP152" s="227"/>
      <c r="AQ152" s="228"/>
      <c r="AR152" s="227"/>
      <c r="AS152" s="228"/>
      <c r="AT152" s="227"/>
      <c r="AU152" s="228"/>
      <c r="AV152" s="227"/>
      <c r="AW152" s="229"/>
      <c r="AX152" s="229"/>
      <c r="AY152" s="150" t="str">
        <f t="shared" si="21"/>
        <v>Débil</v>
      </c>
      <c r="AZ152" s="373"/>
      <c r="BA152" s="397"/>
      <c r="BB152" s="419"/>
      <c r="BC152" s="412"/>
      <c r="BD152" s="346"/>
      <c r="BE152" s="415"/>
      <c r="BF152" s="136"/>
      <c r="BG152" s="136"/>
      <c r="BH152" s="232"/>
      <c r="BI152" s="136"/>
      <c r="BJ152" s="136"/>
      <c r="BK152" s="136"/>
      <c r="BL152" s="136"/>
      <c r="BM152" s="136"/>
      <c r="BN152" s="376"/>
      <c r="BO152" s="239"/>
      <c r="BP152" s="239"/>
      <c r="BQ152" s="196"/>
      <c r="BR152" s="196"/>
      <c r="BS152" s="196"/>
      <c r="BT152" s="196"/>
      <c r="BU152" s="196"/>
      <c r="BV152" s="196"/>
      <c r="BW152" s="196"/>
      <c r="BX152" s="196"/>
      <c r="BY152" s="196"/>
      <c r="BZ152" s="196"/>
      <c r="CA152" s="196"/>
      <c r="CB152" s="196"/>
      <c r="CC152" s="196"/>
      <c r="CD152" s="196"/>
      <c r="CE152" s="196"/>
      <c r="CF152" s="196"/>
      <c r="CG152" s="196"/>
      <c r="CH152" s="196"/>
      <c r="CI152" s="196"/>
      <c r="CJ152" s="196"/>
      <c r="CK152" s="196"/>
      <c r="CL152" s="196"/>
      <c r="CM152" s="196"/>
      <c r="CN152" s="196"/>
      <c r="CO152" s="196"/>
      <c r="CP152" s="196"/>
      <c r="CQ152" s="196"/>
      <c r="CR152" s="196"/>
      <c r="CS152" s="196"/>
      <c r="CT152" s="196"/>
      <c r="CU152" s="196"/>
      <c r="CV152" s="196"/>
      <c r="CW152" s="196"/>
      <c r="CX152" s="196"/>
      <c r="CY152" s="196"/>
      <c r="CZ152" s="196"/>
      <c r="DA152" s="196"/>
      <c r="DB152" s="196"/>
      <c r="DC152" s="196"/>
      <c r="DD152" s="196"/>
      <c r="DE152" s="196"/>
      <c r="DF152" s="196"/>
      <c r="DG152" s="196"/>
      <c r="DH152" s="196"/>
      <c r="DI152" s="196"/>
      <c r="DJ152" s="196"/>
      <c r="DK152" s="196"/>
      <c r="DL152" s="196"/>
      <c r="DM152" s="196"/>
      <c r="DN152" s="196"/>
      <c r="DO152" s="196"/>
      <c r="DP152" s="196"/>
      <c r="DQ152" s="196"/>
      <c r="DR152" s="196"/>
      <c r="DS152" s="196"/>
      <c r="DT152" s="196"/>
      <c r="DU152" s="196"/>
      <c r="DV152" s="196"/>
      <c r="DW152" s="196"/>
      <c r="DX152" s="196"/>
      <c r="DY152" s="196"/>
      <c r="DZ152" s="196"/>
      <c r="EA152" s="196"/>
      <c r="EB152" s="196"/>
      <c r="EC152" s="196"/>
      <c r="ED152" s="196"/>
      <c r="EE152" s="196"/>
      <c r="EF152" s="196"/>
      <c r="EG152" s="196"/>
      <c r="EH152" s="196"/>
      <c r="EI152" s="196"/>
      <c r="EJ152" s="196"/>
      <c r="EK152" s="196"/>
      <c r="EL152" s="196"/>
      <c r="EM152" s="196"/>
      <c r="EN152" s="196"/>
      <c r="EO152" s="196"/>
      <c r="EP152" s="196"/>
      <c r="EQ152" s="196"/>
      <c r="ER152" s="196"/>
      <c r="ES152" s="196"/>
      <c r="ET152" s="196"/>
      <c r="EU152" s="196"/>
      <c r="EV152" s="196"/>
      <c r="EW152" s="196"/>
      <c r="EX152" s="196"/>
      <c r="EY152" s="196"/>
      <c r="EZ152" s="196"/>
      <c r="FA152" s="196"/>
      <c r="FB152" s="196"/>
      <c r="FC152" s="196"/>
      <c r="FD152" s="196"/>
      <c r="FE152" s="196"/>
      <c r="FF152" s="196"/>
      <c r="FG152" s="196"/>
      <c r="FH152" s="196"/>
      <c r="FI152" s="196"/>
      <c r="FJ152" s="196"/>
      <c r="FK152" s="196"/>
      <c r="FL152" s="196"/>
      <c r="FM152" s="196"/>
      <c r="FN152" s="196"/>
      <c r="FO152" s="196"/>
      <c r="FP152" s="196"/>
      <c r="FQ152" s="196"/>
      <c r="FR152" s="196"/>
      <c r="FS152" s="280"/>
      <c r="FT152" s="280"/>
      <c r="FU152" s="196"/>
      <c r="FV152" s="277"/>
      <c r="FW152" s="196"/>
      <c r="FX152" s="196"/>
      <c r="FY152" s="280"/>
      <c r="FZ152" s="196"/>
      <c r="GA152" s="243">
        <v>45422</v>
      </c>
      <c r="GB152" s="269"/>
      <c r="GC152" s="269"/>
      <c r="GD152" s="269"/>
      <c r="GE152" s="289"/>
      <c r="GF152" s="289"/>
      <c r="GG152" s="289"/>
      <c r="GH152" s="289"/>
      <c r="GI152" s="289"/>
      <c r="GJ152" s="289"/>
      <c r="GK152" s="289"/>
      <c r="GL152" s="289"/>
      <c r="GM152" s="289"/>
      <c r="GN152" s="289"/>
      <c r="GO152" s="289"/>
      <c r="GP152" s="289"/>
      <c r="GQ152" s="289"/>
      <c r="GR152" s="289"/>
      <c r="GS152" s="289"/>
      <c r="GT152" s="289"/>
      <c r="GU152" s="289"/>
      <c r="GV152" s="289"/>
      <c r="GW152" s="289"/>
      <c r="GX152" s="289"/>
      <c r="GY152" s="289"/>
      <c r="GZ152" s="289"/>
      <c r="HA152" s="289"/>
      <c r="HB152" s="289"/>
      <c r="HC152" s="289"/>
      <c r="HD152" s="289"/>
      <c r="HE152" s="289"/>
      <c r="HF152" s="289"/>
    </row>
    <row r="153" spans="1:214" ht="69.599999999999994" customHeight="1" x14ac:dyDescent="0.2">
      <c r="A153" s="351">
        <v>25</v>
      </c>
      <c r="B153" s="350" t="s">
        <v>128</v>
      </c>
      <c r="C153" s="328" t="str">
        <f>VLOOKUP(B153,FORMULAS!$A$30:$C$46,2,0)</f>
        <v>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v>
      </c>
      <c r="D153" s="328" t="str">
        <f>VLOOKUP(B153,FORMULAS!$A$30:$C$46,3,0)</f>
        <v>Director de Urbanizaciones y Titulación</v>
      </c>
      <c r="E153" s="153" t="s">
        <v>778</v>
      </c>
      <c r="F153" s="462" t="s">
        <v>779</v>
      </c>
      <c r="G153" s="153" t="s">
        <v>780</v>
      </c>
      <c r="H153" s="462" t="s">
        <v>781</v>
      </c>
      <c r="I153" s="462" t="s">
        <v>782</v>
      </c>
      <c r="J153" s="372" t="s">
        <v>468</v>
      </c>
      <c r="K153" s="143" t="s">
        <v>469</v>
      </c>
      <c r="L153" s="143" t="s">
        <v>469</v>
      </c>
      <c r="M153" s="143" t="s">
        <v>469</v>
      </c>
      <c r="N153" s="143" t="s">
        <v>469</v>
      </c>
      <c r="O153" s="372" t="s">
        <v>279</v>
      </c>
      <c r="P153" s="396" t="str">
        <f>VLOOKUP(O153,[18]FORMULAS!$A$77:$B$82,2,0)</f>
        <v>Improbable</v>
      </c>
      <c r="Q153" s="411" t="str">
        <f>+P153</f>
        <v>Improbable</v>
      </c>
      <c r="R153" s="329" t="str">
        <f>VLOOKUP(A153,'Impacto Ri Inhe'!$B$5:$AF$42,31,0)</f>
        <v>Moderado</v>
      </c>
      <c r="S153" s="411" t="str">
        <f>CONCATENATE(R153,"-",Q153)</f>
        <v>Moderado-Improbable</v>
      </c>
      <c r="T153" s="414" t="str">
        <f>VLOOKUP(S153,[18]FORMULAS!$I$77:$J$97,2,0)</f>
        <v>Moderado</v>
      </c>
      <c r="U153" s="144">
        <v>1</v>
      </c>
      <c r="V153" s="145" t="s">
        <v>783</v>
      </c>
      <c r="W153" s="145" t="s">
        <v>784</v>
      </c>
      <c r="X153" s="145" t="s">
        <v>785</v>
      </c>
      <c r="Y153" s="146" t="s">
        <v>12</v>
      </c>
      <c r="Z153" s="134">
        <f>+IF(Y153='[18]Tabla Valoración controles'!$D$4,'[18]Tabla Valoración controles'!$F$4,IF('[18]Mapa Corrupcion'!Y153='[18]Tabla Valoración controles'!$D$5,'[18]Tabla Valoración controles'!$F$5,IF(Y153=[18]FORMULAS!$A$10,0,'[18]Tabla Valoración controles'!$F$6)))</f>
        <v>0.25</v>
      </c>
      <c r="AA153" s="146" t="s">
        <v>8</v>
      </c>
      <c r="AB153" s="135">
        <f>+IF(AA153='[18]Tabla Valoración controles'!$D$7,'[18]Tabla Valoración controles'!$F$7,IF(Y153=[18]FORMULAS!$A$10,0,'[18]Tabla Valoración controles'!$F$8))</f>
        <v>0.15</v>
      </c>
      <c r="AC153" s="146" t="s">
        <v>17</v>
      </c>
      <c r="AD153" s="134">
        <f>+IF(AC153='[18]Tabla Valoración controles'!$D$9,'[18]Tabla Valoración controles'!$F$9,IF(Y153=[18]FORMULAS!$A$10,0,'[18]Tabla Valoración controles'!$F$10))</f>
        <v>0</v>
      </c>
      <c r="AE153" s="146" t="s">
        <v>20</v>
      </c>
      <c r="AF153" s="134">
        <f>+IF(AE153='[18]Tabla Valoración controles'!$D$9,'[18]Tabla Valoración controles'!$F$9,IF(AA153=[18]FORMULAS!$A$10,0,'[18]Tabla Valoración controles'!$F$10))</f>
        <v>0</v>
      </c>
      <c r="AG153" s="146" t="s">
        <v>77</v>
      </c>
      <c r="AH153" s="134">
        <f>+IF(AG153='[18]Tabla Valoración controles'!$D$13,'[18]Tabla Valoración controles'!$F$13,'[18]Tabla Valoración controles'!$F$14)</f>
        <v>0</v>
      </c>
      <c r="AI153" s="171">
        <f t="shared" ref="AI153:AI164" si="24">+Z153+AB153+AD153</f>
        <v>0.4</v>
      </c>
      <c r="AJ153" s="147" t="s">
        <v>353</v>
      </c>
      <c r="AK153" s="148">
        <f>+IF(AJ153=[8]CONTROLES!$C$50,[8]CONTROLES!$D$50,[8]CONTROLES!$D$51)</f>
        <v>15</v>
      </c>
      <c r="AL153" s="147" t="s">
        <v>359</v>
      </c>
      <c r="AM153" s="148">
        <f>+IF(AL153=[8]CONTROLES!$C$52,[8]CONTROLES!$D$52,[8]CONTROLES!$D$53)</f>
        <v>15</v>
      </c>
      <c r="AN153" s="147" t="s">
        <v>362</v>
      </c>
      <c r="AO153" s="148">
        <f>+IF(AN153=[8]CONTROLES!$C$54,[8]CONTROLES!$D$54,[8]CONTROLES!$D$55)</f>
        <v>15</v>
      </c>
      <c r="AP153" s="147" t="s">
        <v>365</v>
      </c>
      <c r="AQ153" s="148">
        <f>+IF(AP153=[8]CONTROLES!$C$56,[8]CONTROLES!$D$56,IF(AP153=[8]CONTROLES!$C$57,[8]CONTROLES!$D$57,[8]CONTROLES!$D$58))</f>
        <v>15</v>
      </c>
      <c r="AR153" s="147" t="s">
        <v>369</v>
      </c>
      <c r="AS153" s="148">
        <f>+IF(AR153=[8]CONTROLES!$C$59,[8]CONTROLES!$D$59,[8]CONTROLES!$D$60)</f>
        <v>15</v>
      </c>
      <c r="AT153" s="147" t="s">
        <v>372</v>
      </c>
      <c r="AU153" s="148">
        <f>+IF(AT153=[8]CONTROLES!$C$61,[8]CONTROLES!$D$61,[8]CONTROLES!$D$62)</f>
        <v>15</v>
      </c>
      <c r="AV153" s="147" t="s">
        <v>375</v>
      </c>
      <c r="AW153" s="149">
        <f>+IF(AV153=[8]CONTROLES!$C$63,[8]CONTROLES!$D$63,IF(AV153=[8]CONTROLES!$C$64,[8]CONTROLES!$D$64,[8]CONTROLES!$D$65))</f>
        <v>10</v>
      </c>
      <c r="AX153" s="149">
        <f t="shared" ref="AX153:AX176" si="25">+AK153+AM153+AO153+AQ153+AS153+AU153+AW153</f>
        <v>100</v>
      </c>
      <c r="AY153" s="150" t="str">
        <f t="shared" si="21"/>
        <v>Fuerte</v>
      </c>
      <c r="AZ153" s="372" t="s">
        <v>280</v>
      </c>
      <c r="BA153" s="396" t="str">
        <f>VLOOKUP(AZ153,[18]FORMULAS!$A$77:$B$82,2,0)</f>
        <v>Rara vez</v>
      </c>
      <c r="BB153" s="408" t="str">
        <f>+R153</f>
        <v>Moderado</v>
      </c>
      <c r="BC153" s="411" t="str">
        <f>CONCATENATE(BB153,"-",BA153)</f>
        <v>Moderado-Rara vez</v>
      </c>
      <c r="BD153" s="414" t="str">
        <f>VLOOKUP(BC153,[18]FORMULAS!$I$77:$J$97,2,0)</f>
        <v>Moderado</v>
      </c>
      <c r="BE153" s="414" t="s">
        <v>118</v>
      </c>
      <c r="BF153" s="224" t="s">
        <v>786</v>
      </c>
      <c r="BG153" s="224" t="s">
        <v>787</v>
      </c>
      <c r="BH153" s="224" t="s">
        <v>219</v>
      </c>
      <c r="BI153" s="230">
        <v>45323</v>
      </c>
      <c r="BJ153" s="230">
        <v>45657</v>
      </c>
      <c r="BK153" s="224" t="s">
        <v>788</v>
      </c>
      <c r="BL153" s="224" t="s">
        <v>789</v>
      </c>
      <c r="BM153" s="136" t="s">
        <v>171</v>
      </c>
      <c r="BN153" s="375" t="s">
        <v>790</v>
      </c>
      <c r="BO153" s="242" t="s">
        <v>262</v>
      </c>
      <c r="BP153" s="242" t="s">
        <v>884</v>
      </c>
      <c r="BQ153" s="196" t="s">
        <v>468</v>
      </c>
      <c r="BR153" s="196" t="s">
        <v>468</v>
      </c>
      <c r="BS153" s="196" t="s">
        <v>468</v>
      </c>
      <c r="BT153" s="196" t="s">
        <v>468</v>
      </c>
      <c r="BU153" s="196" t="s">
        <v>262</v>
      </c>
      <c r="BV153" s="196" t="s">
        <v>468</v>
      </c>
      <c r="BW153" s="196" t="s">
        <v>468</v>
      </c>
      <c r="BX153" s="239" t="s">
        <v>262</v>
      </c>
      <c r="BY153" s="242" t="s">
        <v>884</v>
      </c>
      <c r="BZ153" s="196" t="s">
        <v>468</v>
      </c>
      <c r="CA153" s="242" t="s">
        <v>886</v>
      </c>
      <c r="CB153" s="196" t="s">
        <v>468</v>
      </c>
      <c r="CC153" s="196" t="s">
        <v>468</v>
      </c>
      <c r="CD153" s="196" t="s">
        <v>262</v>
      </c>
      <c r="CE153" s="196" t="s">
        <v>468</v>
      </c>
      <c r="CF153" s="196" t="s">
        <v>468</v>
      </c>
      <c r="CG153" s="239" t="s">
        <v>261</v>
      </c>
      <c r="CH153" s="242" t="s">
        <v>1124</v>
      </c>
      <c r="CI153" s="242" t="s">
        <v>885</v>
      </c>
      <c r="CJ153" s="242" t="s">
        <v>886</v>
      </c>
      <c r="CK153" s="196" t="s">
        <v>468</v>
      </c>
      <c r="CL153" s="196" t="s">
        <v>468</v>
      </c>
      <c r="CM153" s="239" t="s">
        <v>887</v>
      </c>
      <c r="CN153" s="196" t="s">
        <v>468</v>
      </c>
      <c r="CO153" s="196" t="s">
        <v>468</v>
      </c>
      <c r="CP153" s="239" t="s">
        <v>261</v>
      </c>
      <c r="CQ153" s="242" t="s">
        <v>1124</v>
      </c>
      <c r="CR153" s="242" t="s">
        <v>888</v>
      </c>
      <c r="CS153" s="242" t="s">
        <v>889</v>
      </c>
      <c r="CT153" s="242" t="s">
        <v>890</v>
      </c>
      <c r="CU153" s="242" t="s">
        <v>891</v>
      </c>
      <c r="CV153" s="239" t="s">
        <v>887</v>
      </c>
      <c r="CW153" s="247" t="s">
        <v>468</v>
      </c>
      <c r="CX153" s="247" t="s">
        <v>468</v>
      </c>
      <c r="CY153" s="196"/>
      <c r="CZ153" s="196"/>
      <c r="DA153" s="196"/>
      <c r="DB153" s="196"/>
      <c r="DC153" s="196"/>
      <c r="DD153" s="196"/>
      <c r="DE153" s="196"/>
      <c r="DF153" s="196"/>
      <c r="DG153" s="196"/>
      <c r="DH153" s="196"/>
      <c r="DI153" s="196"/>
      <c r="DJ153" s="196"/>
      <c r="DK153" s="196"/>
      <c r="DL153" s="196"/>
      <c r="DM153" s="196"/>
      <c r="DN153" s="196"/>
      <c r="DO153" s="196"/>
      <c r="DP153" s="196"/>
      <c r="DQ153" s="196"/>
      <c r="DR153" s="196"/>
      <c r="DS153" s="196"/>
      <c r="DT153" s="196"/>
      <c r="DU153" s="196"/>
      <c r="DV153" s="196"/>
      <c r="DW153" s="196"/>
      <c r="DX153" s="196"/>
      <c r="DY153" s="196"/>
      <c r="DZ153" s="196"/>
      <c r="EA153" s="196"/>
      <c r="EB153" s="196"/>
      <c r="EC153" s="196"/>
      <c r="ED153" s="196"/>
      <c r="EE153" s="196"/>
      <c r="EF153" s="196"/>
      <c r="EG153" s="196"/>
      <c r="EH153" s="196"/>
      <c r="EI153" s="196"/>
      <c r="EJ153" s="196"/>
      <c r="EK153" s="196"/>
      <c r="EL153" s="196"/>
      <c r="EM153" s="196"/>
      <c r="EN153" s="196"/>
      <c r="EO153" s="196"/>
      <c r="EP153" s="196"/>
      <c r="EQ153" s="196"/>
      <c r="ER153" s="196"/>
      <c r="ES153" s="196"/>
      <c r="ET153" s="196"/>
      <c r="EU153" s="196"/>
      <c r="EV153" s="196"/>
      <c r="EW153" s="196"/>
      <c r="EX153" s="196"/>
      <c r="EY153" s="196"/>
      <c r="EZ153" s="196"/>
      <c r="FA153" s="196"/>
      <c r="FB153" s="196"/>
      <c r="FC153" s="196"/>
      <c r="FD153" s="196"/>
      <c r="FE153" s="196"/>
      <c r="FF153" s="196"/>
      <c r="FG153" s="196"/>
      <c r="FH153" s="196"/>
      <c r="FI153" s="196"/>
      <c r="FJ153" s="196"/>
      <c r="FK153" s="196"/>
      <c r="FL153" s="196"/>
      <c r="FM153" s="196"/>
      <c r="FN153" s="196"/>
      <c r="FO153" s="196"/>
      <c r="FP153" s="196"/>
      <c r="FQ153" s="196"/>
      <c r="FR153" s="196"/>
      <c r="FS153" s="281">
        <v>45419</v>
      </c>
      <c r="FT153" s="277" t="s">
        <v>261</v>
      </c>
      <c r="FU153" s="244" t="s">
        <v>1125</v>
      </c>
      <c r="FV153" s="277" t="s">
        <v>35</v>
      </c>
      <c r="FW153" s="244" t="s">
        <v>1126</v>
      </c>
      <c r="FX153" s="239">
        <v>0</v>
      </c>
      <c r="FY153" s="282" t="s">
        <v>35</v>
      </c>
      <c r="FZ153" s="239" t="s">
        <v>262</v>
      </c>
      <c r="GA153" s="243">
        <v>45422</v>
      </c>
      <c r="GB153" s="269" t="s">
        <v>1209</v>
      </c>
      <c r="GC153" s="269" t="s">
        <v>1208</v>
      </c>
      <c r="GD153" s="269" t="s">
        <v>173</v>
      </c>
      <c r="GE153" s="289">
        <v>0.2</v>
      </c>
      <c r="GF153" s="289"/>
      <c r="GG153" s="289"/>
      <c r="GH153" s="289"/>
      <c r="GI153" s="289"/>
      <c r="GJ153" s="289"/>
      <c r="GK153" s="289"/>
      <c r="GL153" s="289"/>
      <c r="GM153" s="289"/>
      <c r="GN153" s="289"/>
      <c r="GO153" s="289"/>
      <c r="GP153" s="289"/>
      <c r="GQ153" s="289"/>
      <c r="GR153" s="289"/>
      <c r="GS153" s="289"/>
      <c r="GT153" s="289"/>
      <c r="GU153" s="289"/>
      <c r="GV153" s="289"/>
      <c r="GW153" s="289"/>
      <c r="GX153" s="289"/>
      <c r="GY153" s="289"/>
      <c r="GZ153" s="289"/>
      <c r="HA153" s="289"/>
      <c r="HB153" s="289"/>
      <c r="HC153" s="289"/>
      <c r="HD153" s="289"/>
      <c r="HE153" s="289"/>
      <c r="HF153" s="289">
        <v>0.4</v>
      </c>
    </row>
    <row r="154" spans="1:214" ht="60" customHeight="1" x14ac:dyDescent="0.2">
      <c r="A154" s="351"/>
      <c r="B154" s="350"/>
      <c r="C154" s="328"/>
      <c r="D154" s="328"/>
      <c r="E154" s="153"/>
      <c r="F154" s="463"/>
      <c r="G154" s="153" t="s">
        <v>791</v>
      </c>
      <c r="H154" s="463"/>
      <c r="I154" s="463"/>
      <c r="J154" s="373"/>
      <c r="K154" s="231"/>
      <c r="L154" s="231"/>
      <c r="M154" s="231"/>
      <c r="N154" s="231"/>
      <c r="O154" s="373"/>
      <c r="P154" s="397"/>
      <c r="Q154" s="412"/>
      <c r="R154" s="329"/>
      <c r="S154" s="412"/>
      <c r="T154" s="415"/>
      <c r="U154" s="144"/>
      <c r="V154" s="151"/>
      <c r="W154" s="151"/>
      <c r="X154" s="151"/>
      <c r="Y154" s="146" t="s">
        <v>115</v>
      </c>
      <c r="Z154" s="134">
        <f>+IF(Y154='[18]Tabla Valoración controles'!$D$4,'[18]Tabla Valoración controles'!$F$4,IF('[18]Mapa Corrupcion'!Y154='[18]Tabla Valoración controles'!$D$5,'[18]Tabla Valoración controles'!$F$5,IF(Y154=[18]FORMULAS!$A$10,0,'[18]Tabla Valoración controles'!$F$6)))</f>
        <v>0</v>
      </c>
      <c r="AA154" s="146"/>
      <c r="AB154" s="135">
        <f>+IF(AA154='[18]Tabla Valoración controles'!$D$7,'[18]Tabla Valoración controles'!$F$7,IF(Y154=[18]FORMULAS!$A$10,0,'[18]Tabla Valoración controles'!$F$8))</f>
        <v>0</v>
      </c>
      <c r="AC154" s="146"/>
      <c r="AD154" s="134">
        <f>+IF(AC154='[18]Tabla Valoración controles'!$D$9,'[18]Tabla Valoración controles'!$F$9,IF(Y154=[18]FORMULAS!$A$10,0,'[18]Tabla Valoración controles'!$F$10))</f>
        <v>0</v>
      </c>
      <c r="AE154" s="146"/>
      <c r="AF154" s="134">
        <f>+IF(AE154='[18]Tabla Valoración controles'!$D$9,'[18]Tabla Valoración controles'!$F$9,IF(AA154=[18]FORMULAS!$A$10,0,'[18]Tabla Valoración controles'!$F$10))</f>
        <v>0</v>
      </c>
      <c r="AG154" s="146"/>
      <c r="AH154" s="134">
        <f>+IF(AG154='[18]Tabla Valoración controles'!$D$13,'[18]Tabla Valoración controles'!$F$13,'[18]Tabla Valoración controles'!$F$14)</f>
        <v>0</v>
      </c>
      <c r="AI154" s="171">
        <f t="shared" si="24"/>
        <v>0</v>
      </c>
      <c r="AJ154" s="147"/>
      <c r="AK154" s="148">
        <f>+IF(AJ154=[8]CONTROLES!$C$50,[8]CONTROLES!$D$50,[8]CONTROLES!$D$51)</f>
        <v>0</v>
      </c>
      <c r="AL154" s="147"/>
      <c r="AM154" s="148">
        <f>+IF(AL154=[8]CONTROLES!$C$52,[8]CONTROLES!$D$52,[8]CONTROLES!$D$53)</f>
        <v>0</v>
      </c>
      <c r="AN154" s="147"/>
      <c r="AO154" s="148">
        <f>+IF(AN154=[8]CONTROLES!$C$54,[8]CONTROLES!$D$54,[8]CONTROLES!$D$55)</f>
        <v>0</v>
      </c>
      <c r="AP154" s="147"/>
      <c r="AQ154" s="148">
        <f>+IF(AP154=[8]CONTROLES!$C$56,[8]CONTROLES!$D$56,IF(AP154=[8]CONTROLES!$C$57,[8]CONTROLES!$D$57,[8]CONTROLES!$D$58))</f>
        <v>0</v>
      </c>
      <c r="AR154" s="147"/>
      <c r="AS154" s="148">
        <f>+IF(AR154=[8]CONTROLES!$C$59,[8]CONTROLES!$D$59,[8]CONTROLES!$D$60)</f>
        <v>0</v>
      </c>
      <c r="AT154" s="147"/>
      <c r="AU154" s="148">
        <f>+IF(AT154=[8]CONTROLES!$C$61,[8]CONTROLES!$D$61,[8]CONTROLES!$D$62)</f>
        <v>0</v>
      </c>
      <c r="AV154" s="147"/>
      <c r="AW154" s="149">
        <f>+IF(AV154=[8]CONTROLES!$C$63,[8]CONTROLES!$D$63,IF(AV154=[8]CONTROLES!$C$64,[8]CONTROLES!$D$64,[8]CONTROLES!$D$65))</f>
        <v>0</v>
      </c>
      <c r="AX154" s="149">
        <f t="shared" si="25"/>
        <v>0</v>
      </c>
      <c r="AY154" s="150" t="str">
        <f t="shared" si="21"/>
        <v>Débil</v>
      </c>
      <c r="AZ154" s="373"/>
      <c r="BA154" s="397"/>
      <c r="BB154" s="409"/>
      <c r="BC154" s="412"/>
      <c r="BD154" s="415"/>
      <c r="BE154" s="415"/>
      <c r="BF154" s="136"/>
      <c r="BG154" s="136"/>
      <c r="BH154" s="224"/>
      <c r="BI154" s="136"/>
      <c r="BJ154" s="136"/>
      <c r="BK154" s="136"/>
      <c r="BL154" s="136"/>
      <c r="BM154" s="136"/>
      <c r="BN154" s="376"/>
      <c r="BO154" s="239"/>
      <c r="BP154" s="239"/>
      <c r="BQ154" s="196"/>
      <c r="BR154" s="196"/>
      <c r="BS154" s="196"/>
      <c r="BT154" s="196"/>
      <c r="BU154" s="196"/>
      <c r="BV154" s="196"/>
      <c r="BW154" s="196"/>
      <c r="BX154" s="196"/>
      <c r="BY154" s="196"/>
      <c r="BZ154" s="196"/>
      <c r="CA154" s="196"/>
      <c r="CB154" s="196"/>
      <c r="CC154" s="196"/>
      <c r="CD154" s="196"/>
      <c r="CE154" s="196"/>
      <c r="CF154" s="196"/>
      <c r="CG154" s="196"/>
      <c r="CH154" s="196"/>
      <c r="CI154" s="196"/>
      <c r="CJ154" s="196"/>
      <c r="CK154" s="196"/>
      <c r="CL154" s="196"/>
      <c r="CM154" s="196"/>
      <c r="CN154" s="196"/>
      <c r="CO154" s="196"/>
      <c r="CP154" s="196"/>
      <c r="CQ154" s="196"/>
      <c r="CR154" s="196"/>
      <c r="CS154" s="196"/>
      <c r="CT154" s="196"/>
      <c r="CU154" s="196"/>
      <c r="CV154" s="196"/>
      <c r="CW154" s="196"/>
      <c r="CX154" s="196"/>
      <c r="CY154" s="196"/>
      <c r="CZ154" s="196"/>
      <c r="DA154" s="196"/>
      <c r="DB154" s="196"/>
      <c r="DC154" s="196"/>
      <c r="DD154" s="196"/>
      <c r="DE154" s="196"/>
      <c r="DF154" s="196"/>
      <c r="DG154" s="196"/>
      <c r="DH154" s="196"/>
      <c r="DI154" s="196"/>
      <c r="DJ154" s="196"/>
      <c r="DK154" s="196"/>
      <c r="DL154" s="196"/>
      <c r="DM154" s="196"/>
      <c r="DN154" s="196"/>
      <c r="DO154" s="196"/>
      <c r="DP154" s="196"/>
      <c r="DQ154" s="196"/>
      <c r="DR154" s="196"/>
      <c r="DS154" s="196"/>
      <c r="DT154" s="196"/>
      <c r="DU154" s="196"/>
      <c r="DV154" s="196"/>
      <c r="DW154" s="196"/>
      <c r="DX154" s="196"/>
      <c r="DY154" s="196"/>
      <c r="DZ154" s="196"/>
      <c r="EA154" s="196"/>
      <c r="EB154" s="196"/>
      <c r="EC154" s="196"/>
      <c r="ED154" s="196"/>
      <c r="EE154" s="196"/>
      <c r="EF154" s="196"/>
      <c r="EG154" s="196"/>
      <c r="EH154" s="196"/>
      <c r="EI154" s="196"/>
      <c r="EJ154" s="196"/>
      <c r="EK154" s="196"/>
      <c r="EL154" s="196"/>
      <c r="EM154" s="196"/>
      <c r="EN154" s="196"/>
      <c r="EO154" s="196"/>
      <c r="EP154" s="196"/>
      <c r="EQ154" s="196"/>
      <c r="ER154" s="196"/>
      <c r="ES154" s="196"/>
      <c r="ET154" s="196"/>
      <c r="EU154" s="196"/>
      <c r="EV154" s="196"/>
      <c r="EW154" s="196"/>
      <c r="EX154" s="196"/>
      <c r="EY154" s="196"/>
      <c r="EZ154" s="196"/>
      <c r="FA154" s="196"/>
      <c r="FB154" s="196"/>
      <c r="FC154" s="196"/>
      <c r="FD154" s="196"/>
      <c r="FE154" s="196"/>
      <c r="FF154" s="196"/>
      <c r="FG154" s="196"/>
      <c r="FH154" s="196"/>
      <c r="FI154" s="196"/>
      <c r="FJ154" s="196"/>
      <c r="FK154" s="196"/>
      <c r="FL154" s="196"/>
      <c r="FM154" s="196"/>
      <c r="FN154" s="196"/>
      <c r="FO154" s="196"/>
      <c r="FP154" s="196"/>
      <c r="FQ154" s="196"/>
      <c r="FR154" s="196"/>
      <c r="FS154" s="281">
        <v>45419</v>
      </c>
      <c r="FT154" s="277" t="s">
        <v>468</v>
      </c>
      <c r="FU154" s="244" t="s">
        <v>1127</v>
      </c>
      <c r="FV154" s="277" t="s">
        <v>35</v>
      </c>
      <c r="FW154" s="244" t="s">
        <v>1128</v>
      </c>
      <c r="FX154" s="239">
        <v>0</v>
      </c>
      <c r="FY154" s="282" t="s">
        <v>35</v>
      </c>
      <c r="FZ154" s="239" t="s">
        <v>262</v>
      </c>
      <c r="GA154" s="243">
        <v>45422</v>
      </c>
      <c r="GB154" s="291" t="s">
        <v>1201</v>
      </c>
      <c r="GC154" s="291" t="s">
        <v>1202</v>
      </c>
      <c r="GD154" s="269" t="s">
        <v>468</v>
      </c>
      <c r="GE154" s="289" t="s">
        <v>468</v>
      </c>
      <c r="GF154" s="289"/>
      <c r="GG154" s="289"/>
      <c r="GH154" s="289"/>
      <c r="GI154" s="289"/>
      <c r="GJ154" s="289"/>
      <c r="GK154" s="289"/>
      <c r="GL154" s="289"/>
      <c r="GM154" s="289"/>
      <c r="GN154" s="289"/>
      <c r="GO154" s="289"/>
      <c r="GP154" s="289"/>
      <c r="GQ154" s="289"/>
      <c r="GR154" s="289"/>
      <c r="GS154" s="289"/>
      <c r="GT154" s="289"/>
      <c r="GU154" s="289"/>
      <c r="GV154" s="289"/>
      <c r="GW154" s="289"/>
      <c r="GX154" s="289"/>
      <c r="GY154" s="289"/>
      <c r="GZ154" s="289"/>
      <c r="HA154" s="289"/>
      <c r="HB154" s="289"/>
      <c r="HC154" s="289"/>
      <c r="HD154" s="289"/>
      <c r="HE154" s="289"/>
      <c r="HF154" s="289" t="s">
        <v>468</v>
      </c>
    </row>
    <row r="155" spans="1:214" ht="39.75" hidden="1" customHeight="1" x14ac:dyDescent="0.2">
      <c r="A155" s="351"/>
      <c r="B155" s="350"/>
      <c r="C155" s="328"/>
      <c r="D155" s="328"/>
      <c r="E155" s="153"/>
      <c r="F155" s="463"/>
      <c r="G155" s="153" t="s">
        <v>792</v>
      </c>
      <c r="H155" s="463"/>
      <c r="I155" s="463"/>
      <c r="J155" s="373"/>
      <c r="K155" s="231"/>
      <c r="L155" s="231"/>
      <c r="M155" s="231"/>
      <c r="N155" s="231"/>
      <c r="O155" s="373"/>
      <c r="P155" s="397"/>
      <c r="Q155" s="412"/>
      <c r="R155" s="329"/>
      <c r="S155" s="412"/>
      <c r="T155" s="415"/>
      <c r="U155" s="144"/>
      <c r="V155" s="151"/>
      <c r="W155" s="151"/>
      <c r="X155" s="151"/>
      <c r="Y155" s="146" t="s">
        <v>115</v>
      </c>
      <c r="Z155" s="134">
        <f>+IF(Y155='[18]Tabla Valoración controles'!$D$4,'[18]Tabla Valoración controles'!$F$4,IF('[18]Mapa Corrupcion'!Y155='[18]Tabla Valoración controles'!$D$5,'[18]Tabla Valoración controles'!$F$5,IF(Y155=[18]FORMULAS!$A$10,0,'[18]Tabla Valoración controles'!$F$6)))</f>
        <v>0</v>
      </c>
      <c r="AA155" s="146"/>
      <c r="AB155" s="135">
        <f>+IF(AA155='[18]Tabla Valoración controles'!$D$7,'[18]Tabla Valoración controles'!$F$7,IF(Y155=[18]FORMULAS!$A$10,0,'[18]Tabla Valoración controles'!$F$8))</f>
        <v>0</v>
      </c>
      <c r="AC155" s="146"/>
      <c r="AD155" s="134">
        <f>+IF(AC155='[18]Tabla Valoración controles'!$D$9,'[18]Tabla Valoración controles'!$F$9,IF(Y155=[18]FORMULAS!$A$10,0,'[18]Tabla Valoración controles'!$F$10))</f>
        <v>0</v>
      </c>
      <c r="AE155" s="146"/>
      <c r="AF155" s="134">
        <f>+IF(AE155='[18]Tabla Valoración controles'!$D$9,'[18]Tabla Valoración controles'!$F$9,IF(AA155=[18]FORMULAS!$A$10,0,'[18]Tabla Valoración controles'!$F$10))</f>
        <v>0</v>
      </c>
      <c r="AG155" s="146"/>
      <c r="AH155" s="134">
        <f>+IF(AG155='[18]Tabla Valoración controles'!$D$13,'[18]Tabla Valoración controles'!$F$13,'[18]Tabla Valoración controles'!$F$14)</f>
        <v>0</v>
      </c>
      <c r="AI155" s="171">
        <f t="shared" si="24"/>
        <v>0</v>
      </c>
      <c r="AJ155" s="147"/>
      <c r="AK155" s="148">
        <f>+IF(AJ155=[8]CONTROLES!$C$50,[8]CONTROLES!$D$50,[8]CONTROLES!$D$51)</f>
        <v>0</v>
      </c>
      <c r="AL155" s="147"/>
      <c r="AM155" s="148">
        <f>+IF(AL155=[8]CONTROLES!$C$52,[8]CONTROLES!$D$52,[8]CONTROLES!$D$53)</f>
        <v>0</v>
      </c>
      <c r="AN155" s="147"/>
      <c r="AO155" s="148">
        <f>+IF(AN155=[8]CONTROLES!$C$54,[8]CONTROLES!$D$54,[8]CONTROLES!$D$55)</f>
        <v>0</v>
      </c>
      <c r="AP155" s="147"/>
      <c r="AQ155" s="148">
        <f>+IF(AP155=[8]CONTROLES!$C$56,[8]CONTROLES!$D$56,IF(AP155=[8]CONTROLES!$C$57,[8]CONTROLES!$D$57,[8]CONTROLES!$D$58))</f>
        <v>0</v>
      </c>
      <c r="AR155" s="147"/>
      <c r="AS155" s="148">
        <f>+IF(AR155=[8]CONTROLES!$C$59,[8]CONTROLES!$D$59,[8]CONTROLES!$D$60)</f>
        <v>0</v>
      </c>
      <c r="AT155" s="147"/>
      <c r="AU155" s="148">
        <f>+IF(AT155=[8]CONTROLES!$C$61,[8]CONTROLES!$D$61,[8]CONTROLES!$D$62)</f>
        <v>0</v>
      </c>
      <c r="AV155" s="147"/>
      <c r="AW155" s="149">
        <f>+IF(AV155=[8]CONTROLES!$C$63,[8]CONTROLES!$D$63,IF(AV155=[8]CONTROLES!$C$64,[8]CONTROLES!$D$64,[8]CONTROLES!$D$65))</f>
        <v>0</v>
      </c>
      <c r="AX155" s="149">
        <f t="shared" si="25"/>
        <v>0</v>
      </c>
      <c r="AY155" s="150" t="str">
        <f t="shared" si="21"/>
        <v>Débil</v>
      </c>
      <c r="AZ155" s="373"/>
      <c r="BA155" s="397"/>
      <c r="BB155" s="409"/>
      <c r="BC155" s="412"/>
      <c r="BD155" s="415"/>
      <c r="BE155" s="415"/>
      <c r="BF155" s="136"/>
      <c r="BG155" s="136"/>
      <c r="BH155" s="224"/>
      <c r="BI155" s="136"/>
      <c r="BJ155" s="136"/>
      <c r="BK155" s="136"/>
      <c r="BL155" s="136"/>
      <c r="BM155" s="136"/>
      <c r="BN155" s="376"/>
      <c r="BO155" s="239"/>
      <c r="BP155" s="239"/>
      <c r="BQ155" s="196"/>
      <c r="BR155" s="196"/>
      <c r="BS155" s="196"/>
      <c r="BT155" s="196"/>
      <c r="BU155" s="196"/>
      <c r="BV155" s="196"/>
      <c r="BW155" s="196"/>
      <c r="BX155" s="196"/>
      <c r="BY155" s="196"/>
      <c r="BZ155" s="196"/>
      <c r="CA155" s="196"/>
      <c r="CB155" s="196"/>
      <c r="CC155" s="196"/>
      <c r="CD155" s="196"/>
      <c r="CE155" s="196"/>
      <c r="CF155" s="196"/>
      <c r="CG155" s="196"/>
      <c r="CH155" s="196"/>
      <c r="CI155" s="196"/>
      <c r="CJ155" s="196"/>
      <c r="CK155" s="196"/>
      <c r="CL155" s="196"/>
      <c r="CM155" s="196"/>
      <c r="CN155" s="196"/>
      <c r="CO155" s="196"/>
      <c r="CP155" s="196"/>
      <c r="CQ155" s="196"/>
      <c r="CR155" s="196"/>
      <c r="CS155" s="196"/>
      <c r="CT155" s="196"/>
      <c r="CU155" s="196"/>
      <c r="CV155" s="196"/>
      <c r="CW155" s="196"/>
      <c r="CX155" s="196"/>
      <c r="CY155" s="196"/>
      <c r="CZ155" s="196"/>
      <c r="DA155" s="196"/>
      <c r="DB155" s="196"/>
      <c r="DC155" s="196"/>
      <c r="DD155" s="196"/>
      <c r="DE155" s="196"/>
      <c r="DF155" s="196"/>
      <c r="DG155" s="196"/>
      <c r="DH155" s="196"/>
      <c r="DI155" s="196"/>
      <c r="DJ155" s="196"/>
      <c r="DK155" s="196"/>
      <c r="DL155" s="196"/>
      <c r="DM155" s="196"/>
      <c r="DN155" s="196"/>
      <c r="DO155" s="196"/>
      <c r="DP155" s="196"/>
      <c r="DQ155" s="196"/>
      <c r="DR155" s="196"/>
      <c r="DS155" s="196"/>
      <c r="DT155" s="196"/>
      <c r="DU155" s="196"/>
      <c r="DV155" s="196"/>
      <c r="DW155" s="196"/>
      <c r="DX155" s="196"/>
      <c r="DY155" s="196"/>
      <c r="DZ155" s="196"/>
      <c r="EA155" s="196"/>
      <c r="EB155" s="196"/>
      <c r="EC155" s="196"/>
      <c r="ED155" s="196"/>
      <c r="EE155" s="196"/>
      <c r="EF155" s="196"/>
      <c r="EG155" s="196"/>
      <c r="EH155" s="196"/>
      <c r="EI155" s="196"/>
      <c r="EJ155" s="196"/>
      <c r="EK155" s="196"/>
      <c r="EL155" s="196"/>
      <c r="EM155" s="196"/>
      <c r="EN155" s="196"/>
      <c r="EO155" s="196"/>
      <c r="EP155" s="196"/>
      <c r="EQ155" s="196"/>
      <c r="ER155" s="196"/>
      <c r="ES155" s="196"/>
      <c r="ET155" s="196"/>
      <c r="EU155" s="196"/>
      <c r="EV155" s="196"/>
      <c r="EW155" s="196"/>
      <c r="EX155" s="196"/>
      <c r="EY155" s="196"/>
      <c r="EZ155" s="196"/>
      <c r="FA155" s="196"/>
      <c r="FB155" s="196"/>
      <c r="FC155" s="196"/>
      <c r="FD155" s="196"/>
      <c r="FE155" s="196"/>
      <c r="FF155" s="196"/>
      <c r="FG155" s="196"/>
      <c r="FH155" s="196"/>
      <c r="FI155" s="196"/>
      <c r="FJ155" s="196"/>
      <c r="FK155" s="196"/>
      <c r="FL155" s="196"/>
      <c r="FM155" s="196"/>
      <c r="FN155" s="196"/>
      <c r="FO155" s="196"/>
      <c r="FP155" s="196"/>
      <c r="FQ155" s="196"/>
      <c r="FR155" s="196"/>
      <c r="FS155" s="280"/>
      <c r="FT155" s="280"/>
      <c r="FU155" s="196"/>
      <c r="FV155" s="277"/>
      <c r="FW155" s="196"/>
      <c r="FX155" s="196"/>
      <c r="FY155" s="280"/>
      <c r="FZ155" s="196"/>
      <c r="GA155" s="243">
        <v>45422</v>
      </c>
      <c r="GB155" s="269"/>
      <c r="GC155" s="269"/>
      <c r="GD155" s="269"/>
      <c r="GE155" s="289"/>
      <c r="GF155" s="289"/>
      <c r="GG155" s="289"/>
      <c r="GH155" s="289"/>
      <c r="GI155" s="289"/>
      <c r="GJ155" s="289"/>
      <c r="GK155" s="289"/>
      <c r="GL155" s="289"/>
      <c r="GM155" s="289"/>
      <c r="GN155" s="289"/>
      <c r="GO155" s="289"/>
      <c r="GP155" s="289"/>
      <c r="GQ155" s="289"/>
      <c r="GR155" s="289"/>
      <c r="GS155" s="289"/>
      <c r="GT155" s="289"/>
      <c r="GU155" s="289"/>
      <c r="GV155" s="289"/>
      <c r="GW155" s="289"/>
      <c r="GX155" s="289"/>
      <c r="GY155" s="289"/>
      <c r="GZ155" s="289"/>
      <c r="HA155" s="289"/>
      <c r="HB155" s="289"/>
      <c r="HC155" s="289"/>
      <c r="HD155" s="289"/>
      <c r="HE155" s="289"/>
      <c r="HF155" s="289"/>
    </row>
    <row r="156" spans="1:214" ht="39.75" hidden="1" customHeight="1" x14ac:dyDescent="0.2">
      <c r="A156" s="351"/>
      <c r="B156" s="350"/>
      <c r="C156" s="328"/>
      <c r="D156" s="328"/>
      <c r="E156" s="153"/>
      <c r="F156" s="463"/>
      <c r="G156" s="153"/>
      <c r="H156" s="463"/>
      <c r="I156" s="463"/>
      <c r="J156" s="373"/>
      <c r="K156" s="231"/>
      <c r="L156" s="231"/>
      <c r="M156" s="231"/>
      <c r="N156" s="231"/>
      <c r="O156" s="373"/>
      <c r="P156" s="397"/>
      <c r="Q156" s="412"/>
      <c r="R156" s="329"/>
      <c r="S156" s="412"/>
      <c r="T156" s="415"/>
      <c r="U156" s="144"/>
      <c r="V156" s="151"/>
      <c r="W156" s="151"/>
      <c r="X156" s="151"/>
      <c r="Y156" s="146" t="s">
        <v>115</v>
      </c>
      <c r="Z156" s="134">
        <f>+IF(Y156='[18]Tabla Valoración controles'!$D$4,'[18]Tabla Valoración controles'!$F$4,IF('[18]Mapa Corrupcion'!Y156='[18]Tabla Valoración controles'!$D$5,'[18]Tabla Valoración controles'!$F$5,IF(Y156=[18]FORMULAS!$A$10,0,'[18]Tabla Valoración controles'!$F$6)))</f>
        <v>0</v>
      </c>
      <c r="AA156" s="146"/>
      <c r="AB156" s="135">
        <f>+IF(AA156='[18]Tabla Valoración controles'!$D$7,'[18]Tabla Valoración controles'!$F$7,IF(Y156=[18]FORMULAS!$A$10,0,'[18]Tabla Valoración controles'!$F$8))</f>
        <v>0</v>
      </c>
      <c r="AC156" s="146"/>
      <c r="AD156" s="134">
        <f>+IF(AC156='[18]Tabla Valoración controles'!$D$9,'[18]Tabla Valoración controles'!$F$9,IF(Y156=[18]FORMULAS!$A$10,0,'[18]Tabla Valoración controles'!$F$10))</f>
        <v>0</v>
      </c>
      <c r="AE156" s="146"/>
      <c r="AF156" s="134">
        <f>+IF(AE156='[18]Tabla Valoración controles'!$D$9,'[18]Tabla Valoración controles'!$F$9,IF(AA156=[18]FORMULAS!$A$10,0,'[18]Tabla Valoración controles'!$F$10))</f>
        <v>0</v>
      </c>
      <c r="AG156" s="146"/>
      <c r="AH156" s="134">
        <f>+IF(AG156='[18]Tabla Valoración controles'!$D$13,'[18]Tabla Valoración controles'!$F$13,'[18]Tabla Valoración controles'!$F$14)</f>
        <v>0</v>
      </c>
      <c r="AI156" s="171">
        <f t="shared" si="24"/>
        <v>0</v>
      </c>
      <c r="AJ156" s="147"/>
      <c r="AK156" s="148">
        <f>+IF(AJ156=[8]CONTROLES!$C$50,[8]CONTROLES!$D$50,[8]CONTROLES!$D$51)</f>
        <v>0</v>
      </c>
      <c r="AL156" s="147"/>
      <c r="AM156" s="148">
        <f>+IF(AL156=[8]CONTROLES!$C$52,[8]CONTROLES!$D$52,[8]CONTROLES!$D$53)</f>
        <v>0</v>
      </c>
      <c r="AN156" s="147"/>
      <c r="AO156" s="148">
        <f>+IF(AN156=[8]CONTROLES!$C$54,[8]CONTROLES!$D$54,[8]CONTROLES!$D$55)</f>
        <v>0</v>
      </c>
      <c r="AP156" s="147"/>
      <c r="AQ156" s="148">
        <f>+IF(AP156=[8]CONTROLES!$C$56,[8]CONTROLES!$D$56,IF(AP156=[8]CONTROLES!$C$57,[8]CONTROLES!$D$57,[8]CONTROLES!$D$58))</f>
        <v>0</v>
      </c>
      <c r="AR156" s="147"/>
      <c r="AS156" s="148">
        <f>+IF(AR156=[8]CONTROLES!$C$59,[8]CONTROLES!$D$59,[8]CONTROLES!$D$60)</f>
        <v>0</v>
      </c>
      <c r="AT156" s="147"/>
      <c r="AU156" s="148">
        <f>+IF(AT156=[8]CONTROLES!$C$61,[8]CONTROLES!$D$61,[8]CONTROLES!$D$62)</f>
        <v>0</v>
      </c>
      <c r="AV156" s="147"/>
      <c r="AW156" s="149">
        <f>+IF(AV156=[8]CONTROLES!$C$63,[8]CONTROLES!$D$63,IF(AV156=[8]CONTROLES!$C$64,[8]CONTROLES!$D$64,[8]CONTROLES!$D$65))</f>
        <v>0</v>
      </c>
      <c r="AX156" s="149">
        <f t="shared" si="25"/>
        <v>0</v>
      </c>
      <c r="AY156" s="150" t="str">
        <f t="shared" si="21"/>
        <v>Débil</v>
      </c>
      <c r="AZ156" s="373"/>
      <c r="BA156" s="397"/>
      <c r="BB156" s="409"/>
      <c r="BC156" s="412"/>
      <c r="BD156" s="415"/>
      <c r="BE156" s="415"/>
      <c r="BF156" s="136"/>
      <c r="BG156" s="136"/>
      <c r="BH156" s="224"/>
      <c r="BI156" s="136"/>
      <c r="BJ156" s="136"/>
      <c r="BK156" s="136"/>
      <c r="BL156" s="136"/>
      <c r="BM156" s="136"/>
      <c r="BN156" s="376"/>
      <c r="BO156" s="239"/>
      <c r="BP156" s="239"/>
      <c r="BQ156" s="196"/>
      <c r="BR156" s="196"/>
      <c r="BS156" s="196"/>
      <c r="BT156" s="196"/>
      <c r="BU156" s="196"/>
      <c r="BV156" s="196"/>
      <c r="BW156" s="196"/>
      <c r="BX156" s="196"/>
      <c r="BY156" s="196"/>
      <c r="BZ156" s="196"/>
      <c r="CA156" s="196"/>
      <c r="CB156" s="196"/>
      <c r="CC156" s="196"/>
      <c r="CD156" s="196"/>
      <c r="CE156" s="196"/>
      <c r="CF156" s="196"/>
      <c r="CG156" s="196"/>
      <c r="CH156" s="196"/>
      <c r="CI156" s="196"/>
      <c r="CJ156" s="196"/>
      <c r="CK156" s="196"/>
      <c r="CL156" s="196"/>
      <c r="CM156" s="196"/>
      <c r="CN156" s="196"/>
      <c r="CO156" s="196"/>
      <c r="CP156" s="196"/>
      <c r="CQ156" s="196"/>
      <c r="CR156" s="196"/>
      <c r="CS156" s="196"/>
      <c r="CT156" s="196"/>
      <c r="CU156" s="196"/>
      <c r="CV156" s="196"/>
      <c r="CW156" s="196"/>
      <c r="CX156" s="196"/>
      <c r="CY156" s="196"/>
      <c r="CZ156" s="196"/>
      <c r="DA156" s="196"/>
      <c r="DB156" s="196"/>
      <c r="DC156" s="196"/>
      <c r="DD156" s="196"/>
      <c r="DE156" s="196"/>
      <c r="DF156" s="196"/>
      <c r="DG156" s="196"/>
      <c r="DH156" s="196"/>
      <c r="DI156" s="196"/>
      <c r="DJ156" s="196"/>
      <c r="DK156" s="196"/>
      <c r="DL156" s="196"/>
      <c r="DM156" s="196"/>
      <c r="DN156" s="196"/>
      <c r="DO156" s="196"/>
      <c r="DP156" s="196"/>
      <c r="DQ156" s="196"/>
      <c r="DR156" s="196"/>
      <c r="DS156" s="196"/>
      <c r="DT156" s="196"/>
      <c r="DU156" s="196"/>
      <c r="DV156" s="196"/>
      <c r="DW156" s="196"/>
      <c r="DX156" s="196"/>
      <c r="DY156" s="196"/>
      <c r="DZ156" s="196"/>
      <c r="EA156" s="196"/>
      <c r="EB156" s="196"/>
      <c r="EC156" s="196"/>
      <c r="ED156" s="196"/>
      <c r="EE156" s="196"/>
      <c r="EF156" s="196"/>
      <c r="EG156" s="196"/>
      <c r="EH156" s="196"/>
      <c r="EI156" s="196"/>
      <c r="EJ156" s="196"/>
      <c r="EK156" s="196"/>
      <c r="EL156" s="196"/>
      <c r="EM156" s="196"/>
      <c r="EN156" s="196"/>
      <c r="EO156" s="196"/>
      <c r="EP156" s="196"/>
      <c r="EQ156" s="196"/>
      <c r="ER156" s="196"/>
      <c r="ES156" s="196"/>
      <c r="ET156" s="196"/>
      <c r="EU156" s="196"/>
      <c r="EV156" s="196"/>
      <c r="EW156" s="196"/>
      <c r="EX156" s="196"/>
      <c r="EY156" s="196"/>
      <c r="EZ156" s="196"/>
      <c r="FA156" s="196"/>
      <c r="FB156" s="196"/>
      <c r="FC156" s="196"/>
      <c r="FD156" s="196"/>
      <c r="FE156" s="196"/>
      <c r="FF156" s="196"/>
      <c r="FG156" s="196"/>
      <c r="FH156" s="196"/>
      <c r="FI156" s="196"/>
      <c r="FJ156" s="196"/>
      <c r="FK156" s="196"/>
      <c r="FL156" s="196"/>
      <c r="FM156" s="196"/>
      <c r="FN156" s="196"/>
      <c r="FO156" s="196"/>
      <c r="FP156" s="196"/>
      <c r="FQ156" s="196"/>
      <c r="FR156" s="196"/>
      <c r="FS156" s="280"/>
      <c r="FT156" s="280"/>
      <c r="FU156" s="196"/>
      <c r="FV156" s="277"/>
      <c r="FW156" s="196"/>
      <c r="FX156" s="196"/>
      <c r="FY156" s="280"/>
      <c r="FZ156" s="196"/>
      <c r="GA156" s="243">
        <v>45422</v>
      </c>
      <c r="GB156" s="269"/>
      <c r="GC156" s="269"/>
      <c r="GD156" s="269"/>
      <c r="GE156" s="289"/>
      <c r="GF156" s="289"/>
      <c r="GG156" s="289"/>
      <c r="GH156" s="289"/>
      <c r="GI156" s="289"/>
      <c r="GJ156" s="289"/>
      <c r="GK156" s="289"/>
      <c r="GL156" s="289"/>
      <c r="GM156" s="289"/>
      <c r="GN156" s="289"/>
      <c r="GO156" s="289"/>
      <c r="GP156" s="289"/>
      <c r="GQ156" s="289"/>
      <c r="GR156" s="289"/>
      <c r="GS156" s="289"/>
      <c r="GT156" s="289"/>
      <c r="GU156" s="289"/>
      <c r="GV156" s="289"/>
      <c r="GW156" s="289"/>
      <c r="GX156" s="289"/>
      <c r="GY156" s="289"/>
      <c r="GZ156" s="289"/>
      <c r="HA156" s="289"/>
      <c r="HB156" s="289"/>
      <c r="HC156" s="289"/>
      <c r="HD156" s="289"/>
      <c r="HE156" s="289"/>
      <c r="HF156" s="289"/>
    </row>
    <row r="157" spans="1:214" ht="39.75" hidden="1" customHeight="1" x14ac:dyDescent="0.2">
      <c r="A157" s="351"/>
      <c r="B157" s="350"/>
      <c r="C157" s="328"/>
      <c r="D157" s="328"/>
      <c r="E157" s="153"/>
      <c r="F157" s="463"/>
      <c r="G157" s="153"/>
      <c r="H157" s="463"/>
      <c r="I157" s="463"/>
      <c r="J157" s="373"/>
      <c r="K157" s="231"/>
      <c r="L157" s="231"/>
      <c r="M157" s="231"/>
      <c r="N157" s="231"/>
      <c r="O157" s="373"/>
      <c r="P157" s="397"/>
      <c r="Q157" s="412"/>
      <c r="R157" s="329"/>
      <c r="S157" s="412"/>
      <c r="T157" s="415"/>
      <c r="U157" s="144"/>
      <c r="V157" s="151"/>
      <c r="W157" s="151"/>
      <c r="X157" s="151"/>
      <c r="Y157" s="146" t="s">
        <v>115</v>
      </c>
      <c r="Z157" s="134">
        <f>+IF(Y157='[18]Tabla Valoración controles'!$D$4,'[18]Tabla Valoración controles'!$F$4,IF('[18]Mapa Corrupcion'!Y157='[18]Tabla Valoración controles'!$D$5,'[18]Tabla Valoración controles'!$F$5,IF(Y157=[18]FORMULAS!$A$10,0,'[18]Tabla Valoración controles'!$F$6)))</f>
        <v>0.15</v>
      </c>
      <c r="AA157" s="146"/>
      <c r="AB157" s="135">
        <f>+IF(AA157='[18]Tabla Valoración controles'!$D$7,'[18]Tabla Valoración controles'!$F$7,IF(Y157=[18]FORMULAS!$A$10,0,'[18]Tabla Valoración controles'!$F$8))</f>
        <v>0</v>
      </c>
      <c r="AC157" s="146"/>
      <c r="AD157" s="134">
        <f>+IF(AC157='[18]Tabla Valoración controles'!$D$9,'[18]Tabla Valoración controles'!$F$9,IF(Y157=[18]FORMULAS!$A$10,0,'[18]Tabla Valoración controles'!$F$10))</f>
        <v>0</v>
      </c>
      <c r="AE157" s="146"/>
      <c r="AF157" s="134">
        <f>+IF(AE157='[18]Tabla Valoración controles'!$D$9,'[18]Tabla Valoración controles'!$F$9,IF(AA157=[18]FORMULAS!$A$10,0,'[18]Tabla Valoración controles'!$F$10))</f>
        <v>0</v>
      </c>
      <c r="AG157" s="146"/>
      <c r="AH157" s="134">
        <f>+IF(AG157='[18]Tabla Valoración controles'!$D$13,'[18]Tabla Valoración controles'!$F$13,'[18]Tabla Valoración controles'!$F$14)</f>
        <v>0</v>
      </c>
      <c r="AI157" s="171">
        <f t="shared" si="24"/>
        <v>0.15</v>
      </c>
      <c r="AJ157" s="147"/>
      <c r="AK157" s="148">
        <f>+IF(AJ157=[8]CONTROLES!$C$50,[8]CONTROLES!$D$50,[8]CONTROLES!$D$51)</f>
        <v>0</v>
      </c>
      <c r="AL157" s="147"/>
      <c r="AM157" s="148">
        <f>+IF(AL157=[8]CONTROLES!$C$52,[8]CONTROLES!$D$52,[8]CONTROLES!$D$53)</f>
        <v>0</v>
      </c>
      <c r="AN157" s="147"/>
      <c r="AO157" s="148">
        <f>+IF(AN157=[8]CONTROLES!$C$54,[8]CONTROLES!$D$54,[8]CONTROLES!$D$55)</f>
        <v>0</v>
      </c>
      <c r="AP157" s="147"/>
      <c r="AQ157" s="148">
        <f>+IF(AP157=[8]CONTROLES!$C$56,[8]CONTROLES!$D$56,IF(AP157=[8]CONTROLES!$C$57,[8]CONTROLES!$D$57,[8]CONTROLES!$D$58))</f>
        <v>0</v>
      </c>
      <c r="AR157" s="147"/>
      <c r="AS157" s="148">
        <f>+IF(AR157=[8]CONTROLES!$C$59,[8]CONTROLES!$D$59,[8]CONTROLES!$D$60)</f>
        <v>0</v>
      </c>
      <c r="AT157" s="147"/>
      <c r="AU157" s="148">
        <f>+IF(AT157=[8]CONTROLES!$C$61,[8]CONTROLES!$D$61,[8]CONTROLES!$D$62)</f>
        <v>0</v>
      </c>
      <c r="AV157" s="147"/>
      <c r="AW157" s="149">
        <f>+IF(AV157=[8]CONTROLES!$C$63,[8]CONTROLES!$D$63,IF(AV157=[8]CONTROLES!$C$64,[8]CONTROLES!$D$64,[8]CONTROLES!$D$65))</f>
        <v>0</v>
      </c>
      <c r="AX157" s="149">
        <f t="shared" si="25"/>
        <v>0</v>
      </c>
      <c r="AY157" s="150" t="str">
        <f t="shared" si="21"/>
        <v>Débil</v>
      </c>
      <c r="AZ157" s="373"/>
      <c r="BA157" s="397"/>
      <c r="BB157" s="409"/>
      <c r="BC157" s="412"/>
      <c r="BD157" s="415"/>
      <c r="BE157" s="415"/>
      <c r="BF157" s="136"/>
      <c r="BG157" s="136"/>
      <c r="BH157" s="224"/>
      <c r="BI157" s="136"/>
      <c r="BJ157" s="136"/>
      <c r="BK157" s="136"/>
      <c r="BL157" s="136"/>
      <c r="BM157" s="136"/>
      <c r="BN157" s="376"/>
      <c r="BO157" s="239"/>
      <c r="BP157" s="239"/>
      <c r="BQ157" s="196"/>
      <c r="BR157" s="196"/>
      <c r="BS157" s="196"/>
      <c r="BT157" s="196"/>
      <c r="BU157" s="196"/>
      <c r="BV157" s="196"/>
      <c r="BW157" s="196"/>
      <c r="BX157" s="196"/>
      <c r="BY157" s="196"/>
      <c r="BZ157" s="196"/>
      <c r="CA157" s="196"/>
      <c r="CB157" s="196"/>
      <c r="CC157" s="196"/>
      <c r="CD157" s="196"/>
      <c r="CE157" s="196"/>
      <c r="CF157" s="196"/>
      <c r="CG157" s="196"/>
      <c r="CH157" s="196"/>
      <c r="CI157" s="196"/>
      <c r="CJ157" s="196"/>
      <c r="CK157" s="196"/>
      <c r="CL157" s="196"/>
      <c r="CM157" s="196"/>
      <c r="CN157" s="196"/>
      <c r="CO157" s="196"/>
      <c r="CP157" s="196"/>
      <c r="CQ157" s="196"/>
      <c r="CR157" s="196"/>
      <c r="CS157" s="196"/>
      <c r="CT157" s="196"/>
      <c r="CU157" s="196"/>
      <c r="CV157" s="196"/>
      <c r="CW157" s="196"/>
      <c r="CX157" s="196"/>
      <c r="CY157" s="196"/>
      <c r="CZ157" s="196"/>
      <c r="DA157" s="196"/>
      <c r="DB157" s="196"/>
      <c r="DC157" s="196"/>
      <c r="DD157" s="196"/>
      <c r="DE157" s="196"/>
      <c r="DF157" s="196"/>
      <c r="DG157" s="196"/>
      <c r="DH157" s="196"/>
      <c r="DI157" s="196"/>
      <c r="DJ157" s="196"/>
      <c r="DK157" s="196"/>
      <c r="DL157" s="196"/>
      <c r="DM157" s="196"/>
      <c r="DN157" s="196"/>
      <c r="DO157" s="196"/>
      <c r="DP157" s="196"/>
      <c r="DQ157" s="196"/>
      <c r="DR157" s="196"/>
      <c r="DS157" s="196"/>
      <c r="DT157" s="196"/>
      <c r="DU157" s="196"/>
      <c r="DV157" s="196"/>
      <c r="DW157" s="196"/>
      <c r="DX157" s="196"/>
      <c r="DY157" s="196"/>
      <c r="DZ157" s="196"/>
      <c r="EA157" s="196"/>
      <c r="EB157" s="196"/>
      <c r="EC157" s="196"/>
      <c r="ED157" s="196"/>
      <c r="EE157" s="196"/>
      <c r="EF157" s="196"/>
      <c r="EG157" s="196"/>
      <c r="EH157" s="196"/>
      <c r="EI157" s="196"/>
      <c r="EJ157" s="196"/>
      <c r="EK157" s="196"/>
      <c r="EL157" s="196"/>
      <c r="EM157" s="196"/>
      <c r="EN157" s="196"/>
      <c r="EO157" s="196"/>
      <c r="EP157" s="196"/>
      <c r="EQ157" s="196"/>
      <c r="ER157" s="196"/>
      <c r="ES157" s="196"/>
      <c r="ET157" s="196"/>
      <c r="EU157" s="196"/>
      <c r="EV157" s="196"/>
      <c r="EW157" s="196"/>
      <c r="EX157" s="196"/>
      <c r="EY157" s="196"/>
      <c r="EZ157" s="196"/>
      <c r="FA157" s="196"/>
      <c r="FB157" s="196"/>
      <c r="FC157" s="196"/>
      <c r="FD157" s="196"/>
      <c r="FE157" s="196"/>
      <c r="FF157" s="196"/>
      <c r="FG157" s="196"/>
      <c r="FH157" s="196"/>
      <c r="FI157" s="196"/>
      <c r="FJ157" s="196"/>
      <c r="FK157" s="196"/>
      <c r="FL157" s="196"/>
      <c r="FM157" s="196"/>
      <c r="FN157" s="196"/>
      <c r="FO157" s="196"/>
      <c r="FP157" s="196"/>
      <c r="FQ157" s="196"/>
      <c r="FR157" s="196"/>
      <c r="FS157" s="280"/>
      <c r="FT157" s="280"/>
      <c r="FU157" s="196"/>
      <c r="FV157" s="277"/>
      <c r="FW157" s="196"/>
      <c r="FX157" s="196"/>
      <c r="FY157" s="280"/>
      <c r="FZ157" s="196"/>
      <c r="GA157" s="243">
        <v>45422</v>
      </c>
      <c r="GB157" s="269"/>
      <c r="GC157" s="269"/>
      <c r="GD157" s="269"/>
      <c r="GE157" s="289"/>
      <c r="GF157" s="289"/>
      <c r="GG157" s="289"/>
      <c r="GH157" s="289"/>
      <c r="GI157" s="289"/>
      <c r="GJ157" s="289"/>
      <c r="GK157" s="289"/>
      <c r="GL157" s="289"/>
      <c r="GM157" s="289"/>
      <c r="GN157" s="289"/>
      <c r="GO157" s="289"/>
      <c r="GP157" s="289"/>
      <c r="GQ157" s="289"/>
      <c r="GR157" s="289"/>
      <c r="GS157" s="289"/>
      <c r="GT157" s="289"/>
      <c r="GU157" s="289"/>
      <c r="GV157" s="289"/>
      <c r="GW157" s="289"/>
      <c r="GX157" s="289"/>
      <c r="GY157" s="289"/>
      <c r="GZ157" s="289"/>
      <c r="HA157" s="289"/>
      <c r="HB157" s="289"/>
      <c r="HC157" s="289"/>
      <c r="HD157" s="289"/>
      <c r="HE157" s="289"/>
      <c r="HF157" s="289"/>
    </row>
    <row r="158" spans="1:214" ht="58.15" hidden="1" customHeight="1" x14ac:dyDescent="0.2">
      <c r="A158" s="351"/>
      <c r="B158" s="350"/>
      <c r="C158" s="328"/>
      <c r="D158" s="328"/>
      <c r="E158" s="153"/>
      <c r="F158" s="464"/>
      <c r="G158" s="153"/>
      <c r="H158" s="464"/>
      <c r="I158" s="464"/>
      <c r="J158" s="374"/>
      <c r="K158" s="233"/>
      <c r="L158" s="233"/>
      <c r="M158" s="233"/>
      <c r="N158" s="233"/>
      <c r="O158" s="374"/>
      <c r="P158" s="398"/>
      <c r="Q158" s="413"/>
      <c r="R158" s="329"/>
      <c r="S158" s="413"/>
      <c r="T158" s="416"/>
      <c r="U158" s="144"/>
      <c r="V158" s="151"/>
      <c r="W158" s="151"/>
      <c r="X158" s="151"/>
      <c r="Y158" s="146" t="s">
        <v>115</v>
      </c>
      <c r="Z158" s="134">
        <f>+IF(Y158='[18]Tabla Valoración controles'!$D$4,'[18]Tabla Valoración controles'!$F$4,IF('[18]Mapa Corrupcion'!Y158='[18]Tabla Valoración controles'!$D$5,'[18]Tabla Valoración controles'!$F$5,IF(Y158=[18]FORMULAS!$A$10,0,'[18]Tabla Valoración controles'!$F$6)))</f>
        <v>0.15</v>
      </c>
      <c r="AA158" s="146"/>
      <c r="AB158" s="135">
        <f>+IF(AA158='[18]Tabla Valoración controles'!$D$7,'[18]Tabla Valoración controles'!$F$7,IF(Y158=[18]FORMULAS!$A$10,0,'[18]Tabla Valoración controles'!$F$8))</f>
        <v>0</v>
      </c>
      <c r="AC158" s="146"/>
      <c r="AD158" s="134">
        <f>+IF(AC158='[18]Tabla Valoración controles'!$D$9,'[18]Tabla Valoración controles'!$F$9,IF(Y158=[18]FORMULAS!$A$10,0,'[18]Tabla Valoración controles'!$F$10))</f>
        <v>0</v>
      </c>
      <c r="AE158" s="146"/>
      <c r="AF158" s="134">
        <f>+IF(AE158='[18]Tabla Valoración controles'!$D$9,'[18]Tabla Valoración controles'!$F$9,IF(AA158=[18]FORMULAS!$A$10,0,'[18]Tabla Valoración controles'!$F$10))</f>
        <v>0</v>
      </c>
      <c r="AG158" s="146"/>
      <c r="AH158" s="134">
        <f>+IF(AG158='[18]Tabla Valoración controles'!$D$13,'[18]Tabla Valoración controles'!$F$13,'[18]Tabla Valoración controles'!$F$14)</f>
        <v>0</v>
      </c>
      <c r="AI158" s="171">
        <f t="shared" si="24"/>
        <v>0.15</v>
      </c>
      <c r="AJ158" s="147"/>
      <c r="AK158" s="148">
        <f>+IF(AJ158=[8]CONTROLES!$C$50,[8]CONTROLES!$D$50,[8]CONTROLES!$D$51)</f>
        <v>0</v>
      </c>
      <c r="AL158" s="147"/>
      <c r="AM158" s="148">
        <f>+IF(AL158=[8]CONTROLES!$C$52,[8]CONTROLES!$D$52,[8]CONTROLES!$D$53)</f>
        <v>0</v>
      </c>
      <c r="AN158" s="147"/>
      <c r="AO158" s="148">
        <f>+IF(AN158=[8]CONTROLES!$C$54,[8]CONTROLES!$D$54,[8]CONTROLES!$D$55)</f>
        <v>0</v>
      </c>
      <c r="AP158" s="147"/>
      <c r="AQ158" s="148">
        <f>+IF(AP158=[8]CONTROLES!$C$56,[8]CONTROLES!$D$56,IF(AP158=[8]CONTROLES!$C$57,[8]CONTROLES!$D$57,[8]CONTROLES!$D$58))</f>
        <v>0</v>
      </c>
      <c r="AR158" s="147"/>
      <c r="AS158" s="148">
        <f>+IF(AR158=[8]CONTROLES!$C$59,[8]CONTROLES!$D$59,[8]CONTROLES!$D$60)</f>
        <v>0</v>
      </c>
      <c r="AT158" s="147"/>
      <c r="AU158" s="148">
        <f>+IF(AT158=[8]CONTROLES!$C$61,[8]CONTROLES!$D$61,[8]CONTROLES!$D$62)</f>
        <v>0</v>
      </c>
      <c r="AV158" s="147"/>
      <c r="AW158" s="149">
        <f>+IF(AV158=[8]CONTROLES!$C$63,[8]CONTROLES!$D$63,IF(AV158=[8]CONTROLES!$C$64,[8]CONTROLES!$D$64,[8]CONTROLES!$D$65))</f>
        <v>0</v>
      </c>
      <c r="AX158" s="149">
        <f t="shared" si="25"/>
        <v>0</v>
      </c>
      <c r="AY158" s="150" t="str">
        <f t="shared" si="21"/>
        <v>Débil</v>
      </c>
      <c r="AZ158" s="374"/>
      <c r="BA158" s="398"/>
      <c r="BB158" s="410"/>
      <c r="BC158" s="413"/>
      <c r="BD158" s="416"/>
      <c r="BE158" s="416"/>
      <c r="BF158" s="136"/>
      <c r="BG158" s="136"/>
      <c r="BH158" s="224"/>
      <c r="BI158" s="136"/>
      <c r="BJ158" s="136"/>
      <c r="BK158" s="136"/>
      <c r="BL158" s="136"/>
      <c r="BM158" s="136"/>
      <c r="BN158" s="377"/>
      <c r="BO158" s="239"/>
      <c r="BP158" s="239"/>
      <c r="BQ158" s="196"/>
      <c r="BR158" s="196"/>
      <c r="BS158" s="196"/>
      <c r="BT158" s="196"/>
      <c r="BU158" s="196"/>
      <c r="BV158" s="196"/>
      <c r="BW158" s="196"/>
      <c r="BX158" s="196"/>
      <c r="BY158" s="196"/>
      <c r="BZ158" s="196"/>
      <c r="CA158" s="196"/>
      <c r="CB158" s="196"/>
      <c r="CC158" s="196"/>
      <c r="CD158" s="196"/>
      <c r="CE158" s="196"/>
      <c r="CF158" s="196"/>
      <c r="CG158" s="196"/>
      <c r="CH158" s="196"/>
      <c r="CI158" s="196"/>
      <c r="CJ158" s="196"/>
      <c r="CK158" s="196"/>
      <c r="CL158" s="196"/>
      <c r="CM158" s="196"/>
      <c r="CN158" s="196"/>
      <c r="CO158" s="196"/>
      <c r="CP158" s="196"/>
      <c r="CQ158" s="196"/>
      <c r="CR158" s="196"/>
      <c r="CS158" s="196"/>
      <c r="CT158" s="196"/>
      <c r="CU158" s="196"/>
      <c r="CV158" s="196"/>
      <c r="CW158" s="196"/>
      <c r="CX158" s="196"/>
      <c r="CY158" s="196"/>
      <c r="CZ158" s="196"/>
      <c r="DA158" s="196"/>
      <c r="DB158" s="196"/>
      <c r="DC158" s="196"/>
      <c r="DD158" s="196"/>
      <c r="DE158" s="196"/>
      <c r="DF158" s="196"/>
      <c r="DG158" s="196"/>
      <c r="DH158" s="196"/>
      <c r="DI158" s="196"/>
      <c r="DJ158" s="196"/>
      <c r="DK158" s="196"/>
      <c r="DL158" s="196"/>
      <c r="DM158" s="196"/>
      <c r="DN158" s="196"/>
      <c r="DO158" s="196"/>
      <c r="DP158" s="196"/>
      <c r="DQ158" s="196"/>
      <c r="DR158" s="196"/>
      <c r="DS158" s="196"/>
      <c r="DT158" s="196"/>
      <c r="DU158" s="196"/>
      <c r="DV158" s="196"/>
      <c r="DW158" s="196"/>
      <c r="DX158" s="196"/>
      <c r="DY158" s="196"/>
      <c r="DZ158" s="196"/>
      <c r="EA158" s="196"/>
      <c r="EB158" s="196"/>
      <c r="EC158" s="196"/>
      <c r="ED158" s="196"/>
      <c r="EE158" s="196"/>
      <c r="EF158" s="196"/>
      <c r="EG158" s="196"/>
      <c r="EH158" s="196"/>
      <c r="EI158" s="196"/>
      <c r="EJ158" s="196"/>
      <c r="EK158" s="196"/>
      <c r="EL158" s="196"/>
      <c r="EM158" s="196"/>
      <c r="EN158" s="196"/>
      <c r="EO158" s="196"/>
      <c r="EP158" s="196"/>
      <c r="EQ158" s="196"/>
      <c r="ER158" s="196"/>
      <c r="ES158" s="196"/>
      <c r="ET158" s="196"/>
      <c r="EU158" s="196"/>
      <c r="EV158" s="196"/>
      <c r="EW158" s="196"/>
      <c r="EX158" s="196"/>
      <c r="EY158" s="196"/>
      <c r="EZ158" s="196"/>
      <c r="FA158" s="196"/>
      <c r="FB158" s="196"/>
      <c r="FC158" s="196"/>
      <c r="FD158" s="196"/>
      <c r="FE158" s="196"/>
      <c r="FF158" s="196"/>
      <c r="FG158" s="196"/>
      <c r="FH158" s="196"/>
      <c r="FI158" s="196"/>
      <c r="FJ158" s="196"/>
      <c r="FK158" s="196"/>
      <c r="FL158" s="196"/>
      <c r="FM158" s="196"/>
      <c r="FN158" s="196"/>
      <c r="FO158" s="196"/>
      <c r="FP158" s="196"/>
      <c r="FQ158" s="196"/>
      <c r="FR158" s="196"/>
      <c r="FS158" s="280"/>
      <c r="FT158" s="280"/>
      <c r="FU158" s="196"/>
      <c r="FV158" s="277"/>
      <c r="FW158" s="196"/>
      <c r="FX158" s="196"/>
      <c r="FY158" s="280"/>
      <c r="FZ158" s="196"/>
      <c r="GA158" s="243">
        <v>45422</v>
      </c>
      <c r="GB158" s="269"/>
      <c r="GC158" s="269"/>
      <c r="GD158" s="269"/>
      <c r="GE158" s="289"/>
      <c r="GF158" s="289"/>
      <c r="GG158" s="289"/>
      <c r="GH158" s="289"/>
      <c r="GI158" s="289"/>
      <c r="GJ158" s="289"/>
      <c r="GK158" s="289"/>
      <c r="GL158" s="289"/>
      <c r="GM158" s="289"/>
      <c r="GN158" s="289"/>
      <c r="GO158" s="289"/>
      <c r="GP158" s="289"/>
      <c r="GQ158" s="289"/>
      <c r="GR158" s="289"/>
      <c r="GS158" s="289"/>
      <c r="GT158" s="289"/>
      <c r="GU158" s="289"/>
      <c r="GV158" s="289"/>
      <c r="GW158" s="289"/>
      <c r="GX158" s="289"/>
      <c r="GY158" s="289"/>
      <c r="GZ158" s="289"/>
      <c r="HA158" s="289"/>
      <c r="HB158" s="289"/>
      <c r="HC158" s="289"/>
      <c r="HD158" s="289"/>
      <c r="HE158" s="289"/>
      <c r="HF158" s="289"/>
    </row>
    <row r="159" spans="1:214" ht="70.5" customHeight="1" x14ac:dyDescent="0.2">
      <c r="A159" s="351">
        <v>26</v>
      </c>
      <c r="B159" s="350" t="s">
        <v>128</v>
      </c>
      <c r="C159" s="328" t="str">
        <f>VLOOKUP(B159,FORMULAS!$A$30:$C$46,2,0)</f>
        <v>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v>
      </c>
      <c r="D159" s="328" t="str">
        <f>VLOOKUP(B159,FORMULAS!$A$30:$C$46,3,0)</f>
        <v>Director de Urbanizaciones y Titulación</v>
      </c>
      <c r="E159" s="153" t="s">
        <v>793</v>
      </c>
      <c r="F159" s="462" t="s">
        <v>794</v>
      </c>
      <c r="G159" s="153" t="s">
        <v>795</v>
      </c>
      <c r="H159" s="462" t="s">
        <v>796</v>
      </c>
      <c r="I159" s="462" t="s">
        <v>797</v>
      </c>
      <c r="J159" s="372" t="s">
        <v>798</v>
      </c>
      <c r="K159" s="143" t="s">
        <v>469</v>
      </c>
      <c r="L159" s="143" t="s">
        <v>469</v>
      </c>
      <c r="M159" s="143" t="s">
        <v>469</v>
      </c>
      <c r="N159" s="143" t="s">
        <v>469</v>
      </c>
      <c r="O159" s="372" t="s">
        <v>279</v>
      </c>
      <c r="P159" s="396" t="str">
        <f>VLOOKUP(O159,[18]FORMULAS!$A$77:$B$82,2,0)</f>
        <v>Improbable</v>
      </c>
      <c r="Q159" s="411" t="str">
        <f>+P159</f>
        <v>Improbable</v>
      </c>
      <c r="R159" s="329" t="str">
        <f>VLOOKUP(A159,'Impacto Ri Inhe'!$B$5:$AF$42,31,0)</f>
        <v>Mayor</v>
      </c>
      <c r="S159" s="411" t="str">
        <f>CONCATENATE(R159,"-",Q159)</f>
        <v>Mayor-Improbable</v>
      </c>
      <c r="T159" s="414" t="str">
        <f>VLOOKUP(S159,[18]FORMULAS!$I$77:$J$97,2,0)</f>
        <v>Alto</v>
      </c>
      <c r="U159" s="144">
        <v>1</v>
      </c>
      <c r="V159" s="145" t="s">
        <v>799</v>
      </c>
      <c r="W159" s="145" t="s">
        <v>800</v>
      </c>
      <c r="X159" s="145" t="s">
        <v>801</v>
      </c>
      <c r="Y159" s="146" t="s">
        <v>12</v>
      </c>
      <c r="Z159" s="134">
        <f>+IF(Y159='[18]Tabla Valoración controles'!$D$4,'[18]Tabla Valoración controles'!$F$4,IF('[18]Mapa Corrupcion'!Y159='[18]Tabla Valoración controles'!$D$5,'[18]Tabla Valoración controles'!$F$5,IF(Y159=[18]FORMULAS!$A$10,0,'[18]Tabla Valoración controles'!$F$6)))</f>
        <v>0.25</v>
      </c>
      <c r="AA159" s="146" t="s">
        <v>8</v>
      </c>
      <c r="AB159" s="135">
        <f>+IF(AA159='[18]Tabla Valoración controles'!$D$7,'[18]Tabla Valoración controles'!$F$7,IF(Y159=[18]FORMULAS!$A$10,0,'[18]Tabla Valoración controles'!$F$8))</f>
        <v>0.15</v>
      </c>
      <c r="AC159" s="146" t="s">
        <v>18</v>
      </c>
      <c r="AD159" s="134">
        <f>+IF(AC159='[18]Tabla Valoración controles'!$D$9,'[18]Tabla Valoración controles'!$F$9,IF(Y159=[18]FORMULAS!$A$10,0,'[18]Tabla Valoración controles'!$F$10))</f>
        <v>0</v>
      </c>
      <c r="AE159" s="146" t="s">
        <v>20</v>
      </c>
      <c r="AF159" s="134">
        <f>+IF(AE159='[18]Tabla Valoración controles'!$D$9,'[18]Tabla Valoración controles'!$F$9,IF(AA159=[18]FORMULAS!$A$10,0,'[18]Tabla Valoración controles'!$F$10))</f>
        <v>0</v>
      </c>
      <c r="AG159" s="146" t="s">
        <v>77</v>
      </c>
      <c r="AH159" s="134">
        <f>+IF(AG159='[18]Tabla Valoración controles'!$D$13,'[18]Tabla Valoración controles'!$F$13,'[18]Tabla Valoración controles'!$F$14)</f>
        <v>0</v>
      </c>
      <c r="AI159" s="171">
        <f t="shared" si="24"/>
        <v>0.4</v>
      </c>
      <c r="AJ159" s="147" t="s">
        <v>353</v>
      </c>
      <c r="AK159" s="148">
        <f>+IF(AJ159=[8]CONTROLES!$C$50,[8]CONTROLES!$D$50,[8]CONTROLES!$D$51)</f>
        <v>15</v>
      </c>
      <c r="AL159" s="147" t="s">
        <v>359</v>
      </c>
      <c r="AM159" s="148">
        <f>+IF(AL159=[8]CONTROLES!$C$52,[8]CONTROLES!$D$52,[8]CONTROLES!$D$53)</f>
        <v>15</v>
      </c>
      <c r="AN159" s="147" t="s">
        <v>362</v>
      </c>
      <c r="AO159" s="148">
        <f>+IF(AN159=[8]CONTROLES!$C$54,[8]CONTROLES!$D$54,[8]CONTROLES!$D$55)</f>
        <v>15</v>
      </c>
      <c r="AP159" s="147" t="s">
        <v>365</v>
      </c>
      <c r="AQ159" s="148">
        <f>+IF(AP159=[8]CONTROLES!$C$56,[8]CONTROLES!$D$56,IF(AP159=[8]CONTROLES!$C$57,[8]CONTROLES!$D$57,[8]CONTROLES!$D$58))</f>
        <v>15</v>
      </c>
      <c r="AR159" s="147" t="s">
        <v>369</v>
      </c>
      <c r="AS159" s="148">
        <f>+IF(AR159=[8]CONTROLES!$C$59,[8]CONTROLES!$D$59,[8]CONTROLES!$D$60)</f>
        <v>15</v>
      </c>
      <c r="AT159" s="147" t="s">
        <v>372</v>
      </c>
      <c r="AU159" s="148">
        <f>+IF(AT159=[8]CONTROLES!$C$61,[8]CONTROLES!$D$61,[8]CONTROLES!$D$62)</f>
        <v>15</v>
      </c>
      <c r="AV159" s="147" t="s">
        <v>375</v>
      </c>
      <c r="AW159" s="149">
        <f>+IF(AV159=[8]CONTROLES!$C$63,[8]CONTROLES!$D$63,IF(AV159=[8]CONTROLES!$C$64,[8]CONTROLES!$D$64,[8]CONTROLES!$D$65))</f>
        <v>10</v>
      </c>
      <c r="AX159" s="149">
        <f t="shared" si="25"/>
        <v>100</v>
      </c>
      <c r="AY159" s="150" t="str">
        <f t="shared" si="21"/>
        <v>Fuerte</v>
      </c>
      <c r="AZ159" s="372" t="s">
        <v>280</v>
      </c>
      <c r="BA159" s="396" t="str">
        <f>VLOOKUP(AZ159,[18]FORMULAS!$A$77:$B$82,2,0)</f>
        <v>Rara vez</v>
      </c>
      <c r="BB159" s="408" t="str">
        <f>+R159</f>
        <v>Mayor</v>
      </c>
      <c r="BC159" s="411" t="str">
        <f>CONCATENATE(BB159,"-",BA159)</f>
        <v>Mayor-Rara vez</v>
      </c>
      <c r="BD159" s="414" t="str">
        <f>VLOOKUP(BC159,[18]FORMULAS!$I$77:$J$97,2,0)</f>
        <v>Alto</v>
      </c>
      <c r="BE159" s="414" t="s">
        <v>118</v>
      </c>
      <c r="BF159" s="224" t="s">
        <v>802</v>
      </c>
      <c r="BG159" s="224" t="s">
        <v>803</v>
      </c>
      <c r="BH159" s="224" t="s">
        <v>221</v>
      </c>
      <c r="BI159" s="230">
        <v>45323</v>
      </c>
      <c r="BJ159" s="230">
        <v>45626</v>
      </c>
      <c r="BK159" s="224" t="s">
        <v>804</v>
      </c>
      <c r="BL159" s="224" t="s">
        <v>805</v>
      </c>
      <c r="BM159" s="136" t="s">
        <v>173</v>
      </c>
      <c r="BN159" s="372" t="s">
        <v>806</v>
      </c>
      <c r="BO159" s="239" t="s">
        <v>262</v>
      </c>
      <c r="BP159" s="242" t="s">
        <v>896</v>
      </c>
      <c r="BQ159" s="239" t="s">
        <v>893</v>
      </c>
      <c r="BR159" s="242" t="s">
        <v>892</v>
      </c>
      <c r="BS159" s="239" t="s">
        <v>893</v>
      </c>
      <c r="BT159" s="239" t="s">
        <v>893</v>
      </c>
      <c r="BU159" s="239" t="s">
        <v>893</v>
      </c>
      <c r="BV159" s="239" t="s">
        <v>893</v>
      </c>
      <c r="BW159" s="239" t="s">
        <v>893</v>
      </c>
      <c r="BX159" s="239" t="s">
        <v>262</v>
      </c>
      <c r="BY159" s="242" t="s">
        <v>896</v>
      </c>
      <c r="BZ159" s="239" t="s">
        <v>893</v>
      </c>
      <c r="CA159" s="242" t="s">
        <v>892</v>
      </c>
      <c r="CB159" s="239" t="s">
        <v>893</v>
      </c>
      <c r="CC159" s="239" t="s">
        <v>893</v>
      </c>
      <c r="CD159" s="239" t="s">
        <v>893</v>
      </c>
      <c r="CE159" s="239" t="s">
        <v>893</v>
      </c>
      <c r="CF159" s="239" t="s">
        <v>893</v>
      </c>
      <c r="CG159" s="239" t="s">
        <v>262</v>
      </c>
      <c r="CH159" s="242" t="s">
        <v>896</v>
      </c>
      <c r="CI159" s="239" t="s">
        <v>893</v>
      </c>
      <c r="CJ159" s="242" t="s">
        <v>892</v>
      </c>
      <c r="CK159" s="239" t="s">
        <v>893</v>
      </c>
      <c r="CL159" s="239" t="s">
        <v>893</v>
      </c>
      <c r="CM159" s="239" t="s">
        <v>893</v>
      </c>
      <c r="CN159" s="239" t="s">
        <v>893</v>
      </c>
      <c r="CO159" s="239" t="s">
        <v>893</v>
      </c>
      <c r="CP159" s="239" t="s">
        <v>262</v>
      </c>
      <c r="CQ159" s="242" t="s">
        <v>896</v>
      </c>
      <c r="CR159" s="239" t="s">
        <v>893</v>
      </c>
      <c r="CS159" s="242" t="s">
        <v>892</v>
      </c>
      <c r="CT159" s="239" t="s">
        <v>893</v>
      </c>
      <c r="CU159" s="239" t="s">
        <v>893</v>
      </c>
      <c r="CV159" s="239" t="s">
        <v>893</v>
      </c>
      <c r="CW159" s="239" t="s">
        <v>893</v>
      </c>
      <c r="CX159" s="239" t="s">
        <v>893</v>
      </c>
      <c r="CY159" s="196"/>
      <c r="CZ159" s="196"/>
      <c r="DA159" s="196"/>
      <c r="DB159" s="196"/>
      <c r="DC159" s="196"/>
      <c r="DD159" s="196"/>
      <c r="DE159" s="196"/>
      <c r="DF159" s="196"/>
      <c r="DG159" s="196"/>
      <c r="DH159" s="196"/>
      <c r="DI159" s="196"/>
      <c r="DJ159" s="196"/>
      <c r="DK159" s="196"/>
      <c r="DL159" s="196"/>
      <c r="DM159" s="196"/>
      <c r="DN159" s="196"/>
      <c r="DO159" s="196"/>
      <c r="DP159" s="196"/>
      <c r="DQ159" s="196"/>
      <c r="DR159" s="196"/>
      <c r="DS159" s="196"/>
      <c r="DT159" s="196"/>
      <c r="DU159" s="196"/>
      <c r="DV159" s="196"/>
      <c r="DW159" s="196"/>
      <c r="DX159" s="196"/>
      <c r="DY159" s="196"/>
      <c r="DZ159" s="196"/>
      <c r="EA159" s="196"/>
      <c r="EB159" s="196"/>
      <c r="EC159" s="196"/>
      <c r="ED159" s="196"/>
      <c r="EE159" s="196"/>
      <c r="EF159" s="196"/>
      <c r="EG159" s="196"/>
      <c r="EH159" s="196"/>
      <c r="EI159" s="196"/>
      <c r="EJ159" s="196"/>
      <c r="EK159" s="196"/>
      <c r="EL159" s="196"/>
      <c r="EM159" s="196"/>
      <c r="EN159" s="196"/>
      <c r="EO159" s="196"/>
      <c r="EP159" s="196"/>
      <c r="EQ159" s="196"/>
      <c r="ER159" s="196"/>
      <c r="ES159" s="196"/>
      <c r="ET159" s="196"/>
      <c r="EU159" s="196"/>
      <c r="EV159" s="196"/>
      <c r="EW159" s="196"/>
      <c r="EX159" s="196"/>
      <c r="EY159" s="196"/>
      <c r="EZ159" s="196"/>
      <c r="FA159" s="196"/>
      <c r="FB159" s="196"/>
      <c r="FC159" s="196"/>
      <c r="FD159" s="196"/>
      <c r="FE159" s="196"/>
      <c r="FF159" s="196"/>
      <c r="FG159" s="196"/>
      <c r="FH159" s="196"/>
      <c r="FI159" s="196"/>
      <c r="FJ159" s="196"/>
      <c r="FK159" s="196"/>
      <c r="FL159" s="196"/>
      <c r="FM159" s="196"/>
      <c r="FN159" s="196"/>
      <c r="FO159" s="196"/>
      <c r="FP159" s="196"/>
      <c r="FQ159" s="196"/>
      <c r="FR159" s="196"/>
      <c r="FS159" s="281">
        <v>45419</v>
      </c>
      <c r="FT159" s="277" t="s">
        <v>468</v>
      </c>
      <c r="FU159" s="244" t="s">
        <v>1127</v>
      </c>
      <c r="FV159" s="277" t="s">
        <v>35</v>
      </c>
      <c r="FW159" s="244" t="s">
        <v>1128</v>
      </c>
      <c r="FX159" s="239">
        <v>0</v>
      </c>
      <c r="FY159" s="282" t="s">
        <v>35</v>
      </c>
      <c r="FZ159" s="239" t="s">
        <v>262</v>
      </c>
      <c r="GA159" s="243">
        <v>45422</v>
      </c>
      <c r="GB159" s="291" t="s">
        <v>1204</v>
      </c>
      <c r="GC159" s="291" t="s">
        <v>1203</v>
      </c>
      <c r="GD159" s="269" t="s">
        <v>173</v>
      </c>
      <c r="GE159" s="289">
        <v>0</v>
      </c>
      <c r="GF159" s="289"/>
      <c r="GG159" s="289"/>
      <c r="GH159" s="289"/>
      <c r="GI159" s="289"/>
      <c r="GJ159" s="289"/>
      <c r="GK159" s="289"/>
      <c r="GL159" s="289"/>
      <c r="GM159" s="289"/>
      <c r="GN159" s="289"/>
      <c r="GO159" s="289"/>
      <c r="GP159" s="289"/>
      <c r="GQ159" s="289"/>
      <c r="GR159" s="289"/>
      <c r="GS159" s="289"/>
      <c r="GT159" s="289"/>
      <c r="GU159" s="289"/>
      <c r="GV159" s="289"/>
      <c r="GW159" s="289"/>
      <c r="GX159" s="289"/>
      <c r="GY159" s="289"/>
      <c r="GZ159" s="289"/>
      <c r="HA159" s="289"/>
      <c r="HB159" s="289"/>
      <c r="HC159" s="289"/>
      <c r="HD159" s="289"/>
      <c r="HE159" s="289"/>
      <c r="HF159" s="289">
        <v>0.4</v>
      </c>
    </row>
    <row r="160" spans="1:214" ht="70.5" customHeight="1" x14ac:dyDescent="0.2">
      <c r="A160" s="351"/>
      <c r="B160" s="350"/>
      <c r="C160" s="328"/>
      <c r="D160" s="328"/>
      <c r="E160" s="153"/>
      <c r="F160" s="463"/>
      <c r="G160" s="153" t="s">
        <v>807</v>
      </c>
      <c r="H160" s="463"/>
      <c r="I160" s="463"/>
      <c r="J160" s="373"/>
      <c r="K160" s="231"/>
      <c r="L160" s="231"/>
      <c r="M160" s="231"/>
      <c r="N160" s="231"/>
      <c r="O160" s="373"/>
      <c r="P160" s="397"/>
      <c r="Q160" s="412"/>
      <c r="R160" s="329"/>
      <c r="S160" s="412"/>
      <c r="T160" s="415"/>
      <c r="U160" s="144">
        <v>2</v>
      </c>
      <c r="V160" s="145" t="s">
        <v>808</v>
      </c>
      <c r="W160" s="145" t="s">
        <v>800</v>
      </c>
      <c r="X160" s="145" t="s">
        <v>809</v>
      </c>
      <c r="Y160" s="146" t="s">
        <v>12</v>
      </c>
      <c r="Z160" s="134">
        <f>+IF(Y160='[18]Tabla Valoración controles'!$D$4,'[18]Tabla Valoración controles'!$F$4,IF('[18]Mapa Corrupcion'!Y160='[18]Tabla Valoración controles'!$D$5,'[18]Tabla Valoración controles'!$F$5,IF(Y160=[18]FORMULAS!$A$10,0,'[18]Tabla Valoración controles'!$F$6)))</f>
        <v>0.25</v>
      </c>
      <c r="AA160" s="146" t="s">
        <v>8</v>
      </c>
      <c r="AB160" s="135">
        <f>+IF(AA160='[18]Tabla Valoración controles'!$D$7,'[18]Tabla Valoración controles'!$F$7,IF(Y160=[18]FORMULAS!$A$10,0,'[18]Tabla Valoración controles'!$F$8))</f>
        <v>0.15</v>
      </c>
      <c r="AC160" s="146" t="s">
        <v>18</v>
      </c>
      <c r="AD160" s="134">
        <f>+IF(AC160='[18]Tabla Valoración controles'!$D$9,'[18]Tabla Valoración controles'!$F$9,IF(Y160=[18]FORMULAS!$A$10,0,'[18]Tabla Valoración controles'!$F$10))</f>
        <v>0</v>
      </c>
      <c r="AE160" s="146" t="s">
        <v>20</v>
      </c>
      <c r="AF160" s="134">
        <f>+IF(AE160='[18]Tabla Valoración controles'!$D$9,'[18]Tabla Valoración controles'!$F$9,IF(AA160=[18]FORMULAS!$A$10,0,'[18]Tabla Valoración controles'!$F$10))</f>
        <v>0</v>
      </c>
      <c r="AG160" s="146" t="s">
        <v>77</v>
      </c>
      <c r="AH160" s="134">
        <f>+IF(AG160='[18]Tabla Valoración controles'!$D$13,'[18]Tabla Valoración controles'!$F$13,'[18]Tabla Valoración controles'!$F$14)</f>
        <v>0</v>
      </c>
      <c r="AI160" s="171">
        <f t="shared" si="24"/>
        <v>0.4</v>
      </c>
      <c r="AJ160" s="147" t="s">
        <v>353</v>
      </c>
      <c r="AK160" s="148">
        <f>+IF(AJ160=[8]CONTROLES!$C$50,[8]CONTROLES!$D$50,[8]CONTROLES!$D$51)</f>
        <v>15</v>
      </c>
      <c r="AL160" s="147" t="s">
        <v>359</v>
      </c>
      <c r="AM160" s="148">
        <f>+IF(AL160=[8]CONTROLES!$C$52,[8]CONTROLES!$D$52,[8]CONTROLES!$D$53)</f>
        <v>15</v>
      </c>
      <c r="AN160" s="147" t="s">
        <v>362</v>
      </c>
      <c r="AO160" s="148">
        <f>+IF(AN160=[8]CONTROLES!$C$54,[8]CONTROLES!$D$54,[8]CONTROLES!$D$55)</f>
        <v>15</v>
      </c>
      <c r="AP160" s="147" t="s">
        <v>365</v>
      </c>
      <c r="AQ160" s="148">
        <f>+IF(AP160=[8]CONTROLES!$C$56,[8]CONTROLES!$D$56,IF(AP160=[8]CONTROLES!$C$57,[8]CONTROLES!$D$57,[8]CONTROLES!$D$58))</f>
        <v>15</v>
      </c>
      <c r="AR160" s="147" t="s">
        <v>369</v>
      </c>
      <c r="AS160" s="148">
        <f>+IF(AR160=[8]CONTROLES!$C$59,[8]CONTROLES!$D$59,[8]CONTROLES!$D$60)</f>
        <v>15</v>
      </c>
      <c r="AT160" s="147" t="s">
        <v>372</v>
      </c>
      <c r="AU160" s="148">
        <f>+IF(AT160=[8]CONTROLES!$C$61,[8]CONTROLES!$D$61,[8]CONTROLES!$D$62)</f>
        <v>15</v>
      </c>
      <c r="AV160" s="147" t="s">
        <v>375</v>
      </c>
      <c r="AW160" s="149">
        <f>+IF(AV160=[8]CONTROLES!$C$63,[8]CONTROLES!$D$63,IF(AV160=[8]CONTROLES!$C$64,[8]CONTROLES!$D$64,[8]CONTROLES!$D$65))</f>
        <v>10</v>
      </c>
      <c r="AX160" s="149">
        <f t="shared" si="25"/>
        <v>100</v>
      </c>
      <c r="AY160" s="150" t="str">
        <f t="shared" si="21"/>
        <v>Fuerte</v>
      </c>
      <c r="AZ160" s="373"/>
      <c r="BA160" s="397"/>
      <c r="BB160" s="409"/>
      <c r="BC160" s="412"/>
      <c r="BD160" s="415"/>
      <c r="BE160" s="415"/>
      <c r="BF160" s="224" t="s">
        <v>810</v>
      </c>
      <c r="BG160" s="224" t="s">
        <v>811</v>
      </c>
      <c r="BH160" s="224" t="s">
        <v>225</v>
      </c>
      <c r="BI160" s="230">
        <v>45323</v>
      </c>
      <c r="BJ160" s="230">
        <v>45656</v>
      </c>
      <c r="BK160" s="224" t="s">
        <v>812</v>
      </c>
      <c r="BL160" s="224" t="s">
        <v>813</v>
      </c>
      <c r="BM160" s="136" t="s">
        <v>173</v>
      </c>
      <c r="BN160" s="373"/>
      <c r="BO160" s="239"/>
      <c r="BP160" s="239"/>
      <c r="BQ160" s="196"/>
      <c r="BR160" s="196"/>
      <c r="BS160" s="196"/>
      <c r="BT160" s="196"/>
      <c r="BU160" s="196"/>
      <c r="BV160" s="196"/>
      <c r="BW160" s="196"/>
      <c r="BX160" s="196"/>
      <c r="BY160" s="196"/>
      <c r="BZ160" s="196"/>
      <c r="CA160" s="196"/>
      <c r="CB160" s="196"/>
      <c r="CC160" s="196"/>
      <c r="CD160" s="196"/>
      <c r="CE160" s="196"/>
      <c r="CF160" s="196"/>
      <c r="CG160" s="196"/>
      <c r="CH160" s="196"/>
      <c r="CI160" s="196"/>
      <c r="CJ160" s="196"/>
      <c r="CK160" s="196"/>
      <c r="CL160" s="196"/>
      <c r="CM160" s="196"/>
      <c r="CN160" s="196"/>
      <c r="CO160" s="196"/>
      <c r="CP160" s="196"/>
      <c r="CQ160" s="196"/>
      <c r="CR160" s="196"/>
      <c r="CS160" s="196"/>
      <c r="CT160" s="196"/>
      <c r="CU160" s="196"/>
      <c r="CV160" s="196"/>
      <c r="CW160" s="196"/>
      <c r="CX160" s="196"/>
      <c r="CY160" s="196"/>
      <c r="CZ160" s="196"/>
      <c r="DA160" s="196"/>
      <c r="DB160" s="196"/>
      <c r="DC160" s="196"/>
      <c r="DD160" s="196"/>
      <c r="DE160" s="196"/>
      <c r="DF160" s="196"/>
      <c r="DG160" s="196"/>
      <c r="DH160" s="196"/>
      <c r="DI160" s="196"/>
      <c r="DJ160" s="196"/>
      <c r="DK160" s="196"/>
      <c r="DL160" s="196"/>
      <c r="DM160" s="196"/>
      <c r="DN160" s="196"/>
      <c r="DO160" s="196"/>
      <c r="DP160" s="196"/>
      <c r="DQ160" s="196"/>
      <c r="DR160" s="196"/>
      <c r="DS160" s="196"/>
      <c r="DT160" s="196"/>
      <c r="DU160" s="196"/>
      <c r="DV160" s="196"/>
      <c r="DW160" s="196"/>
      <c r="DX160" s="196"/>
      <c r="DY160" s="196"/>
      <c r="DZ160" s="196"/>
      <c r="EA160" s="196"/>
      <c r="EB160" s="196"/>
      <c r="EC160" s="196"/>
      <c r="ED160" s="196"/>
      <c r="EE160" s="196"/>
      <c r="EF160" s="196"/>
      <c r="EG160" s="196"/>
      <c r="EH160" s="196"/>
      <c r="EI160" s="196"/>
      <c r="EJ160" s="196"/>
      <c r="EK160" s="196"/>
      <c r="EL160" s="196"/>
      <c r="EM160" s="196"/>
      <c r="EN160" s="196"/>
      <c r="EO160" s="196"/>
      <c r="EP160" s="196"/>
      <c r="EQ160" s="196"/>
      <c r="ER160" s="196"/>
      <c r="ES160" s="196"/>
      <c r="ET160" s="196"/>
      <c r="EU160" s="196"/>
      <c r="EV160" s="196"/>
      <c r="EW160" s="196"/>
      <c r="EX160" s="196"/>
      <c r="EY160" s="196"/>
      <c r="EZ160" s="196"/>
      <c r="FA160" s="196"/>
      <c r="FB160" s="196"/>
      <c r="FC160" s="196"/>
      <c r="FD160" s="196"/>
      <c r="FE160" s="196"/>
      <c r="FF160" s="196"/>
      <c r="FG160" s="196"/>
      <c r="FH160" s="196"/>
      <c r="FI160" s="196"/>
      <c r="FJ160" s="196"/>
      <c r="FK160" s="196"/>
      <c r="FL160" s="196"/>
      <c r="FM160" s="196"/>
      <c r="FN160" s="196"/>
      <c r="FO160" s="196"/>
      <c r="FP160" s="196"/>
      <c r="FQ160" s="196"/>
      <c r="FR160" s="196"/>
      <c r="FS160" s="281">
        <v>45419</v>
      </c>
      <c r="FT160" s="277" t="s">
        <v>468</v>
      </c>
      <c r="FU160" s="244" t="s">
        <v>1127</v>
      </c>
      <c r="FV160" s="277" t="s">
        <v>35</v>
      </c>
      <c r="FW160" s="244" t="s">
        <v>1128</v>
      </c>
      <c r="FX160" s="239">
        <v>0</v>
      </c>
      <c r="FY160" s="282" t="s">
        <v>35</v>
      </c>
      <c r="FZ160" s="239" t="s">
        <v>262</v>
      </c>
      <c r="GA160" s="243">
        <v>45422</v>
      </c>
      <c r="GB160" s="291" t="s">
        <v>1206</v>
      </c>
      <c r="GC160" s="269" t="s">
        <v>1205</v>
      </c>
      <c r="GD160" s="269" t="s">
        <v>173</v>
      </c>
      <c r="GE160" s="289">
        <v>0</v>
      </c>
      <c r="GF160" s="289"/>
      <c r="GG160" s="289"/>
      <c r="GH160" s="289"/>
      <c r="GI160" s="289"/>
      <c r="GJ160" s="289"/>
      <c r="GK160" s="289"/>
      <c r="GL160" s="289"/>
      <c r="GM160" s="289"/>
      <c r="GN160" s="289"/>
      <c r="GO160" s="289"/>
      <c r="GP160" s="289"/>
      <c r="GQ160" s="289"/>
      <c r="GR160" s="289"/>
      <c r="GS160" s="289"/>
      <c r="GT160" s="289"/>
      <c r="GU160" s="289"/>
      <c r="GV160" s="289"/>
      <c r="GW160" s="289"/>
      <c r="GX160" s="289"/>
      <c r="GY160" s="289"/>
      <c r="GZ160" s="289"/>
      <c r="HA160" s="289"/>
      <c r="HB160" s="289"/>
      <c r="HC160" s="289"/>
      <c r="HD160" s="289"/>
      <c r="HE160" s="289"/>
      <c r="HF160" s="289">
        <v>0</v>
      </c>
    </row>
    <row r="161" spans="1:214" ht="39.75" hidden="1" customHeight="1" x14ac:dyDescent="0.2">
      <c r="A161" s="351"/>
      <c r="B161" s="350"/>
      <c r="C161" s="328"/>
      <c r="D161" s="328"/>
      <c r="E161" s="153"/>
      <c r="F161" s="463"/>
      <c r="G161" s="153" t="s">
        <v>814</v>
      </c>
      <c r="H161" s="463"/>
      <c r="I161" s="463"/>
      <c r="J161" s="373"/>
      <c r="K161" s="231"/>
      <c r="L161" s="231"/>
      <c r="M161" s="231"/>
      <c r="N161" s="231"/>
      <c r="O161" s="373"/>
      <c r="P161" s="397"/>
      <c r="Q161" s="412"/>
      <c r="R161" s="329"/>
      <c r="S161" s="412"/>
      <c r="T161" s="415"/>
      <c r="U161" s="144"/>
      <c r="V161" s="224"/>
      <c r="W161" s="151"/>
      <c r="X161" s="151"/>
      <c r="Y161" s="146" t="s">
        <v>115</v>
      </c>
      <c r="Z161" s="134">
        <f>+IF(Y161='[18]Tabla Valoración controles'!$D$4,'[18]Tabla Valoración controles'!$F$4,IF('[18]Mapa Corrupcion'!Y161='[18]Tabla Valoración controles'!$D$5,'[18]Tabla Valoración controles'!$F$5,IF(Y161=[18]FORMULAS!$A$10,0,'[18]Tabla Valoración controles'!$F$6)))</f>
        <v>0</v>
      </c>
      <c r="AA161" s="146"/>
      <c r="AB161" s="135">
        <f>+IF(AA161='[18]Tabla Valoración controles'!$D$7,'[18]Tabla Valoración controles'!$F$7,IF(Y161=[18]FORMULAS!$A$10,0,'[18]Tabla Valoración controles'!$F$8))</f>
        <v>0</v>
      </c>
      <c r="AC161" s="146"/>
      <c r="AD161" s="134">
        <f>+IF(AC161='[18]Tabla Valoración controles'!$D$9,'[18]Tabla Valoración controles'!$F$9,IF(Y161=[18]FORMULAS!$A$10,0,'[18]Tabla Valoración controles'!$F$10))</f>
        <v>0</v>
      </c>
      <c r="AE161" s="146"/>
      <c r="AF161" s="134">
        <f>+IF(AE161='[18]Tabla Valoración controles'!$D$9,'[18]Tabla Valoración controles'!$F$9,IF(AA161=[18]FORMULAS!$A$10,0,'[18]Tabla Valoración controles'!$F$10))</f>
        <v>0</v>
      </c>
      <c r="AG161" s="146"/>
      <c r="AH161" s="134">
        <f>+IF(AG161='[18]Tabla Valoración controles'!$D$13,'[18]Tabla Valoración controles'!$F$13,'[18]Tabla Valoración controles'!$F$14)</f>
        <v>0</v>
      </c>
      <c r="AI161" s="171">
        <f t="shared" si="24"/>
        <v>0</v>
      </c>
      <c r="AJ161" s="147"/>
      <c r="AK161" s="148">
        <f>+IF(AJ161=[8]CONTROLES!$C$50,[8]CONTROLES!$D$50,[8]CONTROLES!$D$51)</f>
        <v>0</v>
      </c>
      <c r="AL161" s="147"/>
      <c r="AM161" s="148">
        <f>+IF(AL161=[8]CONTROLES!$C$52,[8]CONTROLES!$D$52,[8]CONTROLES!$D$53)</f>
        <v>0</v>
      </c>
      <c r="AN161" s="147"/>
      <c r="AO161" s="148">
        <f>+IF(AN161=[8]CONTROLES!$C$54,[8]CONTROLES!$D$54,[8]CONTROLES!$D$55)</f>
        <v>0</v>
      </c>
      <c r="AP161" s="147"/>
      <c r="AQ161" s="148">
        <f>+IF(AP161=[8]CONTROLES!$C$56,[8]CONTROLES!$D$56,IF(AP161=[8]CONTROLES!$C$57,[8]CONTROLES!$D$57,[8]CONTROLES!$D$58))</f>
        <v>0</v>
      </c>
      <c r="AR161" s="147"/>
      <c r="AS161" s="148">
        <f>+IF(AR161=[8]CONTROLES!$C$59,[8]CONTROLES!$D$59,[8]CONTROLES!$D$60)</f>
        <v>0</v>
      </c>
      <c r="AT161" s="147"/>
      <c r="AU161" s="148">
        <f>+IF(AT161=[8]CONTROLES!$C$61,[8]CONTROLES!$D$61,[8]CONTROLES!$D$62)</f>
        <v>0</v>
      </c>
      <c r="AV161" s="147"/>
      <c r="AW161" s="149">
        <f>+IF(AV161=[8]CONTROLES!$C$63,[8]CONTROLES!$D$63,IF(AV161=[8]CONTROLES!$C$64,[8]CONTROLES!$D$64,[8]CONTROLES!$D$65))</f>
        <v>0</v>
      </c>
      <c r="AX161" s="149">
        <f t="shared" si="25"/>
        <v>0</v>
      </c>
      <c r="AY161" s="150" t="str">
        <f t="shared" si="21"/>
        <v>Débil</v>
      </c>
      <c r="AZ161" s="373"/>
      <c r="BA161" s="397"/>
      <c r="BB161" s="409"/>
      <c r="BC161" s="412"/>
      <c r="BD161" s="415"/>
      <c r="BE161" s="415"/>
      <c r="BF161" s="136"/>
      <c r="BG161" s="136"/>
      <c r="BH161" s="224"/>
      <c r="BI161" s="136"/>
      <c r="BJ161" s="136"/>
      <c r="BK161" s="136"/>
      <c r="BL161" s="136"/>
      <c r="BM161" s="136" t="s">
        <v>171</v>
      </c>
      <c r="BN161" s="373"/>
      <c r="BO161" s="239"/>
      <c r="BP161" s="239"/>
      <c r="BQ161" s="196"/>
      <c r="BR161" s="196"/>
      <c r="BS161" s="196"/>
      <c r="BT161" s="196"/>
      <c r="BU161" s="196"/>
      <c r="BV161" s="196"/>
      <c r="BW161" s="196"/>
      <c r="BX161" s="196"/>
      <c r="BY161" s="196"/>
      <c r="BZ161" s="196"/>
      <c r="CA161" s="196"/>
      <c r="CB161" s="196"/>
      <c r="CC161" s="196"/>
      <c r="CD161" s="196"/>
      <c r="CE161" s="196"/>
      <c r="CF161" s="196"/>
      <c r="CG161" s="196"/>
      <c r="CH161" s="196"/>
      <c r="CI161" s="196"/>
      <c r="CJ161" s="196"/>
      <c r="CK161" s="196"/>
      <c r="CL161" s="196"/>
      <c r="CM161" s="196"/>
      <c r="CN161" s="196"/>
      <c r="CO161" s="196"/>
      <c r="CP161" s="196"/>
      <c r="CQ161" s="196"/>
      <c r="CR161" s="196"/>
      <c r="CS161" s="196"/>
      <c r="CT161" s="196"/>
      <c r="CU161" s="196"/>
      <c r="CV161" s="196"/>
      <c r="CW161" s="196"/>
      <c r="CX161" s="196"/>
      <c r="CY161" s="196"/>
      <c r="CZ161" s="196"/>
      <c r="DA161" s="196"/>
      <c r="DB161" s="196"/>
      <c r="DC161" s="196"/>
      <c r="DD161" s="196"/>
      <c r="DE161" s="196"/>
      <c r="DF161" s="196"/>
      <c r="DG161" s="196"/>
      <c r="DH161" s="196"/>
      <c r="DI161" s="196"/>
      <c r="DJ161" s="196"/>
      <c r="DK161" s="196"/>
      <c r="DL161" s="196"/>
      <c r="DM161" s="196"/>
      <c r="DN161" s="196"/>
      <c r="DO161" s="196"/>
      <c r="DP161" s="196"/>
      <c r="DQ161" s="196"/>
      <c r="DR161" s="196"/>
      <c r="DS161" s="196"/>
      <c r="DT161" s="196"/>
      <c r="DU161" s="196"/>
      <c r="DV161" s="196"/>
      <c r="DW161" s="196"/>
      <c r="DX161" s="196"/>
      <c r="DY161" s="196"/>
      <c r="DZ161" s="196"/>
      <c r="EA161" s="196"/>
      <c r="EB161" s="196"/>
      <c r="EC161" s="196"/>
      <c r="ED161" s="196"/>
      <c r="EE161" s="196"/>
      <c r="EF161" s="196"/>
      <c r="EG161" s="196"/>
      <c r="EH161" s="196"/>
      <c r="EI161" s="196"/>
      <c r="EJ161" s="196"/>
      <c r="EK161" s="196"/>
      <c r="EL161" s="196"/>
      <c r="EM161" s="196"/>
      <c r="EN161" s="196"/>
      <c r="EO161" s="196"/>
      <c r="EP161" s="196"/>
      <c r="EQ161" s="196"/>
      <c r="ER161" s="196"/>
      <c r="ES161" s="196"/>
      <c r="ET161" s="196"/>
      <c r="EU161" s="196"/>
      <c r="EV161" s="196"/>
      <c r="EW161" s="196"/>
      <c r="EX161" s="196"/>
      <c r="EY161" s="196"/>
      <c r="EZ161" s="196"/>
      <c r="FA161" s="196"/>
      <c r="FB161" s="196"/>
      <c r="FC161" s="196"/>
      <c r="FD161" s="196"/>
      <c r="FE161" s="196"/>
      <c r="FF161" s="196"/>
      <c r="FG161" s="196"/>
      <c r="FH161" s="196"/>
      <c r="FI161" s="196"/>
      <c r="FJ161" s="196"/>
      <c r="FK161" s="196"/>
      <c r="FL161" s="196"/>
      <c r="FM161" s="196"/>
      <c r="FN161" s="196"/>
      <c r="FO161" s="196"/>
      <c r="FP161" s="196"/>
      <c r="FQ161" s="196"/>
      <c r="FR161" s="196"/>
      <c r="FS161" s="280"/>
      <c r="FT161" s="280"/>
      <c r="FU161" s="196"/>
      <c r="FV161" s="277"/>
      <c r="FW161" s="196"/>
      <c r="FX161" s="196"/>
      <c r="FY161" s="280"/>
      <c r="FZ161" s="196"/>
      <c r="GA161" s="243">
        <v>45422</v>
      </c>
      <c r="GB161" s="269"/>
      <c r="GC161" s="269"/>
      <c r="GD161" s="269"/>
      <c r="GE161" s="289"/>
      <c r="GF161" s="289"/>
      <c r="GG161" s="289"/>
      <c r="GH161" s="289"/>
      <c r="GI161" s="289"/>
      <c r="GJ161" s="289"/>
      <c r="GK161" s="289"/>
      <c r="GL161" s="289"/>
      <c r="GM161" s="289"/>
      <c r="GN161" s="289"/>
      <c r="GO161" s="289"/>
      <c r="GP161" s="289"/>
      <c r="GQ161" s="289"/>
      <c r="GR161" s="289"/>
      <c r="GS161" s="289"/>
      <c r="GT161" s="289"/>
      <c r="GU161" s="289"/>
      <c r="GV161" s="289"/>
      <c r="GW161" s="289"/>
      <c r="GX161" s="289"/>
      <c r="GY161" s="289"/>
      <c r="GZ161" s="289"/>
      <c r="HA161" s="289"/>
      <c r="HB161" s="289"/>
      <c r="HC161" s="289"/>
      <c r="HD161" s="289"/>
      <c r="HE161" s="289"/>
      <c r="HF161" s="289"/>
    </row>
    <row r="162" spans="1:214" ht="39.75" hidden="1" customHeight="1" x14ac:dyDescent="0.2">
      <c r="A162" s="351"/>
      <c r="B162" s="350"/>
      <c r="C162" s="328"/>
      <c r="D162" s="328"/>
      <c r="E162" s="153"/>
      <c r="F162" s="463"/>
      <c r="G162" s="153" t="s">
        <v>815</v>
      </c>
      <c r="H162" s="463"/>
      <c r="I162" s="463"/>
      <c r="J162" s="373"/>
      <c r="K162" s="231"/>
      <c r="L162" s="231"/>
      <c r="M162" s="231"/>
      <c r="N162" s="231"/>
      <c r="O162" s="373"/>
      <c r="P162" s="397"/>
      <c r="Q162" s="412"/>
      <c r="R162" s="329"/>
      <c r="S162" s="412"/>
      <c r="T162" s="415"/>
      <c r="U162" s="144"/>
      <c r="V162" s="224"/>
      <c r="W162" s="151"/>
      <c r="X162" s="151"/>
      <c r="Y162" s="146" t="s">
        <v>115</v>
      </c>
      <c r="Z162" s="134">
        <f>+IF(Y162='[18]Tabla Valoración controles'!$D$4,'[18]Tabla Valoración controles'!$F$4,IF('[18]Mapa Corrupcion'!Y162='[18]Tabla Valoración controles'!$D$5,'[18]Tabla Valoración controles'!$F$5,IF(Y162=[18]FORMULAS!$A$10,0,'[18]Tabla Valoración controles'!$F$6)))</f>
        <v>0</v>
      </c>
      <c r="AA162" s="146"/>
      <c r="AB162" s="135">
        <f>+IF(AA162='[18]Tabla Valoración controles'!$D$7,'[18]Tabla Valoración controles'!$F$7,IF(Y162=[18]FORMULAS!$A$10,0,'[18]Tabla Valoración controles'!$F$8))</f>
        <v>0</v>
      </c>
      <c r="AC162" s="146"/>
      <c r="AD162" s="134">
        <f>+IF(AC162='[18]Tabla Valoración controles'!$D$9,'[18]Tabla Valoración controles'!$F$9,IF(Y162=[18]FORMULAS!$A$10,0,'[18]Tabla Valoración controles'!$F$10))</f>
        <v>0</v>
      </c>
      <c r="AE162" s="146"/>
      <c r="AF162" s="134">
        <f>+IF(AE162='[18]Tabla Valoración controles'!$D$9,'[18]Tabla Valoración controles'!$F$9,IF(AA162=[18]FORMULAS!$A$10,0,'[18]Tabla Valoración controles'!$F$10))</f>
        <v>0</v>
      </c>
      <c r="AG162" s="146"/>
      <c r="AH162" s="134">
        <f>+IF(AG162='[18]Tabla Valoración controles'!$D$13,'[18]Tabla Valoración controles'!$F$13,'[18]Tabla Valoración controles'!$F$14)</f>
        <v>0</v>
      </c>
      <c r="AI162" s="171">
        <f t="shared" si="24"/>
        <v>0</v>
      </c>
      <c r="AJ162" s="147"/>
      <c r="AK162" s="148">
        <f>+IF(AJ162=[8]CONTROLES!$C$50,[8]CONTROLES!$D$50,[8]CONTROLES!$D$51)</f>
        <v>0</v>
      </c>
      <c r="AL162" s="147"/>
      <c r="AM162" s="148">
        <f>+IF(AL162=[8]CONTROLES!$C$52,[8]CONTROLES!$D$52,[8]CONTROLES!$D$53)</f>
        <v>0</v>
      </c>
      <c r="AN162" s="147"/>
      <c r="AO162" s="148">
        <f>+IF(AN162=[8]CONTROLES!$C$54,[8]CONTROLES!$D$54,[8]CONTROLES!$D$55)</f>
        <v>0</v>
      </c>
      <c r="AP162" s="147"/>
      <c r="AQ162" s="148">
        <f>+IF(AP162=[8]CONTROLES!$C$56,[8]CONTROLES!$D$56,IF(AP162=[8]CONTROLES!$C$57,[8]CONTROLES!$D$57,[8]CONTROLES!$D$58))</f>
        <v>0</v>
      </c>
      <c r="AR162" s="147"/>
      <c r="AS162" s="148">
        <f>+IF(AR162=[8]CONTROLES!$C$59,[8]CONTROLES!$D$59,[8]CONTROLES!$D$60)</f>
        <v>0</v>
      </c>
      <c r="AT162" s="147"/>
      <c r="AU162" s="148">
        <f>+IF(AT162=[8]CONTROLES!$C$61,[8]CONTROLES!$D$61,[8]CONTROLES!$D$62)</f>
        <v>0</v>
      </c>
      <c r="AV162" s="147"/>
      <c r="AW162" s="149">
        <f>+IF(AV162=[8]CONTROLES!$C$63,[8]CONTROLES!$D$63,IF(AV162=[8]CONTROLES!$C$64,[8]CONTROLES!$D$64,[8]CONTROLES!$D$65))</f>
        <v>0</v>
      </c>
      <c r="AX162" s="149">
        <f t="shared" si="25"/>
        <v>0</v>
      </c>
      <c r="AY162" s="150" t="str">
        <f t="shared" si="21"/>
        <v>Débil</v>
      </c>
      <c r="AZ162" s="373"/>
      <c r="BA162" s="397"/>
      <c r="BB162" s="409"/>
      <c r="BC162" s="412"/>
      <c r="BD162" s="415"/>
      <c r="BE162" s="415"/>
      <c r="BF162" s="136"/>
      <c r="BG162" s="136"/>
      <c r="BH162" s="224"/>
      <c r="BI162" s="136"/>
      <c r="BJ162" s="136"/>
      <c r="BK162" s="136"/>
      <c r="BL162" s="136"/>
      <c r="BM162" s="136" t="s">
        <v>171</v>
      </c>
      <c r="BN162" s="373"/>
      <c r="BO162" s="239"/>
      <c r="BP162" s="239"/>
      <c r="BQ162" s="196"/>
      <c r="BR162" s="196"/>
      <c r="BS162" s="196"/>
      <c r="BT162" s="196"/>
      <c r="BU162" s="196"/>
      <c r="BV162" s="196"/>
      <c r="BW162" s="196"/>
      <c r="BX162" s="196"/>
      <c r="BY162" s="196"/>
      <c r="BZ162" s="196"/>
      <c r="CA162" s="196"/>
      <c r="CB162" s="196"/>
      <c r="CC162" s="196"/>
      <c r="CD162" s="196"/>
      <c r="CE162" s="196"/>
      <c r="CF162" s="196"/>
      <c r="CG162" s="196"/>
      <c r="CH162" s="196"/>
      <c r="CI162" s="196"/>
      <c r="CJ162" s="196"/>
      <c r="CK162" s="196"/>
      <c r="CL162" s="196"/>
      <c r="CM162" s="196"/>
      <c r="CN162" s="196"/>
      <c r="CO162" s="196"/>
      <c r="CP162" s="196"/>
      <c r="CQ162" s="196"/>
      <c r="CR162" s="196"/>
      <c r="CS162" s="196"/>
      <c r="CT162" s="196"/>
      <c r="CU162" s="196"/>
      <c r="CV162" s="196"/>
      <c r="CW162" s="196"/>
      <c r="CX162" s="196"/>
      <c r="CY162" s="196"/>
      <c r="CZ162" s="196"/>
      <c r="DA162" s="196"/>
      <c r="DB162" s="196"/>
      <c r="DC162" s="196"/>
      <c r="DD162" s="196"/>
      <c r="DE162" s="196"/>
      <c r="DF162" s="196"/>
      <c r="DG162" s="196"/>
      <c r="DH162" s="196"/>
      <c r="DI162" s="196"/>
      <c r="DJ162" s="196"/>
      <c r="DK162" s="196"/>
      <c r="DL162" s="196"/>
      <c r="DM162" s="196"/>
      <c r="DN162" s="196"/>
      <c r="DO162" s="196"/>
      <c r="DP162" s="196"/>
      <c r="DQ162" s="196"/>
      <c r="DR162" s="196"/>
      <c r="DS162" s="196"/>
      <c r="DT162" s="196"/>
      <c r="DU162" s="196"/>
      <c r="DV162" s="196"/>
      <c r="DW162" s="196"/>
      <c r="DX162" s="196"/>
      <c r="DY162" s="196"/>
      <c r="DZ162" s="196"/>
      <c r="EA162" s="196"/>
      <c r="EB162" s="196"/>
      <c r="EC162" s="196"/>
      <c r="ED162" s="196"/>
      <c r="EE162" s="196"/>
      <c r="EF162" s="196"/>
      <c r="EG162" s="196"/>
      <c r="EH162" s="196"/>
      <c r="EI162" s="196"/>
      <c r="EJ162" s="196"/>
      <c r="EK162" s="196"/>
      <c r="EL162" s="196"/>
      <c r="EM162" s="196"/>
      <c r="EN162" s="196"/>
      <c r="EO162" s="196"/>
      <c r="EP162" s="196"/>
      <c r="EQ162" s="196"/>
      <c r="ER162" s="196"/>
      <c r="ES162" s="196"/>
      <c r="ET162" s="196"/>
      <c r="EU162" s="196"/>
      <c r="EV162" s="196"/>
      <c r="EW162" s="196"/>
      <c r="EX162" s="196"/>
      <c r="EY162" s="196"/>
      <c r="EZ162" s="196"/>
      <c r="FA162" s="196"/>
      <c r="FB162" s="196"/>
      <c r="FC162" s="196"/>
      <c r="FD162" s="196"/>
      <c r="FE162" s="196"/>
      <c r="FF162" s="196"/>
      <c r="FG162" s="196"/>
      <c r="FH162" s="196"/>
      <c r="FI162" s="196"/>
      <c r="FJ162" s="196"/>
      <c r="FK162" s="196"/>
      <c r="FL162" s="196"/>
      <c r="FM162" s="196"/>
      <c r="FN162" s="196"/>
      <c r="FO162" s="196"/>
      <c r="FP162" s="196"/>
      <c r="FQ162" s="196"/>
      <c r="FR162" s="196"/>
      <c r="FS162" s="280"/>
      <c r="FT162" s="280"/>
      <c r="FU162" s="196"/>
      <c r="FV162" s="277"/>
      <c r="FW162" s="196"/>
      <c r="FX162" s="196"/>
      <c r="FY162" s="280"/>
      <c r="FZ162" s="196"/>
      <c r="GA162" s="243">
        <v>45422</v>
      </c>
      <c r="GB162" s="269"/>
      <c r="GC162" s="269"/>
      <c r="GD162" s="269"/>
      <c r="GE162" s="289"/>
      <c r="GF162" s="289"/>
      <c r="GG162" s="289"/>
      <c r="GH162" s="289"/>
      <c r="GI162" s="289"/>
      <c r="GJ162" s="289"/>
      <c r="GK162" s="289"/>
      <c r="GL162" s="289"/>
      <c r="GM162" s="289"/>
      <c r="GN162" s="289"/>
      <c r="GO162" s="289"/>
      <c r="GP162" s="289"/>
      <c r="GQ162" s="289"/>
      <c r="GR162" s="289"/>
      <c r="GS162" s="289"/>
      <c r="GT162" s="289"/>
      <c r="GU162" s="289"/>
      <c r="GV162" s="289"/>
      <c r="GW162" s="289"/>
      <c r="GX162" s="289"/>
      <c r="GY162" s="289"/>
      <c r="GZ162" s="289"/>
      <c r="HA162" s="289"/>
      <c r="HB162" s="289"/>
      <c r="HC162" s="289"/>
      <c r="HD162" s="289"/>
      <c r="HE162" s="289"/>
      <c r="HF162" s="289"/>
    </row>
    <row r="163" spans="1:214" ht="39.75" hidden="1" customHeight="1" x14ac:dyDescent="0.2">
      <c r="A163" s="351"/>
      <c r="B163" s="350"/>
      <c r="C163" s="328"/>
      <c r="D163" s="328"/>
      <c r="E163" s="153"/>
      <c r="F163" s="463"/>
      <c r="G163" s="153"/>
      <c r="H163" s="463"/>
      <c r="I163" s="463"/>
      <c r="J163" s="373"/>
      <c r="K163" s="231"/>
      <c r="L163" s="231"/>
      <c r="M163" s="231"/>
      <c r="N163" s="231"/>
      <c r="O163" s="373"/>
      <c r="P163" s="397"/>
      <c r="Q163" s="412"/>
      <c r="R163" s="329"/>
      <c r="S163" s="412"/>
      <c r="T163" s="415"/>
      <c r="U163" s="144"/>
      <c r="V163" s="151"/>
      <c r="W163" s="151"/>
      <c r="X163" s="151"/>
      <c r="Y163" s="146" t="s">
        <v>115</v>
      </c>
      <c r="Z163" s="134">
        <f>+IF(Y163='[18]Tabla Valoración controles'!$D$4,'[18]Tabla Valoración controles'!$F$4,IF('[18]Mapa Corrupcion'!Y163='[18]Tabla Valoración controles'!$D$5,'[18]Tabla Valoración controles'!$F$5,IF(Y163=[18]FORMULAS!$A$10,0,'[18]Tabla Valoración controles'!$F$6)))</f>
        <v>0</v>
      </c>
      <c r="AA163" s="146"/>
      <c r="AB163" s="135">
        <f>+IF(AA163='[18]Tabla Valoración controles'!$D$7,'[18]Tabla Valoración controles'!$F$7,IF(Y163=[18]FORMULAS!$A$10,0,'[18]Tabla Valoración controles'!$F$8))</f>
        <v>0</v>
      </c>
      <c r="AC163" s="146"/>
      <c r="AD163" s="134">
        <f>+IF(AC163='[18]Tabla Valoración controles'!$D$9,'[18]Tabla Valoración controles'!$F$9,IF(Y163=[18]FORMULAS!$A$10,0,'[18]Tabla Valoración controles'!$F$10))</f>
        <v>0</v>
      </c>
      <c r="AE163" s="146"/>
      <c r="AF163" s="134">
        <f>+IF(AE163='[18]Tabla Valoración controles'!$D$9,'[18]Tabla Valoración controles'!$F$9,IF(AA163=[18]FORMULAS!$A$10,0,'[18]Tabla Valoración controles'!$F$10))</f>
        <v>0</v>
      </c>
      <c r="AG163" s="146"/>
      <c r="AH163" s="134">
        <f>+IF(AG163='[18]Tabla Valoración controles'!$D$13,'[18]Tabla Valoración controles'!$F$13,'[18]Tabla Valoración controles'!$F$14)</f>
        <v>0</v>
      </c>
      <c r="AI163" s="171">
        <f t="shared" si="24"/>
        <v>0</v>
      </c>
      <c r="AJ163" s="147"/>
      <c r="AK163" s="148">
        <f>+IF(AJ163=[8]CONTROLES!$C$50,[8]CONTROLES!$D$50,[8]CONTROLES!$D$51)</f>
        <v>0</v>
      </c>
      <c r="AL163" s="147"/>
      <c r="AM163" s="148">
        <f>+IF(AL163=[8]CONTROLES!$C$52,[8]CONTROLES!$D$52,[8]CONTROLES!$D$53)</f>
        <v>0</v>
      </c>
      <c r="AN163" s="147"/>
      <c r="AO163" s="148">
        <f>+IF(AN163=[8]CONTROLES!$C$54,[8]CONTROLES!$D$54,[8]CONTROLES!$D$55)</f>
        <v>0</v>
      </c>
      <c r="AP163" s="147"/>
      <c r="AQ163" s="148">
        <f>+IF(AP163=[8]CONTROLES!$C$56,[8]CONTROLES!$D$56,IF(AP163=[8]CONTROLES!$C$57,[8]CONTROLES!$D$57,[8]CONTROLES!$D$58))</f>
        <v>0</v>
      </c>
      <c r="AR163" s="147"/>
      <c r="AS163" s="148">
        <f>+IF(AR163=[8]CONTROLES!$C$59,[8]CONTROLES!$D$59,[8]CONTROLES!$D$60)</f>
        <v>0</v>
      </c>
      <c r="AT163" s="147"/>
      <c r="AU163" s="148">
        <f>+IF(AT163=[8]CONTROLES!$C$61,[8]CONTROLES!$D$61,[8]CONTROLES!$D$62)</f>
        <v>0</v>
      </c>
      <c r="AV163" s="147"/>
      <c r="AW163" s="149">
        <f>+IF(AV163=[8]CONTROLES!$C$63,[8]CONTROLES!$D$63,IF(AV163=[8]CONTROLES!$C$64,[8]CONTROLES!$D$64,[8]CONTROLES!$D$65))</f>
        <v>0</v>
      </c>
      <c r="AX163" s="149">
        <f t="shared" si="25"/>
        <v>0</v>
      </c>
      <c r="AY163" s="150" t="str">
        <f t="shared" si="21"/>
        <v>Débil</v>
      </c>
      <c r="AZ163" s="373"/>
      <c r="BA163" s="397"/>
      <c r="BB163" s="409"/>
      <c r="BC163" s="412"/>
      <c r="BD163" s="415"/>
      <c r="BE163" s="415"/>
      <c r="BF163" s="136"/>
      <c r="BG163" s="136"/>
      <c r="BH163" s="224"/>
      <c r="BI163" s="136"/>
      <c r="BJ163" s="136"/>
      <c r="BK163" s="136"/>
      <c r="BL163" s="136"/>
      <c r="BM163" s="136" t="s">
        <v>171</v>
      </c>
      <c r="BN163" s="373"/>
      <c r="BO163" s="239"/>
      <c r="BP163" s="239"/>
      <c r="BQ163" s="196"/>
      <c r="BR163" s="196"/>
      <c r="BS163" s="196"/>
      <c r="BT163" s="196"/>
      <c r="BU163" s="196"/>
      <c r="BV163" s="196"/>
      <c r="BW163" s="196"/>
      <c r="BX163" s="196"/>
      <c r="BY163" s="196"/>
      <c r="BZ163" s="196"/>
      <c r="CA163" s="196"/>
      <c r="CB163" s="196"/>
      <c r="CC163" s="196"/>
      <c r="CD163" s="196"/>
      <c r="CE163" s="196"/>
      <c r="CF163" s="196"/>
      <c r="CG163" s="196"/>
      <c r="CH163" s="196"/>
      <c r="CI163" s="196"/>
      <c r="CJ163" s="196"/>
      <c r="CK163" s="196"/>
      <c r="CL163" s="196"/>
      <c r="CM163" s="196"/>
      <c r="CN163" s="196"/>
      <c r="CO163" s="196"/>
      <c r="CP163" s="196"/>
      <c r="CQ163" s="196"/>
      <c r="CR163" s="196"/>
      <c r="CS163" s="196"/>
      <c r="CT163" s="196"/>
      <c r="CU163" s="196"/>
      <c r="CV163" s="196"/>
      <c r="CW163" s="196"/>
      <c r="CX163" s="196"/>
      <c r="CY163" s="196"/>
      <c r="CZ163" s="196"/>
      <c r="DA163" s="196"/>
      <c r="DB163" s="196"/>
      <c r="DC163" s="196"/>
      <c r="DD163" s="196"/>
      <c r="DE163" s="196"/>
      <c r="DF163" s="196"/>
      <c r="DG163" s="196"/>
      <c r="DH163" s="196"/>
      <c r="DI163" s="196"/>
      <c r="DJ163" s="196"/>
      <c r="DK163" s="196"/>
      <c r="DL163" s="196"/>
      <c r="DM163" s="196"/>
      <c r="DN163" s="196"/>
      <c r="DO163" s="196"/>
      <c r="DP163" s="196"/>
      <c r="DQ163" s="196"/>
      <c r="DR163" s="196"/>
      <c r="DS163" s="196"/>
      <c r="DT163" s="196"/>
      <c r="DU163" s="196"/>
      <c r="DV163" s="196"/>
      <c r="DW163" s="196"/>
      <c r="DX163" s="196"/>
      <c r="DY163" s="196"/>
      <c r="DZ163" s="196"/>
      <c r="EA163" s="196"/>
      <c r="EB163" s="196"/>
      <c r="EC163" s="196"/>
      <c r="ED163" s="196"/>
      <c r="EE163" s="196"/>
      <c r="EF163" s="196"/>
      <c r="EG163" s="196"/>
      <c r="EH163" s="196"/>
      <c r="EI163" s="196"/>
      <c r="EJ163" s="196"/>
      <c r="EK163" s="196"/>
      <c r="EL163" s="196"/>
      <c r="EM163" s="196"/>
      <c r="EN163" s="196"/>
      <c r="EO163" s="196"/>
      <c r="EP163" s="196"/>
      <c r="EQ163" s="196"/>
      <c r="ER163" s="196"/>
      <c r="ES163" s="196"/>
      <c r="ET163" s="196"/>
      <c r="EU163" s="196"/>
      <c r="EV163" s="196"/>
      <c r="EW163" s="196"/>
      <c r="EX163" s="196"/>
      <c r="EY163" s="196"/>
      <c r="EZ163" s="196"/>
      <c r="FA163" s="196"/>
      <c r="FB163" s="196"/>
      <c r="FC163" s="196"/>
      <c r="FD163" s="196"/>
      <c r="FE163" s="196"/>
      <c r="FF163" s="196"/>
      <c r="FG163" s="196"/>
      <c r="FH163" s="196"/>
      <c r="FI163" s="196"/>
      <c r="FJ163" s="196"/>
      <c r="FK163" s="196"/>
      <c r="FL163" s="196"/>
      <c r="FM163" s="196"/>
      <c r="FN163" s="196"/>
      <c r="FO163" s="196"/>
      <c r="FP163" s="196"/>
      <c r="FQ163" s="196"/>
      <c r="FR163" s="196"/>
      <c r="FS163" s="280"/>
      <c r="FT163" s="280"/>
      <c r="FU163" s="196"/>
      <c r="FV163" s="277"/>
      <c r="FW163" s="196"/>
      <c r="FX163" s="196"/>
      <c r="FY163" s="280"/>
      <c r="FZ163" s="196"/>
      <c r="GA163" s="243">
        <v>45422</v>
      </c>
      <c r="GB163" s="269"/>
      <c r="GC163" s="269"/>
      <c r="GD163" s="269"/>
      <c r="GE163" s="289"/>
      <c r="GF163" s="289"/>
      <c r="GG163" s="289"/>
      <c r="GH163" s="289"/>
      <c r="GI163" s="289"/>
      <c r="GJ163" s="289"/>
      <c r="GK163" s="289"/>
      <c r="GL163" s="289"/>
      <c r="GM163" s="289"/>
      <c r="GN163" s="289"/>
      <c r="GO163" s="289"/>
      <c r="GP163" s="289"/>
      <c r="GQ163" s="289"/>
      <c r="GR163" s="289"/>
      <c r="GS163" s="289"/>
      <c r="GT163" s="289"/>
      <c r="GU163" s="289"/>
      <c r="GV163" s="289"/>
      <c r="GW163" s="289"/>
      <c r="GX163" s="289"/>
      <c r="GY163" s="289"/>
      <c r="GZ163" s="289"/>
      <c r="HA163" s="289"/>
      <c r="HB163" s="289"/>
      <c r="HC163" s="289"/>
      <c r="HD163" s="289"/>
      <c r="HE163" s="289"/>
      <c r="HF163" s="289"/>
    </row>
    <row r="164" spans="1:214" ht="39.75" hidden="1" customHeight="1" x14ac:dyDescent="0.2">
      <c r="A164" s="351"/>
      <c r="B164" s="350"/>
      <c r="C164" s="328"/>
      <c r="D164" s="328"/>
      <c r="E164" s="153"/>
      <c r="F164" s="464"/>
      <c r="G164" s="153"/>
      <c r="H164" s="464"/>
      <c r="I164" s="464"/>
      <c r="J164" s="374"/>
      <c r="K164" s="233"/>
      <c r="L164" s="233"/>
      <c r="M164" s="233"/>
      <c r="N164" s="233"/>
      <c r="O164" s="374"/>
      <c r="P164" s="398"/>
      <c r="Q164" s="413"/>
      <c r="R164" s="329"/>
      <c r="S164" s="413"/>
      <c r="T164" s="416"/>
      <c r="U164" s="144"/>
      <c r="V164" s="151"/>
      <c r="W164" s="151"/>
      <c r="X164" s="151"/>
      <c r="Y164" s="146" t="s">
        <v>115</v>
      </c>
      <c r="Z164" s="134">
        <f>+IF(Y164='[18]Tabla Valoración controles'!$D$4,'[18]Tabla Valoración controles'!$F$4,IF('[18]Mapa Corrupcion'!Y164='[18]Tabla Valoración controles'!$D$5,'[18]Tabla Valoración controles'!$F$5,IF(Y164=[18]FORMULAS!$A$10,0,'[18]Tabla Valoración controles'!$F$6)))</f>
        <v>0</v>
      </c>
      <c r="AA164" s="146"/>
      <c r="AB164" s="135">
        <f>+IF(AA164='[18]Tabla Valoración controles'!$D$7,'[18]Tabla Valoración controles'!$F$7,IF(Y164=[18]FORMULAS!$A$10,0,'[18]Tabla Valoración controles'!$F$8))</f>
        <v>0</v>
      </c>
      <c r="AC164" s="146"/>
      <c r="AD164" s="134">
        <f>+IF(AC164='[18]Tabla Valoración controles'!$D$9,'[18]Tabla Valoración controles'!$F$9,IF(Y164=[18]FORMULAS!$A$10,0,'[18]Tabla Valoración controles'!$F$10))</f>
        <v>0</v>
      </c>
      <c r="AE164" s="146"/>
      <c r="AF164" s="134">
        <f>+IF(AE164='[18]Tabla Valoración controles'!$D$9,'[18]Tabla Valoración controles'!$F$9,IF(AA164=[18]FORMULAS!$A$10,0,'[18]Tabla Valoración controles'!$F$10))</f>
        <v>0</v>
      </c>
      <c r="AG164" s="146"/>
      <c r="AH164" s="134">
        <f>+IF(AG164='[18]Tabla Valoración controles'!$D$13,'[18]Tabla Valoración controles'!$F$13,'[18]Tabla Valoración controles'!$F$14)</f>
        <v>0</v>
      </c>
      <c r="AI164" s="171">
        <f t="shared" si="24"/>
        <v>0</v>
      </c>
      <c r="AJ164" s="147"/>
      <c r="AK164" s="148">
        <f>+IF(AJ164=[8]CONTROLES!$C$50,[8]CONTROLES!$D$50,[8]CONTROLES!$D$51)</f>
        <v>0</v>
      </c>
      <c r="AL164" s="147"/>
      <c r="AM164" s="148">
        <f>+IF(AL164=[8]CONTROLES!$C$52,[8]CONTROLES!$D$52,[8]CONTROLES!$D$53)</f>
        <v>0</v>
      </c>
      <c r="AN164" s="147"/>
      <c r="AO164" s="148">
        <f>+IF(AN164=[8]CONTROLES!$C$54,[8]CONTROLES!$D$54,[8]CONTROLES!$D$55)</f>
        <v>0</v>
      </c>
      <c r="AP164" s="147"/>
      <c r="AQ164" s="148">
        <f>+IF(AP164=[8]CONTROLES!$C$56,[8]CONTROLES!$D$56,IF(AP164=[8]CONTROLES!$C$57,[8]CONTROLES!$D$57,[8]CONTROLES!$D$58))</f>
        <v>0</v>
      </c>
      <c r="AR164" s="147"/>
      <c r="AS164" s="148">
        <f>+IF(AR164=[8]CONTROLES!$C$59,[8]CONTROLES!$D$59,[8]CONTROLES!$D$60)</f>
        <v>0</v>
      </c>
      <c r="AT164" s="147"/>
      <c r="AU164" s="148">
        <f>+IF(AT164=[8]CONTROLES!$C$61,[8]CONTROLES!$D$61,[8]CONTROLES!$D$62)</f>
        <v>0</v>
      </c>
      <c r="AV164" s="147"/>
      <c r="AW164" s="149">
        <f>+IF(AV164=[8]CONTROLES!$C$63,[8]CONTROLES!$D$63,IF(AV164=[8]CONTROLES!$C$64,[8]CONTROLES!$D$64,[8]CONTROLES!$D$65))</f>
        <v>0</v>
      </c>
      <c r="AX164" s="149">
        <f t="shared" si="25"/>
        <v>0</v>
      </c>
      <c r="AY164" s="150" t="str">
        <f t="shared" si="21"/>
        <v>Débil</v>
      </c>
      <c r="AZ164" s="374"/>
      <c r="BA164" s="398"/>
      <c r="BB164" s="410"/>
      <c r="BC164" s="413"/>
      <c r="BD164" s="416"/>
      <c r="BE164" s="416"/>
      <c r="BF164" s="136"/>
      <c r="BG164" s="136"/>
      <c r="BH164" s="224"/>
      <c r="BI164" s="136"/>
      <c r="BJ164" s="136"/>
      <c r="BK164" s="136"/>
      <c r="BL164" s="136"/>
      <c r="BM164" s="136" t="s">
        <v>171</v>
      </c>
      <c r="BN164" s="374"/>
      <c r="BO164" s="239"/>
      <c r="BP164" s="239"/>
      <c r="BQ164" s="196"/>
      <c r="BR164" s="196"/>
      <c r="BS164" s="196"/>
      <c r="BT164" s="196"/>
      <c r="BU164" s="196"/>
      <c r="BV164" s="196"/>
      <c r="BW164" s="196"/>
      <c r="BX164" s="196"/>
      <c r="BY164" s="196"/>
      <c r="BZ164" s="196"/>
      <c r="CA164" s="196"/>
      <c r="CB164" s="196"/>
      <c r="CC164" s="196"/>
      <c r="CD164" s="196"/>
      <c r="CE164" s="196"/>
      <c r="CF164" s="196"/>
      <c r="CG164" s="196"/>
      <c r="CH164" s="196"/>
      <c r="CI164" s="196"/>
      <c r="CJ164" s="196"/>
      <c r="CK164" s="196"/>
      <c r="CL164" s="196"/>
      <c r="CM164" s="196"/>
      <c r="CN164" s="196"/>
      <c r="CO164" s="196"/>
      <c r="CP164" s="196"/>
      <c r="CQ164" s="196"/>
      <c r="CR164" s="196"/>
      <c r="CS164" s="196"/>
      <c r="CT164" s="196"/>
      <c r="CU164" s="196"/>
      <c r="CV164" s="196"/>
      <c r="CW164" s="196"/>
      <c r="CX164" s="196"/>
      <c r="CY164" s="196"/>
      <c r="CZ164" s="196"/>
      <c r="DA164" s="196"/>
      <c r="DB164" s="196"/>
      <c r="DC164" s="196"/>
      <c r="DD164" s="196"/>
      <c r="DE164" s="196"/>
      <c r="DF164" s="196"/>
      <c r="DG164" s="196"/>
      <c r="DH164" s="196"/>
      <c r="DI164" s="196"/>
      <c r="DJ164" s="196"/>
      <c r="DK164" s="196"/>
      <c r="DL164" s="196"/>
      <c r="DM164" s="196"/>
      <c r="DN164" s="196"/>
      <c r="DO164" s="196"/>
      <c r="DP164" s="196"/>
      <c r="DQ164" s="196"/>
      <c r="DR164" s="196"/>
      <c r="DS164" s="196"/>
      <c r="DT164" s="196"/>
      <c r="DU164" s="196"/>
      <c r="DV164" s="196"/>
      <c r="DW164" s="196"/>
      <c r="DX164" s="196"/>
      <c r="DY164" s="196"/>
      <c r="DZ164" s="196"/>
      <c r="EA164" s="196"/>
      <c r="EB164" s="196"/>
      <c r="EC164" s="196"/>
      <c r="ED164" s="196"/>
      <c r="EE164" s="196"/>
      <c r="EF164" s="196"/>
      <c r="EG164" s="196"/>
      <c r="EH164" s="196"/>
      <c r="EI164" s="196"/>
      <c r="EJ164" s="196"/>
      <c r="EK164" s="196"/>
      <c r="EL164" s="196"/>
      <c r="EM164" s="196"/>
      <c r="EN164" s="196"/>
      <c r="EO164" s="196"/>
      <c r="EP164" s="196"/>
      <c r="EQ164" s="196"/>
      <c r="ER164" s="196"/>
      <c r="ES164" s="196"/>
      <c r="ET164" s="196"/>
      <c r="EU164" s="196"/>
      <c r="EV164" s="196"/>
      <c r="EW164" s="196"/>
      <c r="EX164" s="196"/>
      <c r="EY164" s="196"/>
      <c r="EZ164" s="196"/>
      <c r="FA164" s="196"/>
      <c r="FB164" s="196"/>
      <c r="FC164" s="196"/>
      <c r="FD164" s="196"/>
      <c r="FE164" s="196"/>
      <c r="FF164" s="196"/>
      <c r="FG164" s="196"/>
      <c r="FH164" s="196"/>
      <c r="FI164" s="196"/>
      <c r="FJ164" s="196"/>
      <c r="FK164" s="196"/>
      <c r="FL164" s="196"/>
      <c r="FM164" s="196"/>
      <c r="FN164" s="196"/>
      <c r="FO164" s="196"/>
      <c r="FP164" s="196"/>
      <c r="FQ164" s="196"/>
      <c r="FR164" s="196"/>
      <c r="FS164" s="280"/>
      <c r="FT164" s="280"/>
      <c r="FU164" s="196"/>
      <c r="FV164" s="277"/>
      <c r="FW164" s="196"/>
      <c r="FX164" s="196"/>
      <c r="FY164" s="280"/>
      <c r="FZ164" s="196"/>
      <c r="GA164" s="243">
        <v>45422</v>
      </c>
      <c r="GB164" s="269"/>
      <c r="GC164" s="269"/>
      <c r="GD164" s="269"/>
      <c r="GE164" s="289"/>
      <c r="GF164" s="289"/>
      <c r="GG164" s="289"/>
      <c r="GH164" s="289"/>
      <c r="GI164" s="289"/>
      <c r="GJ164" s="289"/>
      <c r="GK164" s="289"/>
      <c r="GL164" s="289"/>
      <c r="GM164" s="289"/>
      <c r="GN164" s="289"/>
      <c r="GO164" s="289"/>
      <c r="GP164" s="289"/>
      <c r="GQ164" s="289"/>
      <c r="GR164" s="289"/>
      <c r="GS164" s="289"/>
      <c r="GT164" s="289"/>
      <c r="GU164" s="289"/>
      <c r="GV164" s="289"/>
      <c r="GW164" s="289"/>
      <c r="GX164" s="289"/>
      <c r="GY164" s="289"/>
      <c r="GZ164" s="289"/>
      <c r="HA164" s="289"/>
      <c r="HB164" s="289"/>
      <c r="HC164" s="289"/>
      <c r="HD164" s="289"/>
      <c r="HE164" s="289"/>
      <c r="HF164" s="289"/>
    </row>
    <row r="165" spans="1:214" ht="79.900000000000006" customHeight="1" x14ac:dyDescent="0.2">
      <c r="A165" s="351">
        <v>27</v>
      </c>
      <c r="B165" s="350" t="s">
        <v>128</v>
      </c>
      <c r="C165" s="328" t="str">
        <f>VLOOKUP(B165,FORMULAS!$A$30:$C$46,2,0)</f>
        <v>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v>
      </c>
      <c r="D165" s="328" t="str">
        <f>VLOOKUP(B165,FORMULAS!$A$30:$C$46,3,0)</f>
        <v>Director de Urbanizaciones y Titulación</v>
      </c>
      <c r="E165" s="203" t="s">
        <v>816</v>
      </c>
      <c r="F165" s="467" t="s">
        <v>817</v>
      </c>
      <c r="G165" s="203" t="s">
        <v>465</v>
      </c>
      <c r="H165" s="470" t="s">
        <v>818</v>
      </c>
      <c r="I165" s="470" t="s">
        <v>819</v>
      </c>
      <c r="J165" s="372" t="s">
        <v>468</v>
      </c>
      <c r="K165" s="224" t="s">
        <v>432</v>
      </c>
      <c r="L165" s="224" t="s">
        <v>432</v>
      </c>
      <c r="M165" s="224" t="s">
        <v>432</v>
      </c>
      <c r="N165" s="224" t="s">
        <v>432</v>
      </c>
      <c r="O165" s="473" t="s">
        <v>280</v>
      </c>
      <c r="P165" s="399" t="str">
        <f>VLOOKUP(O165,[18]FORMULAS!$A$77:$B$82,2,0)</f>
        <v>Rara vez</v>
      </c>
      <c r="Q165" s="405" t="str">
        <f>+P165</f>
        <v>Rara vez</v>
      </c>
      <c r="R165" s="329" t="str">
        <f>VLOOKUP(A165,'Impacto Ri Inhe'!$B$5:$AF$42,31,0)</f>
        <v>Moderado</v>
      </c>
      <c r="S165" s="405" t="str">
        <f>CONCATENATE(R165,"-",Q165)</f>
        <v>Moderado-Rara vez</v>
      </c>
      <c r="T165" s="392" t="str">
        <f>VLOOKUP(S165,[18]FORMULAS!$I$77:$J$97,2,0)</f>
        <v>Moderado</v>
      </c>
      <c r="U165" s="144">
        <v>1</v>
      </c>
      <c r="V165" s="151" t="s">
        <v>820</v>
      </c>
      <c r="W165" s="151" t="s">
        <v>821</v>
      </c>
      <c r="X165" s="145" t="s">
        <v>822</v>
      </c>
      <c r="Y165" s="146" t="s">
        <v>13</v>
      </c>
      <c r="Z165" s="134" t="e">
        <f>+IF(Y165='[19]Tabla Valoración controles'!$D$4,'[19]Tabla Valoración controles'!$F$4,IF('[19]Mapa Corrupcion'!Y168='[19]Tabla Valoración controles'!$D$5,'[19]Tabla Valoración controles'!$F$5,IF(Y165=[19]FORMULAS!$A$10,0,'[19]Tabla Valoración controles'!$F$6)))</f>
        <v>#REF!</v>
      </c>
      <c r="AA165" s="146" t="s">
        <v>8</v>
      </c>
      <c r="AB165" s="135">
        <f>+IF(AA165='[19]Tabla Valoración controles'!$D$7,'[19]Tabla Valoración controles'!$F$7,IF(Y165=[19]FORMULAS!$A$10,0,'[19]Tabla Valoración controles'!$F$8))</f>
        <v>0.15</v>
      </c>
      <c r="AC165" s="146" t="s">
        <v>17</v>
      </c>
      <c r="AD165" s="134">
        <f>+IF(AC165='[19]Tabla Valoración controles'!$D$9,'[19]Tabla Valoración controles'!$F$9,'[19]Tabla Valoración controles'!$F$10)</f>
        <v>0</v>
      </c>
      <c r="AE165" s="146" t="s">
        <v>20</v>
      </c>
      <c r="AF165" s="134">
        <f>+IF(AE165='[19]Tabla Valoración controles'!$D$11,'[19]Tabla Valoración controles'!$F$11,'[19]Tabla Valoración controles'!$F$12)</f>
        <v>0</v>
      </c>
      <c r="AG165" s="146" t="s">
        <v>77</v>
      </c>
      <c r="AH165" s="134">
        <f>+IF(AG165='[19]Tabla Valoración controles'!$D$13,'[19]Tabla Valoración controles'!$F$13,'[19]Tabla Valoración controles'!$F$14)</f>
        <v>0</v>
      </c>
      <c r="AI165" s="171" t="e">
        <f>+Z165+AB165+AD165</f>
        <v>#REF!</v>
      </c>
      <c r="AJ165" s="147" t="s">
        <v>353</v>
      </c>
      <c r="AK165" s="148">
        <f>+IF(AJ165=[17]CONTROLES!$C$50,[17]CONTROLES!$D$50,[17]CONTROLES!$D$51)</f>
        <v>15</v>
      </c>
      <c r="AL165" s="147" t="s">
        <v>359</v>
      </c>
      <c r="AM165" s="148">
        <f>+IF(AL165=[17]CONTROLES!$C$52,[17]CONTROLES!$D$52,[17]CONTROLES!$D$53)</f>
        <v>15</v>
      </c>
      <c r="AN165" s="147" t="s">
        <v>362</v>
      </c>
      <c r="AO165" s="148">
        <f>+IF(AN165=[17]CONTROLES!$C$54,[17]CONTROLES!$D$54,[17]CONTROLES!$D$55)</f>
        <v>15</v>
      </c>
      <c r="AP165" s="147" t="s">
        <v>366</v>
      </c>
      <c r="AQ165" s="148">
        <f>+IF(AP165=[17]CONTROLES!$C$56,[17]CONTROLES!$D$56,IF(AP165=[17]CONTROLES!$C$57,[17]CONTROLES!$D$57,[17]CONTROLES!$D$58))</f>
        <v>10</v>
      </c>
      <c r="AR165" s="147" t="s">
        <v>369</v>
      </c>
      <c r="AS165" s="148">
        <f>+IF(AR165=[17]CONTROLES!$C$59,[17]CONTROLES!$D$59,[17]CONTROLES!$D$60)</f>
        <v>15</v>
      </c>
      <c r="AT165" s="234" t="s">
        <v>372</v>
      </c>
      <c r="AU165" s="148">
        <f>+IF(AT165=[17]CONTROLES!$C$61,[17]CONTROLES!$D$61,[17]CONTROLES!$D$62)</f>
        <v>15</v>
      </c>
      <c r="AV165" s="147" t="s">
        <v>375</v>
      </c>
      <c r="AW165" s="159">
        <f>+IF(AV165=[8]CONTROLES!$C$63,[8]CONTROLES!$D$63,IF(AV165=[8]CONTROLES!$C$64,[8]CONTROLES!$D$64,[8]CONTROLES!$D$65))</f>
        <v>10</v>
      </c>
      <c r="AX165" s="159">
        <f t="shared" si="25"/>
        <v>95</v>
      </c>
      <c r="AY165" s="150" t="str">
        <f t="shared" si="21"/>
        <v>Moderado</v>
      </c>
      <c r="AZ165" s="473" t="s">
        <v>280</v>
      </c>
      <c r="BA165" s="399" t="str">
        <f>VLOOKUP(AZ165,[18]FORMULAS!$A$77:$B$82,2,0)</f>
        <v>Rara vez</v>
      </c>
      <c r="BB165" s="402" t="str">
        <f>+R165</f>
        <v>Moderado</v>
      </c>
      <c r="BC165" s="405" t="str">
        <f>CONCATENATE(BB165,"-",BA165)</f>
        <v>Moderado-Rara vez</v>
      </c>
      <c r="BD165" s="392" t="str">
        <f>VLOOKUP(BC165,[18]FORMULAS!$I$77:$J$97,2,0)</f>
        <v>Moderado</v>
      </c>
      <c r="BE165" s="392" t="s">
        <v>30</v>
      </c>
      <c r="BF165" s="224" t="s">
        <v>823</v>
      </c>
      <c r="BG165" s="224" t="s">
        <v>824</v>
      </c>
      <c r="BH165" s="224" t="s">
        <v>225</v>
      </c>
      <c r="BI165" s="230">
        <v>45292</v>
      </c>
      <c r="BJ165" s="230">
        <v>45260</v>
      </c>
      <c r="BK165" s="224" t="s">
        <v>457</v>
      </c>
      <c r="BL165" s="224" t="s">
        <v>825</v>
      </c>
      <c r="BM165" s="136" t="s">
        <v>173</v>
      </c>
      <c r="BN165" s="369" t="s">
        <v>752</v>
      </c>
      <c r="BO165" s="239" t="s">
        <v>262</v>
      </c>
      <c r="BP165" s="242" t="s">
        <v>894</v>
      </c>
      <c r="BQ165" s="239" t="s">
        <v>893</v>
      </c>
      <c r="BR165" s="239" t="s">
        <v>893</v>
      </c>
      <c r="BS165" s="239" t="s">
        <v>893</v>
      </c>
      <c r="BT165" s="239" t="s">
        <v>893</v>
      </c>
      <c r="BU165" s="239" t="s">
        <v>893</v>
      </c>
      <c r="BV165" s="239" t="s">
        <v>893</v>
      </c>
      <c r="BW165" s="239" t="s">
        <v>893</v>
      </c>
      <c r="BX165" s="239" t="s">
        <v>262</v>
      </c>
      <c r="BY165" s="242" t="s">
        <v>894</v>
      </c>
      <c r="BZ165" s="239" t="s">
        <v>893</v>
      </c>
      <c r="CA165" s="239" t="s">
        <v>893</v>
      </c>
      <c r="CB165" s="239" t="s">
        <v>893</v>
      </c>
      <c r="CC165" s="239" t="s">
        <v>893</v>
      </c>
      <c r="CD165" s="239" t="s">
        <v>893</v>
      </c>
      <c r="CE165" s="239" t="s">
        <v>893</v>
      </c>
      <c r="CF165" s="239" t="s">
        <v>893</v>
      </c>
      <c r="CG165" s="239" t="s">
        <v>262</v>
      </c>
      <c r="CH165" s="242" t="s">
        <v>894</v>
      </c>
      <c r="CI165" s="239" t="s">
        <v>893</v>
      </c>
      <c r="CJ165" s="239" t="s">
        <v>893</v>
      </c>
      <c r="CK165" s="239" t="s">
        <v>893</v>
      </c>
      <c r="CL165" s="239" t="s">
        <v>893</v>
      </c>
      <c r="CM165" s="239" t="s">
        <v>893</v>
      </c>
      <c r="CN165" s="239" t="s">
        <v>893</v>
      </c>
      <c r="CO165" s="239" t="s">
        <v>893</v>
      </c>
      <c r="CP165" s="239" t="s">
        <v>262</v>
      </c>
      <c r="CQ165" s="242" t="s">
        <v>894</v>
      </c>
      <c r="CR165" s="239" t="s">
        <v>893</v>
      </c>
      <c r="CS165" s="239" t="s">
        <v>893</v>
      </c>
      <c r="CT165" s="239" t="s">
        <v>893</v>
      </c>
      <c r="CU165" s="239" t="s">
        <v>893</v>
      </c>
      <c r="CV165" s="239" t="s">
        <v>893</v>
      </c>
      <c r="CW165" s="239" t="s">
        <v>893</v>
      </c>
      <c r="CX165" s="239" t="s">
        <v>893</v>
      </c>
      <c r="CY165" s="196"/>
      <c r="CZ165" s="196"/>
      <c r="DA165" s="196"/>
      <c r="DB165" s="196"/>
      <c r="DC165" s="196"/>
      <c r="DD165" s="196"/>
      <c r="DE165" s="196"/>
      <c r="DF165" s="196"/>
      <c r="DG165" s="196"/>
      <c r="DH165" s="196"/>
      <c r="DI165" s="196"/>
      <c r="DJ165" s="196"/>
      <c r="DK165" s="196"/>
      <c r="DL165" s="196"/>
      <c r="DM165" s="196"/>
      <c r="DN165" s="196"/>
      <c r="DO165" s="196"/>
      <c r="DP165" s="196"/>
      <c r="DQ165" s="196"/>
      <c r="DR165" s="196"/>
      <c r="DS165" s="196"/>
      <c r="DT165" s="196"/>
      <c r="DU165" s="196"/>
      <c r="DV165" s="196"/>
      <c r="DW165" s="196"/>
      <c r="DX165" s="196"/>
      <c r="DY165" s="196"/>
      <c r="DZ165" s="196"/>
      <c r="EA165" s="196"/>
      <c r="EB165" s="196"/>
      <c r="EC165" s="196"/>
      <c r="ED165" s="196"/>
      <c r="EE165" s="196"/>
      <c r="EF165" s="196"/>
      <c r="EG165" s="196"/>
      <c r="EH165" s="196"/>
      <c r="EI165" s="196"/>
      <c r="EJ165" s="196"/>
      <c r="EK165" s="196"/>
      <c r="EL165" s="196"/>
      <c r="EM165" s="196"/>
      <c r="EN165" s="196"/>
      <c r="EO165" s="196"/>
      <c r="EP165" s="196"/>
      <c r="EQ165" s="196"/>
      <c r="ER165" s="196"/>
      <c r="ES165" s="196"/>
      <c r="ET165" s="196"/>
      <c r="EU165" s="196"/>
      <c r="EV165" s="196"/>
      <c r="EW165" s="196"/>
      <c r="EX165" s="196"/>
      <c r="EY165" s="196"/>
      <c r="EZ165" s="196"/>
      <c r="FA165" s="196"/>
      <c r="FB165" s="196"/>
      <c r="FC165" s="196"/>
      <c r="FD165" s="196"/>
      <c r="FE165" s="196"/>
      <c r="FF165" s="196"/>
      <c r="FG165" s="196"/>
      <c r="FH165" s="196"/>
      <c r="FI165" s="196"/>
      <c r="FJ165" s="196"/>
      <c r="FK165" s="196"/>
      <c r="FL165" s="196"/>
      <c r="FM165" s="196"/>
      <c r="FN165" s="196"/>
      <c r="FO165" s="196"/>
      <c r="FP165" s="196"/>
      <c r="FQ165" s="196"/>
      <c r="FR165" s="196"/>
      <c r="FS165" s="279">
        <v>45419</v>
      </c>
      <c r="FT165" s="277" t="s">
        <v>261</v>
      </c>
      <c r="FU165" s="244" t="s">
        <v>1129</v>
      </c>
      <c r="FV165" s="277" t="s">
        <v>35</v>
      </c>
      <c r="FW165" s="244" t="s">
        <v>1130</v>
      </c>
      <c r="FX165" s="239">
        <v>0</v>
      </c>
      <c r="FY165" s="282" t="s">
        <v>35</v>
      </c>
      <c r="FZ165" s="239" t="s">
        <v>262</v>
      </c>
      <c r="GA165" s="243">
        <v>45422</v>
      </c>
      <c r="GB165" s="269" t="s">
        <v>1207</v>
      </c>
      <c r="GC165" s="269" t="s">
        <v>1205</v>
      </c>
      <c r="GD165" s="269" t="s">
        <v>173</v>
      </c>
      <c r="GE165" s="289">
        <v>0</v>
      </c>
      <c r="GF165" s="289"/>
      <c r="GG165" s="289"/>
      <c r="GH165" s="289"/>
      <c r="GI165" s="289"/>
      <c r="GJ165" s="289"/>
      <c r="GK165" s="289"/>
      <c r="GL165" s="289"/>
      <c r="GM165" s="289"/>
      <c r="GN165" s="289"/>
      <c r="GO165" s="289"/>
      <c r="GP165" s="289"/>
      <c r="GQ165" s="289"/>
      <c r="GR165" s="289"/>
      <c r="GS165" s="289"/>
      <c r="GT165" s="289"/>
      <c r="GU165" s="289"/>
      <c r="GV165" s="289"/>
      <c r="GW165" s="289"/>
      <c r="GX165" s="289"/>
      <c r="GY165" s="289"/>
      <c r="GZ165" s="289"/>
      <c r="HA165" s="289"/>
      <c r="HB165" s="289"/>
      <c r="HC165" s="289"/>
      <c r="HD165" s="289"/>
      <c r="HE165" s="289"/>
      <c r="HF165" s="289">
        <v>0</v>
      </c>
    </row>
    <row r="166" spans="1:214" ht="76.150000000000006" customHeight="1" x14ac:dyDescent="0.2">
      <c r="A166" s="351"/>
      <c r="B166" s="350"/>
      <c r="C166" s="328"/>
      <c r="D166" s="328"/>
      <c r="E166" s="203" t="s">
        <v>826</v>
      </c>
      <c r="F166" s="468"/>
      <c r="G166" s="203" t="s">
        <v>827</v>
      </c>
      <c r="H166" s="471"/>
      <c r="I166" s="471"/>
      <c r="J166" s="373"/>
      <c r="K166" s="235"/>
      <c r="L166" s="235"/>
      <c r="M166" s="235"/>
      <c r="N166" s="235"/>
      <c r="O166" s="474"/>
      <c r="P166" s="400"/>
      <c r="Q166" s="406"/>
      <c r="R166" s="329"/>
      <c r="S166" s="406"/>
      <c r="T166" s="390"/>
      <c r="U166" s="144">
        <v>2</v>
      </c>
      <c r="V166" s="151" t="s">
        <v>828</v>
      </c>
      <c r="W166" s="151" t="s">
        <v>829</v>
      </c>
      <c r="X166" s="145" t="s">
        <v>822</v>
      </c>
      <c r="Y166" s="146" t="s">
        <v>12</v>
      </c>
      <c r="Z166" s="134">
        <f>+IF(Y166='[19]Tabla Valoración controles'!$D$4,'[19]Tabla Valoración controles'!$F$4,IF('[19]Mapa Corrupcion'!Y169='[19]Tabla Valoración controles'!$D$5,'[19]Tabla Valoración controles'!$F$5,IF(Y166=[19]FORMULAS!$A$10,0,'[19]Tabla Valoración controles'!$F$6)))</f>
        <v>0.25</v>
      </c>
      <c r="AA166" s="146" t="s">
        <v>8</v>
      </c>
      <c r="AB166" s="135">
        <f>+IF(AA166='[19]Tabla Valoración controles'!$D$7,'[19]Tabla Valoración controles'!$F$7,IF(Y166=[19]FORMULAS!$A$10,0,'[19]Tabla Valoración controles'!$F$8))</f>
        <v>0.15</v>
      </c>
      <c r="AC166" s="146" t="s">
        <v>17</v>
      </c>
      <c r="AD166" s="134">
        <f>+IF(AC166='[19]Tabla Valoración controles'!$D$9,'[19]Tabla Valoración controles'!$F$9,'[19]Tabla Valoración controles'!$F$10)</f>
        <v>0</v>
      </c>
      <c r="AE166" s="146" t="s">
        <v>20</v>
      </c>
      <c r="AF166" s="134">
        <f>+IF(AE166='[19]Tabla Valoración controles'!$D$9,'[19]Tabla Valoración controles'!$F$9,IF(AA166=[19]FORMULAS!$A$10,0,'[19]Tabla Valoración controles'!$F$10))</f>
        <v>0</v>
      </c>
      <c r="AG166" s="146" t="s">
        <v>77</v>
      </c>
      <c r="AH166" s="134">
        <f>+IF(AG166='[19]Tabla Valoración controles'!$D$13,'[19]Tabla Valoración controles'!$F$13,'[19]Tabla Valoración controles'!$F$14)</f>
        <v>0</v>
      </c>
      <c r="AI166" s="171">
        <f>+Z166+AB166+AD166</f>
        <v>0.4</v>
      </c>
      <c r="AJ166" s="147" t="s">
        <v>353</v>
      </c>
      <c r="AK166" s="148">
        <f>+IF(AJ166=[17]CONTROLES!$C$50,[17]CONTROLES!$D$50,[17]CONTROLES!$D$51)</f>
        <v>15</v>
      </c>
      <c r="AL166" s="147" t="s">
        <v>359</v>
      </c>
      <c r="AM166" s="148">
        <f>+IF(AL166=[17]CONTROLES!$C$52,[17]CONTROLES!$D$52,[17]CONTROLES!$D$53)</f>
        <v>15</v>
      </c>
      <c r="AN166" s="147" t="s">
        <v>362</v>
      </c>
      <c r="AO166" s="148">
        <f>+IF(AN166=[17]CONTROLES!$C$54,[17]CONTROLES!$D$54,[17]CONTROLES!$D$55)</f>
        <v>15</v>
      </c>
      <c r="AP166" s="147" t="s">
        <v>365</v>
      </c>
      <c r="AQ166" s="148">
        <f>+IF(AP166=[17]CONTROLES!$C$56,[17]CONTROLES!$D$56,IF(AP166=[17]CONTROLES!$C$57,[17]CONTROLES!$D$57,[17]CONTROLES!$D$58))</f>
        <v>15</v>
      </c>
      <c r="AR166" s="147" t="s">
        <v>369</v>
      </c>
      <c r="AS166" s="148">
        <f>+IF(AR166=[17]CONTROLES!$C$59,[17]CONTROLES!$D$59,[17]CONTROLES!$D$60)</f>
        <v>15</v>
      </c>
      <c r="AT166" s="234" t="s">
        <v>372</v>
      </c>
      <c r="AU166" s="148">
        <f>+IF(AT166=[17]CONTROLES!$C$61,[17]CONTROLES!$D$61,[17]CONTROLES!$D$62)</f>
        <v>15</v>
      </c>
      <c r="AV166" s="147" t="s">
        <v>375</v>
      </c>
      <c r="AW166" s="159">
        <f>+IF(AV166=[8]CONTROLES!$C$63,[8]CONTROLES!$D$63,IF(AV166=[8]CONTROLES!$C$64,[8]CONTROLES!$D$64,[8]CONTROLES!$D$65))</f>
        <v>10</v>
      </c>
      <c r="AX166" s="159">
        <f t="shared" si="25"/>
        <v>100</v>
      </c>
      <c r="AY166" s="150" t="str">
        <f t="shared" si="21"/>
        <v>Fuerte</v>
      </c>
      <c r="AZ166" s="474"/>
      <c r="BA166" s="400"/>
      <c r="BB166" s="403"/>
      <c r="BC166" s="406"/>
      <c r="BD166" s="390"/>
      <c r="BE166" s="390"/>
      <c r="BF166" s="66"/>
      <c r="BG166" s="66"/>
      <c r="BH166" s="236"/>
      <c r="BI166" s="66"/>
      <c r="BJ166" s="66"/>
      <c r="BK166" s="66"/>
      <c r="BL166" s="66"/>
      <c r="BM166" s="66" t="s">
        <v>171</v>
      </c>
      <c r="BN166" s="370"/>
      <c r="BO166" s="239"/>
      <c r="BP166" s="239"/>
      <c r="BQ166" s="196"/>
      <c r="BR166" s="196"/>
      <c r="BS166" s="196"/>
      <c r="BT166" s="196"/>
      <c r="BU166" s="196"/>
      <c r="BV166" s="196"/>
      <c r="BW166" s="196"/>
      <c r="BX166" s="196"/>
      <c r="BY166" s="196"/>
      <c r="BZ166" s="196"/>
      <c r="CA166" s="196"/>
      <c r="CB166" s="196"/>
      <c r="CC166" s="196"/>
      <c r="CD166" s="196"/>
      <c r="CE166" s="196"/>
      <c r="CF166" s="196"/>
      <c r="CG166" s="196"/>
      <c r="CH166" s="196"/>
      <c r="CI166" s="196"/>
      <c r="CJ166" s="196"/>
      <c r="CK166" s="196"/>
      <c r="CL166" s="196"/>
      <c r="CM166" s="196"/>
      <c r="CN166" s="196"/>
      <c r="CO166" s="196"/>
      <c r="CP166" s="196"/>
      <c r="CQ166" s="196"/>
      <c r="CR166" s="196"/>
      <c r="CS166" s="196"/>
      <c r="CT166" s="196"/>
      <c r="CU166" s="196"/>
      <c r="CV166" s="196"/>
      <c r="CW166" s="196"/>
      <c r="CX166" s="196"/>
      <c r="CY166" s="196"/>
      <c r="CZ166" s="196"/>
      <c r="DA166" s="196"/>
      <c r="DB166" s="196"/>
      <c r="DC166" s="196"/>
      <c r="DD166" s="196"/>
      <c r="DE166" s="196"/>
      <c r="DF166" s="196"/>
      <c r="DG166" s="196"/>
      <c r="DH166" s="196"/>
      <c r="DI166" s="196"/>
      <c r="DJ166" s="196"/>
      <c r="DK166" s="196"/>
      <c r="DL166" s="196"/>
      <c r="DM166" s="196"/>
      <c r="DN166" s="196"/>
      <c r="DO166" s="196"/>
      <c r="DP166" s="196"/>
      <c r="DQ166" s="196"/>
      <c r="DR166" s="196"/>
      <c r="DS166" s="196"/>
      <c r="DT166" s="196"/>
      <c r="DU166" s="196"/>
      <c r="DV166" s="196"/>
      <c r="DW166" s="196"/>
      <c r="DX166" s="196"/>
      <c r="DY166" s="196"/>
      <c r="DZ166" s="196"/>
      <c r="EA166" s="196"/>
      <c r="EB166" s="196"/>
      <c r="EC166" s="196"/>
      <c r="ED166" s="196"/>
      <c r="EE166" s="196"/>
      <c r="EF166" s="196"/>
      <c r="EG166" s="196"/>
      <c r="EH166" s="196"/>
      <c r="EI166" s="196"/>
      <c r="EJ166" s="196"/>
      <c r="EK166" s="196"/>
      <c r="EL166" s="196"/>
      <c r="EM166" s="196"/>
      <c r="EN166" s="196"/>
      <c r="EO166" s="196"/>
      <c r="EP166" s="196"/>
      <c r="EQ166" s="196"/>
      <c r="ER166" s="196"/>
      <c r="ES166" s="196"/>
      <c r="ET166" s="196"/>
      <c r="EU166" s="196"/>
      <c r="EV166" s="196"/>
      <c r="EW166" s="196"/>
      <c r="EX166" s="196"/>
      <c r="EY166" s="196"/>
      <c r="EZ166" s="196"/>
      <c r="FA166" s="196"/>
      <c r="FB166" s="196"/>
      <c r="FC166" s="196"/>
      <c r="FD166" s="196"/>
      <c r="FE166" s="196"/>
      <c r="FF166" s="196"/>
      <c r="FG166" s="196"/>
      <c r="FH166" s="196"/>
      <c r="FI166" s="196"/>
      <c r="FJ166" s="196"/>
      <c r="FK166" s="196"/>
      <c r="FL166" s="196"/>
      <c r="FM166" s="196"/>
      <c r="FN166" s="196"/>
      <c r="FO166" s="196"/>
      <c r="FP166" s="196"/>
      <c r="FQ166" s="196"/>
      <c r="FR166" s="196"/>
      <c r="FS166" s="279">
        <v>45419</v>
      </c>
      <c r="FT166" s="277" t="s">
        <v>261</v>
      </c>
      <c r="FU166" s="244" t="s">
        <v>1127</v>
      </c>
      <c r="FV166" s="277" t="s">
        <v>35</v>
      </c>
      <c r="FW166" s="239" t="s">
        <v>468</v>
      </c>
      <c r="FX166" s="239" t="s">
        <v>468</v>
      </c>
      <c r="FY166" s="277" t="s">
        <v>468</v>
      </c>
      <c r="FZ166" s="239" t="s">
        <v>262</v>
      </c>
      <c r="GA166" s="243">
        <v>45422</v>
      </c>
      <c r="GB166" s="269" t="s">
        <v>1207</v>
      </c>
      <c r="GC166" s="269" t="s">
        <v>468</v>
      </c>
      <c r="GD166" s="269" t="s">
        <v>468</v>
      </c>
      <c r="GE166" s="269" t="s">
        <v>468</v>
      </c>
      <c r="GF166" s="289"/>
      <c r="GG166" s="289"/>
      <c r="GH166" s="289"/>
      <c r="GI166" s="289"/>
      <c r="GJ166" s="289"/>
      <c r="GK166" s="289"/>
      <c r="GL166" s="289"/>
      <c r="GM166" s="289"/>
      <c r="GN166" s="289"/>
      <c r="GO166" s="289"/>
      <c r="GP166" s="289"/>
      <c r="GQ166" s="289"/>
      <c r="GR166" s="289"/>
      <c r="GS166" s="289"/>
      <c r="GT166" s="289"/>
      <c r="GU166" s="289"/>
      <c r="GV166" s="289"/>
      <c r="GW166" s="289"/>
      <c r="GX166" s="289"/>
      <c r="GY166" s="289"/>
      <c r="GZ166" s="289"/>
      <c r="HA166" s="289"/>
      <c r="HB166" s="289"/>
      <c r="HC166" s="289"/>
      <c r="HD166" s="289"/>
      <c r="HE166" s="289"/>
      <c r="HF166" s="269" t="s">
        <v>468</v>
      </c>
    </row>
    <row r="167" spans="1:214" ht="39.75" hidden="1" customHeight="1" x14ac:dyDescent="0.2">
      <c r="A167" s="351"/>
      <c r="B167" s="350"/>
      <c r="C167" s="328"/>
      <c r="D167" s="328"/>
      <c r="E167" s="153" t="s">
        <v>830</v>
      </c>
      <c r="F167" s="468"/>
      <c r="G167" s="153" t="s">
        <v>831</v>
      </c>
      <c r="H167" s="471"/>
      <c r="I167" s="471"/>
      <c r="J167" s="373"/>
      <c r="K167" s="235"/>
      <c r="L167" s="235"/>
      <c r="M167" s="235"/>
      <c r="N167" s="235"/>
      <c r="O167" s="474"/>
      <c r="P167" s="400"/>
      <c r="Q167" s="406"/>
      <c r="R167" s="329"/>
      <c r="S167" s="406"/>
      <c r="T167" s="390"/>
      <c r="U167" s="154"/>
      <c r="V167" s="155"/>
      <c r="W167" s="155"/>
      <c r="X167" s="155"/>
      <c r="Y167" s="156" t="s">
        <v>115</v>
      </c>
      <c r="Z167" s="132">
        <f>+IF(Y167='[18]Tabla Valoración controles'!$D$4,'[18]Tabla Valoración controles'!$F$4,IF('[18]Mapa Corrupcion'!Y167='[18]Tabla Valoración controles'!$D$5,'[18]Tabla Valoración controles'!$F$5,IF(Y167=[18]FORMULAS!$A$10,0,'[18]Tabla Valoración controles'!$F$6)))</f>
        <v>0</v>
      </c>
      <c r="AA167" s="156"/>
      <c r="AB167" s="133">
        <f>+IF(AA167='[18]Tabla Valoración controles'!$D$7,'[18]Tabla Valoración controles'!$F$7,IF(Y167=[18]FORMULAS!$A$10,0,'[18]Tabla Valoración controles'!$F$8))</f>
        <v>0</v>
      </c>
      <c r="AC167" s="156"/>
      <c r="AD167" s="132">
        <f>+IF(AC167='[18]Tabla Valoración controles'!$D$9,'[18]Tabla Valoración controles'!$F$9,IF(Y167=[18]FORMULAS!$A$10,0,'[18]Tabla Valoración controles'!$F$10))</f>
        <v>0</v>
      </c>
      <c r="AE167" s="156"/>
      <c r="AF167" s="132">
        <f>+IF(AE167='[18]Tabla Valoración controles'!$D$9,'[18]Tabla Valoración controles'!$F$9,IF(AA167=[18]FORMULAS!$A$10,0,'[18]Tabla Valoración controles'!$F$10))</f>
        <v>0</v>
      </c>
      <c r="AG167" s="156"/>
      <c r="AH167" s="132">
        <f>+IF(AG167='[18]Tabla Valoración controles'!$D$13,'[18]Tabla Valoración controles'!$F$13,'[18]Tabla Valoración controles'!$F$14)</f>
        <v>0</v>
      </c>
      <c r="AI167" s="170">
        <f t="shared" ref="AI167:AI176" si="26">+Z167+AB167+AD167</f>
        <v>0</v>
      </c>
      <c r="AJ167" s="157"/>
      <c r="AK167" s="158">
        <f>+IF(AJ167=[8]CONTROLES!$C$50,[8]CONTROLES!$D$50,[8]CONTROLES!$D$51)</f>
        <v>0</v>
      </c>
      <c r="AL167" s="157"/>
      <c r="AM167" s="158">
        <f>+IF(AL167=[8]CONTROLES!$C$52,[8]CONTROLES!$D$52,[8]CONTROLES!$D$53)</f>
        <v>0</v>
      </c>
      <c r="AN167" s="157"/>
      <c r="AO167" s="158">
        <f>+IF(AN167=[8]CONTROLES!$C$54,[8]CONTROLES!$D$54,[8]CONTROLES!$D$55)</f>
        <v>0</v>
      </c>
      <c r="AP167" s="157"/>
      <c r="AQ167" s="158">
        <f>+IF(AP167=[8]CONTROLES!$C$56,[8]CONTROLES!$D$56,IF(AP167=[8]CONTROLES!$C$57,[8]CONTROLES!$D$57,[8]CONTROLES!$D$58))</f>
        <v>0</v>
      </c>
      <c r="AR167" s="157"/>
      <c r="AS167" s="158">
        <f>+IF(AR167=[8]CONTROLES!$C$59,[8]CONTROLES!$D$59,[8]CONTROLES!$D$60)</f>
        <v>0</v>
      </c>
      <c r="AT167" s="157"/>
      <c r="AU167" s="158">
        <f>+IF(AT167=[8]CONTROLES!$C$61,[8]CONTROLES!$D$61,[8]CONTROLES!$D$62)</f>
        <v>0</v>
      </c>
      <c r="AV167" s="157"/>
      <c r="AW167" s="159">
        <f>+IF(AV167=[8]CONTROLES!$C$63,[8]CONTROLES!$D$63,IF(AV167=[8]CONTROLES!$C$64,[8]CONTROLES!$D$64,[8]CONTROLES!$D$65))</f>
        <v>0</v>
      </c>
      <c r="AX167" s="159">
        <f t="shared" si="25"/>
        <v>0</v>
      </c>
      <c r="AY167" s="150" t="str">
        <f t="shared" si="21"/>
        <v>Débil</v>
      </c>
      <c r="AZ167" s="474"/>
      <c r="BA167" s="400"/>
      <c r="BB167" s="403"/>
      <c r="BC167" s="406"/>
      <c r="BD167" s="390"/>
      <c r="BE167" s="390"/>
      <c r="BF167" s="66"/>
      <c r="BG167" s="66"/>
      <c r="BH167" s="236"/>
      <c r="BI167" s="66"/>
      <c r="BJ167" s="66"/>
      <c r="BK167" s="66"/>
      <c r="BL167" s="66"/>
      <c r="BM167" s="66" t="s">
        <v>171</v>
      </c>
      <c r="BN167" s="370"/>
      <c r="BO167" s="239"/>
      <c r="BP167" s="239"/>
      <c r="BQ167" s="196"/>
      <c r="BR167" s="196"/>
      <c r="BS167" s="196"/>
      <c r="BT167" s="196"/>
      <c r="BU167" s="196"/>
      <c r="BV167" s="196"/>
      <c r="BW167" s="196"/>
      <c r="BX167" s="196"/>
      <c r="BY167" s="196"/>
      <c r="BZ167" s="196"/>
      <c r="CA167" s="196"/>
      <c r="CB167" s="196"/>
      <c r="CC167" s="196"/>
      <c r="CD167" s="196"/>
      <c r="CE167" s="196"/>
      <c r="CF167" s="196"/>
      <c r="CG167" s="196"/>
      <c r="CH167" s="196"/>
      <c r="CI167" s="196"/>
      <c r="CJ167" s="196"/>
      <c r="CK167" s="196"/>
      <c r="CL167" s="196"/>
      <c r="CM167" s="196"/>
      <c r="CN167" s="196"/>
      <c r="CO167" s="196"/>
      <c r="CP167" s="196"/>
      <c r="CQ167" s="196"/>
      <c r="CR167" s="196"/>
      <c r="CS167" s="196"/>
      <c r="CT167" s="196"/>
      <c r="CU167" s="196"/>
      <c r="CV167" s="196"/>
      <c r="CW167" s="196"/>
      <c r="CX167" s="196"/>
      <c r="CY167" s="196"/>
      <c r="CZ167" s="196"/>
      <c r="DA167" s="196"/>
      <c r="DB167" s="196"/>
      <c r="DC167" s="196"/>
      <c r="DD167" s="196"/>
      <c r="DE167" s="196"/>
      <c r="DF167" s="196"/>
      <c r="DG167" s="196"/>
      <c r="DH167" s="196"/>
      <c r="DI167" s="196"/>
      <c r="DJ167" s="196"/>
      <c r="DK167" s="196"/>
      <c r="DL167" s="196"/>
      <c r="DM167" s="196"/>
      <c r="DN167" s="196"/>
      <c r="DO167" s="196"/>
      <c r="DP167" s="196"/>
      <c r="DQ167" s="196"/>
      <c r="DR167" s="196"/>
      <c r="DS167" s="196"/>
      <c r="DT167" s="196"/>
      <c r="DU167" s="196"/>
      <c r="DV167" s="196"/>
      <c r="DW167" s="196"/>
      <c r="DX167" s="196"/>
      <c r="DY167" s="196"/>
      <c r="DZ167" s="196"/>
      <c r="EA167" s="196"/>
      <c r="EB167" s="196"/>
      <c r="EC167" s="196"/>
      <c r="ED167" s="196"/>
      <c r="EE167" s="196"/>
      <c r="EF167" s="196"/>
      <c r="EG167" s="196"/>
      <c r="EH167" s="196"/>
      <c r="EI167" s="196"/>
      <c r="EJ167" s="196"/>
      <c r="EK167" s="196"/>
      <c r="EL167" s="196"/>
      <c r="EM167" s="196"/>
      <c r="EN167" s="196"/>
      <c r="EO167" s="196"/>
      <c r="EP167" s="196"/>
      <c r="EQ167" s="196"/>
      <c r="ER167" s="196"/>
      <c r="ES167" s="196"/>
      <c r="ET167" s="196"/>
      <c r="EU167" s="196"/>
      <c r="EV167" s="196"/>
      <c r="EW167" s="196"/>
      <c r="EX167" s="196"/>
      <c r="EY167" s="196"/>
      <c r="EZ167" s="196"/>
      <c r="FA167" s="196"/>
      <c r="FB167" s="196"/>
      <c r="FC167" s="196"/>
      <c r="FD167" s="196"/>
      <c r="FE167" s="196"/>
      <c r="FF167" s="196"/>
      <c r="FG167" s="196"/>
      <c r="FH167" s="196"/>
      <c r="FI167" s="196"/>
      <c r="FJ167" s="196"/>
      <c r="FK167" s="196"/>
      <c r="FL167" s="196"/>
      <c r="FM167" s="196"/>
      <c r="FN167" s="196"/>
      <c r="FO167" s="196"/>
      <c r="FP167" s="196"/>
      <c r="FQ167" s="196"/>
      <c r="FR167" s="196"/>
      <c r="FS167" s="280"/>
      <c r="FT167" s="280"/>
      <c r="FU167" s="196"/>
      <c r="FV167" s="277"/>
      <c r="FW167" s="196"/>
      <c r="FX167" s="196"/>
      <c r="FY167" s="280"/>
      <c r="FZ167" s="196"/>
      <c r="GA167" s="243">
        <v>45422</v>
      </c>
      <c r="GB167" s="269"/>
      <c r="GC167" s="269"/>
      <c r="GD167" s="269"/>
      <c r="GE167" s="289"/>
      <c r="GF167" s="289"/>
      <c r="GG167" s="289"/>
      <c r="GH167" s="289"/>
      <c r="GI167" s="289"/>
      <c r="GJ167" s="289"/>
      <c r="GK167" s="289"/>
      <c r="GL167" s="289"/>
      <c r="GM167" s="289"/>
      <c r="GN167" s="289"/>
      <c r="GO167" s="289"/>
      <c r="GP167" s="289"/>
      <c r="GQ167" s="289"/>
      <c r="GR167" s="289"/>
      <c r="GS167" s="289"/>
      <c r="GT167" s="289"/>
      <c r="GU167" s="289"/>
      <c r="GV167" s="289"/>
      <c r="GW167" s="289"/>
      <c r="GX167" s="289"/>
      <c r="GY167" s="289"/>
      <c r="GZ167" s="289"/>
      <c r="HA167" s="289"/>
      <c r="HB167" s="289"/>
      <c r="HC167" s="289"/>
      <c r="HD167" s="289"/>
      <c r="HE167" s="289"/>
      <c r="HF167" s="289"/>
    </row>
    <row r="168" spans="1:214" ht="39.75" hidden="1" customHeight="1" x14ac:dyDescent="0.2">
      <c r="A168" s="351"/>
      <c r="B168" s="350"/>
      <c r="C168" s="328"/>
      <c r="D168" s="328"/>
      <c r="E168" s="153" t="s">
        <v>832</v>
      </c>
      <c r="F168" s="468"/>
      <c r="G168" s="153"/>
      <c r="H168" s="471"/>
      <c r="I168" s="471"/>
      <c r="J168" s="373"/>
      <c r="K168" s="235"/>
      <c r="L168" s="235"/>
      <c r="M168" s="235"/>
      <c r="N168" s="235"/>
      <c r="O168" s="474"/>
      <c r="P168" s="400"/>
      <c r="Q168" s="406"/>
      <c r="R168" s="329"/>
      <c r="S168" s="406"/>
      <c r="T168" s="390"/>
      <c r="U168" s="154"/>
      <c r="V168" s="155"/>
      <c r="W168" s="155"/>
      <c r="X168" s="155"/>
      <c r="Y168" s="156" t="s">
        <v>115</v>
      </c>
      <c r="Z168" s="132">
        <f>+IF(Y168='[18]Tabla Valoración controles'!$D$4,'[18]Tabla Valoración controles'!$F$4,IF('[18]Mapa Corrupcion'!Y168='[18]Tabla Valoración controles'!$D$5,'[18]Tabla Valoración controles'!$F$5,IF(Y168=[18]FORMULAS!$A$10,0,'[18]Tabla Valoración controles'!$F$6)))</f>
        <v>0</v>
      </c>
      <c r="AA168" s="156"/>
      <c r="AB168" s="133">
        <f>+IF(AA168='[18]Tabla Valoración controles'!$D$7,'[18]Tabla Valoración controles'!$F$7,IF(Y168=[18]FORMULAS!$A$10,0,'[18]Tabla Valoración controles'!$F$8))</f>
        <v>0</v>
      </c>
      <c r="AC168" s="156"/>
      <c r="AD168" s="132">
        <f>+IF(AC168='[18]Tabla Valoración controles'!$D$9,'[18]Tabla Valoración controles'!$F$9,IF(Y168=[18]FORMULAS!$A$10,0,'[18]Tabla Valoración controles'!$F$10))</f>
        <v>0</v>
      </c>
      <c r="AE168" s="156"/>
      <c r="AF168" s="132">
        <f>+IF(AE168='[18]Tabla Valoración controles'!$D$9,'[18]Tabla Valoración controles'!$F$9,IF(AA168=[18]FORMULAS!$A$10,0,'[18]Tabla Valoración controles'!$F$10))</f>
        <v>0</v>
      </c>
      <c r="AG168" s="156"/>
      <c r="AH168" s="132">
        <f>+IF(AG168='[18]Tabla Valoración controles'!$D$13,'[18]Tabla Valoración controles'!$F$13,'[18]Tabla Valoración controles'!$F$14)</f>
        <v>0</v>
      </c>
      <c r="AI168" s="170">
        <f t="shared" si="26"/>
        <v>0</v>
      </c>
      <c r="AJ168" s="157"/>
      <c r="AK168" s="158">
        <f>+IF(AJ168=[8]CONTROLES!$C$50,[8]CONTROLES!$D$50,[8]CONTROLES!$D$51)</f>
        <v>0</v>
      </c>
      <c r="AL168" s="157"/>
      <c r="AM168" s="158">
        <f>+IF(AL168=[8]CONTROLES!$C$52,[8]CONTROLES!$D$52,[8]CONTROLES!$D$53)</f>
        <v>0</v>
      </c>
      <c r="AN168" s="157"/>
      <c r="AO168" s="158">
        <f>+IF(AN168=[8]CONTROLES!$C$54,[8]CONTROLES!$D$54,[8]CONTROLES!$D$55)</f>
        <v>0</v>
      </c>
      <c r="AP168" s="157"/>
      <c r="AQ168" s="158">
        <f>+IF(AP168=[8]CONTROLES!$C$56,[8]CONTROLES!$D$56,IF(AP168=[8]CONTROLES!$C$57,[8]CONTROLES!$D$57,[8]CONTROLES!$D$58))</f>
        <v>0</v>
      </c>
      <c r="AR168" s="157"/>
      <c r="AS168" s="158">
        <f>+IF(AR168=[8]CONTROLES!$C$59,[8]CONTROLES!$D$59,[8]CONTROLES!$D$60)</f>
        <v>0</v>
      </c>
      <c r="AT168" s="157"/>
      <c r="AU168" s="158">
        <f>+IF(AT168=[8]CONTROLES!$C$61,[8]CONTROLES!$D$61,[8]CONTROLES!$D$62)</f>
        <v>0</v>
      </c>
      <c r="AV168" s="157"/>
      <c r="AW168" s="159">
        <f>+IF(AV168=[8]CONTROLES!$C$63,[8]CONTROLES!$D$63,IF(AV168=[8]CONTROLES!$C$64,[8]CONTROLES!$D$64,[8]CONTROLES!$D$65))</f>
        <v>0</v>
      </c>
      <c r="AX168" s="159">
        <f t="shared" si="25"/>
        <v>0</v>
      </c>
      <c r="AY168" s="150" t="str">
        <f t="shared" si="21"/>
        <v>Débil</v>
      </c>
      <c r="AZ168" s="474"/>
      <c r="BA168" s="400"/>
      <c r="BB168" s="403"/>
      <c r="BC168" s="406"/>
      <c r="BD168" s="390"/>
      <c r="BE168" s="390"/>
      <c r="BF168" s="66"/>
      <c r="BG168" s="66"/>
      <c r="BH168" s="236"/>
      <c r="BI168" s="66"/>
      <c r="BJ168" s="66"/>
      <c r="BK168" s="66"/>
      <c r="BL168" s="66"/>
      <c r="BM168" s="66" t="s">
        <v>171</v>
      </c>
      <c r="BN168" s="370"/>
      <c r="BO168" s="239"/>
      <c r="BP168" s="239"/>
      <c r="BQ168" s="196"/>
      <c r="BR168" s="196"/>
      <c r="BS168" s="196"/>
      <c r="BT168" s="196"/>
      <c r="BU168" s="196"/>
      <c r="BV168" s="196"/>
      <c r="BW168" s="196"/>
      <c r="BX168" s="196"/>
      <c r="BY168" s="196"/>
      <c r="BZ168" s="196"/>
      <c r="CA168" s="196"/>
      <c r="CB168" s="196"/>
      <c r="CC168" s="196"/>
      <c r="CD168" s="196"/>
      <c r="CE168" s="196"/>
      <c r="CF168" s="196"/>
      <c r="CG168" s="196"/>
      <c r="CH168" s="196"/>
      <c r="CI168" s="196"/>
      <c r="CJ168" s="196"/>
      <c r="CK168" s="196"/>
      <c r="CL168" s="196"/>
      <c r="CM168" s="196"/>
      <c r="CN168" s="196"/>
      <c r="CO168" s="196"/>
      <c r="CP168" s="196"/>
      <c r="CQ168" s="196"/>
      <c r="CR168" s="196"/>
      <c r="CS168" s="196"/>
      <c r="CT168" s="196"/>
      <c r="CU168" s="196"/>
      <c r="CV168" s="196"/>
      <c r="CW168" s="196"/>
      <c r="CX168" s="196"/>
      <c r="CY168" s="196"/>
      <c r="CZ168" s="196"/>
      <c r="DA168" s="196"/>
      <c r="DB168" s="196"/>
      <c r="DC168" s="196"/>
      <c r="DD168" s="196"/>
      <c r="DE168" s="196"/>
      <c r="DF168" s="196"/>
      <c r="DG168" s="196"/>
      <c r="DH168" s="196"/>
      <c r="DI168" s="196"/>
      <c r="DJ168" s="196"/>
      <c r="DK168" s="196"/>
      <c r="DL168" s="196"/>
      <c r="DM168" s="196"/>
      <c r="DN168" s="196"/>
      <c r="DO168" s="196"/>
      <c r="DP168" s="196"/>
      <c r="DQ168" s="196"/>
      <c r="DR168" s="196"/>
      <c r="DS168" s="196"/>
      <c r="DT168" s="196"/>
      <c r="DU168" s="196"/>
      <c r="DV168" s="196"/>
      <c r="DW168" s="196"/>
      <c r="DX168" s="196"/>
      <c r="DY168" s="196"/>
      <c r="DZ168" s="196"/>
      <c r="EA168" s="196"/>
      <c r="EB168" s="196"/>
      <c r="EC168" s="196"/>
      <c r="ED168" s="196"/>
      <c r="EE168" s="196"/>
      <c r="EF168" s="196"/>
      <c r="EG168" s="196"/>
      <c r="EH168" s="196"/>
      <c r="EI168" s="196"/>
      <c r="EJ168" s="196"/>
      <c r="EK168" s="196"/>
      <c r="EL168" s="196"/>
      <c r="EM168" s="196"/>
      <c r="EN168" s="196"/>
      <c r="EO168" s="196"/>
      <c r="EP168" s="196"/>
      <c r="EQ168" s="196"/>
      <c r="ER168" s="196"/>
      <c r="ES168" s="196"/>
      <c r="ET168" s="196"/>
      <c r="EU168" s="196"/>
      <c r="EV168" s="196"/>
      <c r="EW168" s="196"/>
      <c r="EX168" s="196"/>
      <c r="EY168" s="196"/>
      <c r="EZ168" s="196"/>
      <c r="FA168" s="196"/>
      <c r="FB168" s="196"/>
      <c r="FC168" s="196"/>
      <c r="FD168" s="196"/>
      <c r="FE168" s="196"/>
      <c r="FF168" s="196"/>
      <c r="FG168" s="196"/>
      <c r="FH168" s="196"/>
      <c r="FI168" s="196"/>
      <c r="FJ168" s="196"/>
      <c r="FK168" s="196"/>
      <c r="FL168" s="196"/>
      <c r="FM168" s="196"/>
      <c r="FN168" s="196"/>
      <c r="FO168" s="196"/>
      <c r="FP168" s="196"/>
      <c r="FQ168" s="196"/>
      <c r="FR168" s="196"/>
      <c r="FS168" s="280"/>
      <c r="FT168" s="280"/>
      <c r="FU168" s="196"/>
      <c r="FV168" s="277"/>
      <c r="FW168" s="196"/>
      <c r="FX168" s="196"/>
      <c r="FY168" s="280"/>
      <c r="FZ168" s="196"/>
      <c r="GA168" s="243">
        <v>45422</v>
      </c>
      <c r="GB168" s="269"/>
      <c r="GC168" s="269"/>
      <c r="GD168" s="269"/>
      <c r="GE168" s="289"/>
      <c r="GF168" s="289"/>
      <c r="GG168" s="289"/>
      <c r="GH168" s="289"/>
      <c r="GI168" s="289"/>
      <c r="GJ168" s="289"/>
      <c r="GK168" s="289"/>
      <c r="GL168" s="289"/>
      <c r="GM168" s="289"/>
      <c r="GN168" s="289"/>
      <c r="GO168" s="289"/>
      <c r="GP168" s="289"/>
      <c r="GQ168" s="289"/>
      <c r="GR168" s="289"/>
      <c r="GS168" s="289"/>
      <c r="GT168" s="289"/>
      <c r="GU168" s="289"/>
      <c r="GV168" s="289"/>
      <c r="GW168" s="289"/>
      <c r="GX168" s="289"/>
      <c r="GY168" s="289"/>
      <c r="GZ168" s="289"/>
      <c r="HA168" s="289"/>
      <c r="HB168" s="289"/>
      <c r="HC168" s="289"/>
      <c r="HD168" s="289"/>
      <c r="HE168" s="289"/>
      <c r="HF168" s="289"/>
    </row>
    <row r="169" spans="1:214" ht="39.75" hidden="1" customHeight="1" x14ac:dyDescent="0.2">
      <c r="A169" s="351"/>
      <c r="B169" s="350"/>
      <c r="C169" s="328"/>
      <c r="D169" s="328"/>
      <c r="E169" s="175"/>
      <c r="F169" s="468"/>
      <c r="G169" s="175"/>
      <c r="H169" s="471"/>
      <c r="I169" s="471"/>
      <c r="J169" s="373"/>
      <c r="K169" s="235"/>
      <c r="L169" s="235"/>
      <c r="M169" s="235"/>
      <c r="N169" s="235"/>
      <c r="O169" s="474"/>
      <c r="P169" s="400"/>
      <c r="Q169" s="406"/>
      <c r="R169" s="329"/>
      <c r="S169" s="406"/>
      <c r="T169" s="390"/>
      <c r="U169" s="154"/>
      <c r="V169" s="155"/>
      <c r="W169" s="155"/>
      <c r="X169" s="155"/>
      <c r="Y169" s="156" t="s">
        <v>115</v>
      </c>
      <c r="Z169" s="132">
        <f>+IF(Y169='[18]Tabla Valoración controles'!$D$4,'[18]Tabla Valoración controles'!$F$4,IF('[18]Mapa Corrupcion'!Y169='[18]Tabla Valoración controles'!$D$5,'[18]Tabla Valoración controles'!$F$5,IF(Y169=[18]FORMULAS!$A$10,0,'[18]Tabla Valoración controles'!$F$6)))</f>
        <v>0</v>
      </c>
      <c r="AA169" s="156"/>
      <c r="AB169" s="133">
        <f>+IF(AA169='[18]Tabla Valoración controles'!$D$7,'[18]Tabla Valoración controles'!$F$7,IF(Y169=[18]FORMULAS!$A$10,0,'[18]Tabla Valoración controles'!$F$8))</f>
        <v>0</v>
      </c>
      <c r="AC169" s="156"/>
      <c r="AD169" s="132">
        <f>+IF(AC169='[18]Tabla Valoración controles'!$D$9,'[18]Tabla Valoración controles'!$F$9,IF(Y169=[18]FORMULAS!$A$10,0,'[18]Tabla Valoración controles'!$F$10))</f>
        <v>0</v>
      </c>
      <c r="AE169" s="156"/>
      <c r="AF169" s="132">
        <f>+IF(AE169='[18]Tabla Valoración controles'!$D$9,'[18]Tabla Valoración controles'!$F$9,IF(AA169=[18]FORMULAS!$A$10,0,'[18]Tabla Valoración controles'!$F$10))</f>
        <v>0</v>
      </c>
      <c r="AG169" s="156"/>
      <c r="AH169" s="132">
        <f>+IF(AG169='[18]Tabla Valoración controles'!$D$13,'[18]Tabla Valoración controles'!$F$13,'[18]Tabla Valoración controles'!$F$14)</f>
        <v>0</v>
      </c>
      <c r="AI169" s="170">
        <f t="shared" si="26"/>
        <v>0</v>
      </c>
      <c r="AJ169" s="157"/>
      <c r="AK169" s="158">
        <f>+IF(AJ169=[8]CONTROLES!$C$50,[8]CONTROLES!$D$50,[8]CONTROLES!$D$51)</f>
        <v>0</v>
      </c>
      <c r="AL169" s="157"/>
      <c r="AM169" s="158">
        <f>+IF(AL169=[8]CONTROLES!$C$52,[8]CONTROLES!$D$52,[8]CONTROLES!$D$53)</f>
        <v>0</v>
      </c>
      <c r="AN169" s="157"/>
      <c r="AO169" s="158">
        <f>+IF(AN169=[8]CONTROLES!$C$54,[8]CONTROLES!$D$54,[8]CONTROLES!$D$55)</f>
        <v>0</v>
      </c>
      <c r="AP169" s="157"/>
      <c r="AQ169" s="158">
        <f>+IF(AP169=[8]CONTROLES!$C$56,[8]CONTROLES!$D$56,IF(AP169=[8]CONTROLES!$C$57,[8]CONTROLES!$D$57,[8]CONTROLES!$D$58))</f>
        <v>0</v>
      </c>
      <c r="AR169" s="157"/>
      <c r="AS169" s="158">
        <f>+IF(AR169=[8]CONTROLES!$C$59,[8]CONTROLES!$D$59,[8]CONTROLES!$D$60)</f>
        <v>0</v>
      </c>
      <c r="AT169" s="157"/>
      <c r="AU169" s="158">
        <f>+IF(AT169=[8]CONTROLES!$C$61,[8]CONTROLES!$D$61,[8]CONTROLES!$D$62)</f>
        <v>0</v>
      </c>
      <c r="AV169" s="157"/>
      <c r="AW169" s="159">
        <f>+IF(AV169=[8]CONTROLES!$C$63,[8]CONTROLES!$D$63,IF(AV169=[8]CONTROLES!$C$64,[8]CONTROLES!$D$64,[8]CONTROLES!$D$65))</f>
        <v>0</v>
      </c>
      <c r="AX169" s="159">
        <f t="shared" si="25"/>
        <v>0</v>
      </c>
      <c r="AY169" s="150" t="str">
        <f t="shared" si="21"/>
        <v>Débil</v>
      </c>
      <c r="AZ169" s="474"/>
      <c r="BA169" s="400"/>
      <c r="BB169" s="403"/>
      <c r="BC169" s="406"/>
      <c r="BD169" s="390"/>
      <c r="BE169" s="390"/>
      <c r="BF169" s="66"/>
      <c r="BG169" s="66"/>
      <c r="BH169" s="236"/>
      <c r="BI169" s="66"/>
      <c r="BJ169" s="66"/>
      <c r="BK169" s="66"/>
      <c r="BL169" s="66"/>
      <c r="BM169" s="66" t="s">
        <v>171</v>
      </c>
      <c r="BN169" s="370"/>
      <c r="BO169" s="239"/>
      <c r="BP169" s="239"/>
      <c r="BQ169" s="196"/>
      <c r="BR169" s="196"/>
      <c r="BS169" s="196"/>
      <c r="BT169" s="196"/>
      <c r="BU169" s="196"/>
      <c r="BV169" s="196"/>
      <c r="BW169" s="196"/>
      <c r="BX169" s="196"/>
      <c r="BY169" s="196"/>
      <c r="BZ169" s="196"/>
      <c r="CA169" s="196"/>
      <c r="CB169" s="196"/>
      <c r="CC169" s="196"/>
      <c r="CD169" s="196"/>
      <c r="CE169" s="196"/>
      <c r="CF169" s="196"/>
      <c r="CG169" s="196"/>
      <c r="CH169" s="196"/>
      <c r="CI169" s="196"/>
      <c r="CJ169" s="196"/>
      <c r="CK169" s="196"/>
      <c r="CL169" s="196"/>
      <c r="CM169" s="196"/>
      <c r="CN169" s="196"/>
      <c r="CO169" s="196"/>
      <c r="CP169" s="196"/>
      <c r="CQ169" s="196"/>
      <c r="CR169" s="196"/>
      <c r="CS169" s="196"/>
      <c r="CT169" s="196"/>
      <c r="CU169" s="196"/>
      <c r="CV169" s="196"/>
      <c r="CW169" s="196"/>
      <c r="CX169" s="196"/>
      <c r="CY169" s="196"/>
      <c r="CZ169" s="196"/>
      <c r="DA169" s="196"/>
      <c r="DB169" s="196"/>
      <c r="DC169" s="196"/>
      <c r="DD169" s="196"/>
      <c r="DE169" s="196"/>
      <c r="DF169" s="196"/>
      <c r="DG169" s="196"/>
      <c r="DH169" s="196"/>
      <c r="DI169" s="196"/>
      <c r="DJ169" s="196"/>
      <c r="DK169" s="196"/>
      <c r="DL169" s="196"/>
      <c r="DM169" s="196"/>
      <c r="DN169" s="196"/>
      <c r="DO169" s="196"/>
      <c r="DP169" s="196"/>
      <c r="DQ169" s="196"/>
      <c r="DR169" s="196"/>
      <c r="DS169" s="196"/>
      <c r="DT169" s="196"/>
      <c r="DU169" s="196"/>
      <c r="DV169" s="196"/>
      <c r="DW169" s="196"/>
      <c r="DX169" s="196"/>
      <c r="DY169" s="196"/>
      <c r="DZ169" s="196"/>
      <c r="EA169" s="196"/>
      <c r="EB169" s="196"/>
      <c r="EC169" s="196"/>
      <c r="ED169" s="196"/>
      <c r="EE169" s="196"/>
      <c r="EF169" s="196"/>
      <c r="EG169" s="196"/>
      <c r="EH169" s="196"/>
      <c r="EI169" s="196"/>
      <c r="EJ169" s="196"/>
      <c r="EK169" s="196"/>
      <c r="EL169" s="196"/>
      <c r="EM169" s="196"/>
      <c r="EN169" s="196"/>
      <c r="EO169" s="196"/>
      <c r="EP169" s="196"/>
      <c r="EQ169" s="196"/>
      <c r="ER169" s="196"/>
      <c r="ES169" s="196"/>
      <c r="ET169" s="196"/>
      <c r="EU169" s="196"/>
      <c r="EV169" s="196"/>
      <c r="EW169" s="196"/>
      <c r="EX169" s="196"/>
      <c r="EY169" s="196"/>
      <c r="EZ169" s="196"/>
      <c r="FA169" s="196"/>
      <c r="FB169" s="196"/>
      <c r="FC169" s="196"/>
      <c r="FD169" s="196"/>
      <c r="FE169" s="196"/>
      <c r="FF169" s="196"/>
      <c r="FG169" s="196"/>
      <c r="FH169" s="196"/>
      <c r="FI169" s="196"/>
      <c r="FJ169" s="196"/>
      <c r="FK169" s="196"/>
      <c r="FL169" s="196"/>
      <c r="FM169" s="196"/>
      <c r="FN169" s="196"/>
      <c r="FO169" s="196"/>
      <c r="FP169" s="196"/>
      <c r="FQ169" s="196"/>
      <c r="FR169" s="196"/>
      <c r="FS169" s="280"/>
      <c r="FT169" s="280"/>
      <c r="FU169" s="196"/>
      <c r="FV169" s="277"/>
      <c r="FW169" s="196"/>
      <c r="FX169" s="196"/>
      <c r="FY169" s="280"/>
      <c r="FZ169" s="196"/>
      <c r="GA169" s="243">
        <v>45422</v>
      </c>
      <c r="GB169" s="269"/>
      <c r="GC169" s="269"/>
      <c r="GD169" s="269"/>
      <c r="GE169" s="289"/>
      <c r="GF169" s="289"/>
      <c r="GG169" s="289"/>
      <c r="GH169" s="289"/>
      <c r="GI169" s="289"/>
      <c r="GJ169" s="289"/>
      <c r="GK169" s="289"/>
      <c r="GL169" s="289"/>
      <c r="GM169" s="289"/>
      <c r="GN169" s="289"/>
      <c r="GO169" s="289"/>
      <c r="GP169" s="289"/>
      <c r="GQ169" s="289"/>
      <c r="GR169" s="289"/>
      <c r="GS169" s="289"/>
      <c r="GT169" s="289"/>
      <c r="GU169" s="289"/>
      <c r="GV169" s="289"/>
      <c r="GW169" s="289"/>
      <c r="GX169" s="289"/>
      <c r="GY169" s="289"/>
      <c r="GZ169" s="289"/>
      <c r="HA169" s="289"/>
      <c r="HB169" s="289"/>
      <c r="HC169" s="289"/>
      <c r="HD169" s="289"/>
      <c r="HE169" s="289"/>
      <c r="HF169" s="289"/>
    </row>
    <row r="170" spans="1:214" ht="39.75" hidden="1" customHeight="1" x14ac:dyDescent="0.2">
      <c r="A170" s="351"/>
      <c r="B170" s="350"/>
      <c r="C170" s="328"/>
      <c r="D170" s="328"/>
      <c r="E170" s="175"/>
      <c r="F170" s="469"/>
      <c r="G170" s="175"/>
      <c r="H170" s="472"/>
      <c r="I170" s="472"/>
      <c r="J170" s="374"/>
      <c r="K170" s="237"/>
      <c r="L170" s="237"/>
      <c r="M170" s="237"/>
      <c r="N170" s="237"/>
      <c r="O170" s="475"/>
      <c r="P170" s="401"/>
      <c r="Q170" s="407"/>
      <c r="R170" s="329"/>
      <c r="S170" s="407"/>
      <c r="T170" s="391"/>
      <c r="U170" s="154"/>
      <c r="V170" s="155"/>
      <c r="W170" s="155"/>
      <c r="X170" s="155"/>
      <c r="Y170" s="156" t="s">
        <v>115</v>
      </c>
      <c r="Z170" s="132">
        <f>+IF(Y170='[18]Tabla Valoración controles'!$D$4,'[18]Tabla Valoración controles'!$F$4,IF('[18]Mapa Corrupcion'!Y170='[18]Tabla Valoración controles'!$D$5,'[18]Tabla Valoración controles'!$F$5,IF(Y170=[18]FORMULAS!$A$10,0,'[18]Tabla Valoración controles'!$F$6)))</f>
        <v>0</v>
      </c>
      <c r="AA170" s="156"/>
      <c r="AB170" s="133">
        <f>+IF(AA170='[18]Tabla Valoración controles'!$D$7,'[18]Tabla Valoración controles'!$F$7,IF(Y170=[18]FORMULAS!$A$10,0,'[18]Tabla Valoración controles'!$F$8))</f>
        <v>0</v>
      </c>
      <c r="AC170" s="156"/>
      <c r="AD170" s="132">
        <f>+IF(AC170='[18]Tabla Valoración controles'!$D$9,'[18]Tabla Valoración controles'!$F$9,IF(Y170=[18]FORMULAS!$A$10,0,'[18]Tabla Valoración controles'!$F$10))</f>
        <v>0</v>
      </c>
      <c r="AE170" s="156"/>
      <c r="AF170" s="132">
        <f>+IF(AE170='[18]Tabla Valoración controles'!$D$9,'[18]Tabla Valoración controles'!$F$9,IF(AA170=[18]FORMULAS!$A$10,0,'[18]Tabla Valoración controles'!$F$10))</f>
        <v>0</v>
      </c>
      <c r="AG170" s="156"/>
      <c r="AH170" s="132">
        <f>+IF(AG170='[18]Tabla Valoración controles'!$D$13,'[18]Tabla Valoración controles'!$F$13,'[18]Tabla Valoración controles'!$F$14)</f>
        <v>0</v>
      </c>
      <c r="AI170" s="170">
        <f t="shared" si="26"/>
        <v>0</v>
      </c>
      <c r="AJ170" s="157"/>
      <c r="AK170" s="158">
        <f>+IF(AJ170=[8]CONTROLES!$C$50,[8]CONTROLES!$D$50,[8]CONTROLES!$D$51)</f>
        <v>0</v>
      </c>
      <c r="AL170" s="157"/>
      <c r="AM170" s="158">
        <f>+IF(AL170=[8]CONTROLES!$C$52,[8]CONTROLES!$D$52,[8]CONTROLES!$D$53)</f>
        <v>0</v>
      </c>
      <c r="AN170" s="157"/>
      <c r="AO170" s="158">
        <f>+IF(AN170=[8]CONTROLES!$C$54,[8]CONTROLES!$D$54,[8]CONTROLES!$D$55)</f>
        <v>0</v>
      </c>
      <c r="AP170" s="157"/>
      <c r="AQ170" s="158">
        <f>+IF(AP170=[8]CONTROLES!$C$56,[8]CONTROLES!$D$56,IF(AP170=[8]CONTROLES!$C$57,[8]CONTROLES!$D$57,[8]CONTROLES!$D$58))</f>
        <v>0</v>
      </c>
      <c r="AR170" s="157"/>
      <c r="AS170" s="158">
        <f>+IF(AR170=[8]CONTROLES!$C$59,[8]CONTROLES!$D$59,[8]CONTROLES!$D$60)</f>
        <v>0</v>
      </c>
      <c r="AT170" s="157"/>
      <c r="AU170" s="158">
        <f>+IF(AT170=[8]CONTROLES!$C$61,[8]CONTROLES!$D$61,[8]CONTROLES!$D$62)</f>
        <v>0</v>
      </c>
      <c r="AV170" s="157"/>
      <c r="AW170" s="159">
        <f>+IF(AV170=[8]CONTROLES!$C$63,[8]CONTROLES!$D$63,IF(AV170=[8]CONTROLES!$C$64,[8]CONTROLES!$D$64,[8]CONTROLES!$D$65))</f>
        <v>0</v>
      </c>
      <c r="AX170" s="159">
        <f t="shared" si="25"/>
        <v>0</v>
      </c>
      <c r="AY170" s="150" t="str">
        <f t="shared" si="21"/>
        <v>Débil</v>
      </c>
      <c r="AZ170" s="475"/>
      <c r="BA170" s="401"/>
      <c r="BB170" s="404"/>
      <c r="BC170" s="407"/>
      <c r="BD170" s="391"/>
      <c r="BE170" s="391"/>
      <c r="BF170" s="66"/>
      <c r="BG170" s="66"/>
      <c r="BH170" s="236"/>
      <c r="BI170" s="66"/>
      <c r="BJ170" s="66"/>
      <c r="BK170" s="66"/>
      <c r="BL170" s="66"/>
      <c r="BM170" s="66" t="s">
        <v>171</v>
      </c>
      <c r="BN170" s="371"/>
      <c r="BO170" s="239"/>
      <c r="BP170" s="239"/>
      <c r="BQ170" s="196"/>
      <c r="BR170" s="196"/>
      <c r="BS170" s="196"/>
      <c r="BT170" s="196"/>
      <c r="BU170" s="196"/>
      <c r="BV170" s="196"/>
      <c r="BW170" s="196"/>
      <c r="BX170" s="196"/>
      <c r="BY170" s="196"/>
      <c r="BZ170" s="196"/>
      <c r="CA170" s="196"/>
      <c r="CB170" s="196"/>
      <c r="CC170" s="196"/>
      <c r="CD170" s="196"/>
      <c r="CE170" s="196"/>
      <c r="CF170" s="196"/>
      <c r="CG170" s="196"/>
      <c r="CH170" s="196"/>
      <c r="CI170" s="196"/>
      <c r="CJ170" s="196"/>
      <c r="CK170" s="196"/>
      <c r="CL170" s="196"/>
      <c r="CM170" s="196"/>
      <c r="CN170" s="196"/>
      <c r="CO170" s="196"/>
      <c r="CP170" s="196"/>
      <c r="CQ170" s="196"/>
      <c r="CR170" s="196"/>
      <c r="CS170" s="196"/>
      <c r="CT170" s="196"/>
      <c r="CU170" s="196"/>
      <c r="CV170" s="196"/>
      <c r="CW170" s="196"/>
      <c r="CX170" s="196"/>
      <c r="CY170" s="196"/>
      <c r="CZ170" s="196"/>
      <c r="DA170" s="196"/>
      <c r="DB170" s="196"/>
      <c r="DC170" s="196"/>
      <c r="DD170" s="196"/>
      <c r="DE170" s="196"/>
      <c r="DF170" s="196"/>
      <c r="DG170" s="196"/>
      <c r="DH170" s="196"/>
      <c r="DI170" s="196"/>
      <c r="DJ170" s="196"/>
      <c r="DK170" s="196"/>
      <c r="DL170" s="196"/>
      <c r="DM170" s="196"/>
      <c r="DN170" s="196"/>
      <c r="DO170" s="196"/>
      <c r="DP170" s="196"/>
      <c r="DQ170" s="196"/>
      <c r="DR170" s="196"/>
      <c r="DS170" s="196"/>
      <c r="DT170" s="196"/>
      <c r="DU170" s="196"/>
      <c r="DV170" s="196"/>
      <c r="DW170" s="196"/>
      <c r="DX170" s="196"/>
      <c r="DY170" s="196"/>
      <c r="DZ170" s="196"/>
      <c r="EA170" s="196"/>
      <c r="EB170" s="196"/>
      <c r="EC170" s="196"/>
      <c r="ED170" s="196"/>
      <c r="EE170" s="196"/>
      <c r="EF170" s="196"/>
      <c r="EG170" s="196"/>
      <c r="EH170" s="196"/>
      <c r="EI170" s="196"/>
      <c r="EJ170" s="196"/>
      <c r="EK170" s="196"/>
      <c r="EL170" s="196"/>
      <c r="EM170" s="196"/>
      <c r="EN170" s="196"/>
      <c r="EO170" s="196"/>
      <c r="EP170" s="196"/>
      <c r="EQ170" s="196"/>
      <c r="ER170" s="196"/>
      <c r="ES170" s="196"/>
      <c r="ET170" s="196"/>
      <c r="EU170" s="196"/>
      <c r="EV170" s="196"/>
      <c r="EW170" s="196"/>
      <c r="EX170" s="196"/>
      <c r="EY170" s="196"/>
      <c r="EZ170" s="196"/>
      <c r="FA170" s="196"/>
      <c r="FB170" s="196"/>
      <c r="FC170" s="196"/>
      <c r="FD170" s="196"/>
      <c r="FE170" s="196"/>
      <c r="FF170" s="196"/>
      <c r="FG170" s="196"/>
      <c r="FH170" s="196"/>
      <c r="FI170" s="196"/>
      <c r="FJ170" s="196"/>
      <c r="FK170" s="196"/>
      <c r="FL170" s="196"/>
      <c r="FM170" s="196"/>
      <c r="FN170" s="196"/>
      <c r="FO170" s="196"/>
      <c r="FP170" s="196"/>
      <c r="FQ170" s="196"/>
      <c r="FR170" s="196"/>
      <c r="FS170" s="280"/>
      <c r="FT170" s="280"/>
      <c r="FU170" s="196"/>
      <c r="FV170" s="277"/>
      <c r="FW170" s="196"/>
      <c r="FX170" s="196"/>
      <c r="FY170" s="280"/>
      <c r="FZ170" s="196"/>
      <c r="GA170" s="243">
        <v>45422</v>
      </c>
      <c r="GB170" s="269"/>
      <c r="GC170" s="269"/>
      <c r="GD170" s="269"/>
      <c r="GE170" s="289"/>
      <c r="GF170" s="289"/>
      <c r="GG170" s="289"/>
      <c r="GH170" s="289"/>
      <c r="GI170" s="289"/>
      <c r="GJ170" s="289"/>
      <c r="GK170" s="289"/>
      <c r="GL170" s="289"/>
      <c r="GM170" s="289"/>
      <c r="GN170" s="289"/>
      <c r="GO170" s="289"/>
      <c r="GP170" s="289"/>
      <c r="GQ170" s="289"/>
      <c r="GR170" s="289"/>
      <c r="GS170" s="289"/>
      <c r="GT170" s="289"/>
      <c r="GU170" s="289"/>
      <c r="GV170" s="289"/>
      <c r="GW170" s="289"/>
      <c r="GX170" s="289"/>
      <c r="GY170" s="289"/>
      <c r="GZ170" s="289"/>
      <c r="HA170" s="289"/>
      <c r="HB170" s="289"/>
      <c r="HC170" s="289"/>
      <c r="HD170" s="289"/>
      <c r="HE170" s="289"/>
      <c r="HF170" s="289"/>
    </row>
    <row r="171" spans="1:214" ht="94.9" customHeight="1" x14ac:dyDescent="0.2">
      <c r="A171" s="351">
        <v>28</v>
      </c>
      <c r="B171" s="350" t="s">
        <v>128</v>
      </c>
      <c r="C171" s="328" t="str">
        <f>VLOOKUP(B171,FORMULAS!$A$30:$C$46,2,0)</f>
        <v>Titular predios de estrato 1 y 2 y contribuir al saneamiento del Espacio Público en la Ciudad Bogotá D.C. mediante el acompañamiento técnico, jurídico y social a las familias asentadas en predios públicos o privados, ocupados ilegalmente; así mismo generar y realizar el cierre de proyectos urbanísticos para vivienda VIP, en predios de la CVP, con el fin de lograr la obtención del título de propiedad y concretar la entrega de zonas de cesión obligatorias, cumpliendo los requisitos exigidos en la ley.</v>
      </c>
      <c r="D171" s="328" t="str">
        <f>VLOOKUP(B171,FORMULAS!$A$30:$C$46,3,0)</f>
        <v>Director de Urbanizaciones y Titulación</v>
      </c>
      <c r="E171" s="153" t="s">
        <v>833</v>
      </c>
      <c r="F171" s="467" t="s">
        <v>834</v>
      </c>
      <c r="G171" s="153" t="s">
        <v>465</v>
      </c>
      <c r="H171" s="462" t="s">
        <v>835</v>
      </c>
      <c r="I171" s="462" t="s">
        <v>836</v>
      </c>
      <c r="J171" s="372" t="s">
        <v>468</v>
      </c>
      <c r="K171" s="224" t="s">
        <v>432</v>
      </c>
      <c r="L171" s="224" t="s">
        <v>432</v>
      </c>
      <c r="M171" s="224" t="s">
        <v>432</v>
      </c>
      <c r="N171" s="224" t="s">
        <v>432</v>
      </c>
      <c r="O171" s="372" t="s">
        <v>279</v>
      </c>
      <c r="P171" s="399" t="str">
        <f>VLOOKUP(O171,[18]FORMULAS!$A$77:$B$82,2,0)</f>
        <v>Improbable</v>
      </c>
      <c r="Q171" s="405" t="str">
        <f>+P171</f>
        <v>Improbable</v>
      </c>
      <c r="R171" s="329" t="str">
        <f>VLOOKUP(A171,'Impacto Ri Inhe'!$B$5:$AF$42,31,0)</f>
        <v>Mayor</v>
      </c>
      <c r="S171" s="405" t="str">
        <f>CONCATENATE(R171,"-",Q171)</f>
        <v>Mayor-Improbable</v>
      </c>
      <c r="T171" s="392" t="str">
        <f>VLOOKUP(S171,[18]FORMULAS!$I$77:$J$97,2,0)</f>
        <v>Alto</v>
      </c>
      <c r="U171" s="154">
        <v>1</v>
      </c>
      <c r="V171" s="151" t="s">
        <v>837</v>
      </c>
      <c r="W171" s="145" t="s">
        <v>838</v>
      </c>
      <c r="X171" s="145" t="s">
        <v>822</v>
      </c>
      <c r="Y171" s="146" t="s">
        <v>13</v>
      </c>
      <c r="Z171" s="134" t="e">
        <f>+IF(Y171='[19]Tabla Valoración controles'!$D$4,'[19]Tabla Valoración controles'!$F$4,IF('[19]Mapa Corrupcion'!Y174='[19]Tabla Valoración controles'!$D$5,'[19]Tabla Valoración controles'!$F$5,IF(Y171=[19]FORMULAS!$A$10,0,'[19]Tabla Valoración controles'!$F$6)))</f>
        <v>#REF!</v>
      </c>
      <c r="AA171" s="146" t="s">
        <v>8</v>
      </c>
      <c r="AB171" s="135">
        <f>+IF(AA171='[19]Tabla Valoración controles'!$D$7,'[19]Tabla Valoración controles'!$F$7,IF(Y171=[19]FORMULAS!$A$10,0,'[19]Tabla Valoración controles'!$F$8))</f>
        <v>0.15</v>
      </c>
      <c r="AC171" s="146" t="s">
        <v>18</v>
      </c>
      <c r="AD171" s="134">
        <f>+IF(AC171='[19]Tabla Valoración controles'!$D$9,'[19]Tabla Valoración controles'!$F$9,IF(Y171=[19]FORMULAS!$A$10,0,'[19]Tabla Valoración controles'!$F$10))</f>
        <v>0</v>
      </c>
      <c r="AE171" s="146" t="s">
        <v>20</v>
      </c>
      <c r="AF171" s="134">
        <f>+IF(AE171='[19]Tabla Valoración controles'!$D$9,'[19]Tabla Valoración controles'!$F$9,IF(AA171=[19]FORMULAS!$A$10,0,'[19]Tabla Valoración controles'!$F$10))</f>
        <v>0</v>
      </c>
      <c r="AG171" s="146" t="s">
        <v>77</v>
      </c>
      <c r="AH171" s="134">
        <f>+IF(AG171='[19]Tabla Valoración controles'!$D$13,'[19]Tabla Valoración controles'!$F$13,'[19]Tabla Valoración controles'!$F$14)</f>
        <v>0</v>
      </c>
      <c r="AI171" s="171" t="e">
        <f t="shared" si="26"/>
        <v>#REF!</v>
      </c>
      <c r="AJ171" s="147" t="s">
        <v>353</v>
      </c>
      <c r="AK171" s="148">
        <f>+IF(AJ171=[17]CONTROLES!$C$50,[17]CONTROLES!$D$50,[17]CONTROLES!$D$51)</f>
        <v>15</v>
      </c>
      <c r="AL171" s="147" t="s">
        <v>359</v>
      </c>
      <c r="AM171" s="148">
        <f>+IF(AL171=[17]CONTROLES!$C$52,[17]CONTROLES!$D$52,[17]CONTROLES!$D$53)</f>
        <v>15</v>
      </c>
      <c r="AN171" s="147" t="s">
        <v>362</v>
      </c>
      <c r="AO171" s="148">
        <f>+IF(AN171=[17]CONTROLES!$C$54,[17]CONTROLES!$D$54,[17]CONTROLES!$D$55)</f>
        <v>15</v>
      </c>
      <c r="AP171" s="147" t="s">
        <v>365</v>
      </c>
      <c r="AQ171" s="148">
        <f>+IF(AP171=[17]CONTROLES!$C$56,[17]CONTROLES!$D$56,IF(AP171=[17]CONTROLES!$C$57,[17]CONTROLES!$D$57,[17]CONTROLES!$D$58))</f>
        <v>15</v>
      </c>
      <c r="AR171" s="147" t="s">
        <v>369</v>
      </c>
      <c r="AS171" s="148">
        <f>+IF(AR171=[17]CONTROLES!$C$59,[17]CONTROLES!$D$59,[17]CONTROLES!$D$60)</f>
        <v>15</v>
      </c>
      <c r="AT171" s="147" t="s">
        <v>372</v>
      </c>
      <c r="AU171" s="148">
        <f>+IF(AT171=[17]CONTROLES!$C$61,[17]CONTROLES!$D$61,[17]CONTROLES!$D$62)</f>
        <v>15</v>
      </c>
      <c r="AV171" s="147" t="s">
        <v>375</v>
      </c>
      <c r="AW171" s="159">
        <f>+IF(AV171=[8]CONTROLES!$C$63,[8]CONTROLES!$D$63,IF(AV171=[8]CONTROLES!$C$64,[8]CONTROLES!$D$64,[8]CONTROLES!$D$65))</f>
        <v>10</v>
      </c>
      <c r="AX171" s="159">
        <f t="shared" si="25"/>
        <v>100</v>
      </c>
      <c r="AY171" s="150" t="str">
        <f t="shared" si="21"/>
        <v>Fuerte</v>
      </c>
      <c r="AZ171" s="473" t="s">
        <v>280</v>
      </c>
      <c r="BA171" s="399" t="str">
        <f>VLOOKUP(AZ171,[18]FORMULAS!$A$77:$B$82,2,0)</f>
        <v>Rara vez</v>
      </c>
      <c r="BB171" s="402" t="str">
        <f>+R171</f>
        <v>Mayor</v>
      </c>
      <c r="BC171" s="405" t="str">
        <f>CONCATENATE(BB171,"-",BA171)</f>
        <v>Mayor-Rara vez</v>
      </c>
      <c r="BD171" s="392" t="str">
        <f>VLOOKUP(BC171,[18]FORMULAS!$I$77:$J$97,2,0)</f>
        <v>Alto</v>
      </c>
      <c r="BE171" s="392" t="s">
        <v>30</v>
      </c>
      <c r="BF171" s="224" t="s">
        <v>839</v>
      </c>
      <c r="BG171" s="224" t="s">
        <v>824</v>
      </c>
      <c r="BH171" s="224" t="s">
        <v>225</v>
      </c>
      <c r="BI171" s="230">
        <v>45292</v>
      </c>
      <c r="BJ171" s="230">
        <v>45260</v>
      </c>
      <c r="BK171" s="224" t="s">
        <v>457</v>
      </c>
      <c r="BL171" s="224" t="s">
        <v>825</v>
      </c>
      <c r="BM171" s="66" t="s">
        <v>173</v>
      </c>
      <c r="BN171" s="369" t="s">
        <v>752</v>
      </c>
      <c r="BO171" s="239" t="s">
        <v>262</v>
      </c>
      <c r="BP171" s="242" t="s">
        <v>895</v>
      </c>
      <c r="BQ171" s="239" t="s">
        <v>893</v>
      </c>
      <c r="BR171" s="239" t="s">
        <v>893</v>
      </c>
      <c r="BS171" s="239" t="s">
        <v>893</v>
      </c>
      <c r="BT171" s="239" t="s">
        <v>893</v>
      </c>
      <c r="BU171" s="239" t="s">
        <v>893</v>
      </c>
      <c r="BV171" s="239" t="s">
        <v>893</v>
      </c>
      <c r="BW171" s="239" t="s">
        <v>893</v>
      </c>
      <c r="BX171" s="239" t="s">
        <v>262</v>
      </c>
      <c r="BY171" s="242" t="s">
        <v>895</v>
      </c>
      <c r="BZ171" s="239" t="s">
        <v>893</v>
      </c>
      <c r="CA171" s="239" t="s">
        <v>893</v>
      </c>
      <c r="CB171" s="239" t="s">
        <v>893</v>
      </c>
      <c r="CC171" s="239" t="s">
        <v>893</v>
      </c>
      <c r="CD171" s="239" t="s">
        <v>893</v>
      </c>
      <c r="CE171" s="239" t="s">
        <v>893</v>
      </c>
      <c r="CF171" s="239" t="s">
        <v>893</v>
      </c>
      <c r="CG171" s="239" t="s">
        <v>262</v>
      </c>
      <c r="CH171" s="242" t="s">
        <v>895</v>
      </c>
      <c r="CI171" s="239" t="s">
        <v>893</v>
      </c>
      <c r="CJ171" s="239" t="s">
        <v>893</v>
      </c>
      <c r="CK171" s="239" t="s">
        <v>893</v>
      </c>
      <c r="CL171" s="239" t="s">
        <v>893</v>
      </c>
      <c r="CM171" s="239" t="s">
        <v>893</v>
      </c>
      <c r="CN171" s="239" t="s">
        <v>893</v>
      </c>
      <c r="CO171" s="239" t="s">
        <v>893</v>
      </c>
      <c r="CP171" s="239" t="s">
        <v>262</v>
      </c>
      <c r="CQ171" s="242" t="s">
        <v>895</v>
      </c>
      <c r="CR171" s="239" t="s">
        <v>893</v>
      </c>
      <c r="CS171" s="239" t="s">
        <v>893</v>
      </c>
      <c r="CT171" s="239" t="s">
        <v>893</v>
      </c>
      <c r="CU171" s="239" t="s">
        <v>893</v>
      </c>
      <c r="CV171" s="239" t="s">
        <v>893</v>
      </c>
      <c r="CW171" s="239" t="s">
        <v>893</v>
      </c>
      <c r="CX171" s="239" t="s">
        <v>893</v>
      </c>
      <c r="CY171" s="196"/>
      <c r="CZ171" s="196"/>
      <c r="DA171" s="196"/>
      <c r="DB171" s="196"/>
      <c r="DC171" s="196"/>
      <c r="DD171" s="196"/>
      <c r="DE171" s="196"/>
      <c r="DF171" s="196"/>
      <c r="DG171" s="196"/>
      <c r="DH171" s="196"/>
      <c r="DI171" s="196"/>
      <c r="DJ171" s="196"/>
      <c r="DK171" s="196"/>
      <c r="DL171" s="196"/>
      <c r="DM171" s="196"/>
      <c r="DN171" s="196"/>
      <c r="DO171" s="196"/>
      <c r="DP171" s="196"/>
      <c r="DQ171" s="196"/>
      <c r="DR171" s="196"/>
      <c r="DS171" s="196"/>
      <c r="DT171" s="196"/>
      <c r="DU171" s="196"/>
      <c r="DV171" s="196"/>
      <c r="DW171" s="196"/>
      <c r="DX171" s="196"/>
      <c r="DY171" s="196"/>
      <c r="DZ171" s="196"/>
      <c r="EA171" s="196"/>
      <c r="EB171" s="196"/>
      <c r="EC171" s="196"/>
      <c r="ED171" s="196"/>
      <c r="EE171" s="196"/>
      <c r="EF171" s="196"/>
      <c r="EG171" s="196"/>
      <c r="EH171" s="196"/>
      <c r="EI171" s="196"/>
      <c r="EJ171" s="196"/>
      <c r="EK171" s="196"/>
      <c r="EL171" s="196"/>
      <c r="EM171" s="196"/>
      <c r="EN171" s="196"/>
      <c r="EO171" s="196"/>
      <c r="EP171" s="196"/>
      <c r="EQ171" s="196"/>
      <c r="ER171" s="196"/>
      <c r="ES171" s="196"/>
      <c r="ET171" s="196"/>
      <c r="EU171" s="196"/>
      <c r="EV171" s="196"/>
      <c r="EW171" s="196"/>
      <c r="EX171" s="196"/>
      <c r="EY171" s="196"/>
      <c r="EZ171" s="196"/>
      <c r="FA171" s="196"/>
      <c r="FB171" s="196"/>
      <c r="FC171" s="196"/>
      <c r="FD171" s="196"/>
      <c r="FE171" s="196"/>
      <c r="FF171" s="196"/>
      <c r="FG171" s="196"/>
      <c r="FH171" s="196"/>
      <c r="FI171" s="196"/>
      <c r="FJ171" s="196"/>
      <c r="FK171" s="196"/>
      <c r="FL171" s="196"/>
      <c r="FM171" s="196"/>
      <c r="FN171" s="196"/>
      <c r="FO171" s="196"/>
      <c r="FP171" s="196"/>
      <c r="FQ171" s="196"/>
      <c r="FR171" s="196"/>
      <c r="FS171" s="279">
        <v>45419</v>
      </c>
      <c r="FT171" s="277" t="s">
        <v>261</v>
      </c>
      <c r="FU171" s="244" t="s">
        <v>1129</v>
      </c>
      <c r="FV171" s="277" t="s">
        <v>35</v>
      </c>
      <c r="FW171" s="244" t="s">
        <v>1130</v>
      </c>
      <c r="FX171" s="239">
        <v>0</v>
      </c>
      <c r="FY171" s="282" t="s">
        <v>35</v>
      </c>
      <c r="FZ171" s="239" t="s">
        <v>262</v>
      </c>
      <c r="GA171" s="243">
        <v>45422</v>
      </c>
      <c r="GB171" s="269" t="s">
        <v>1210</v>
      </c>
      <c r="GC171" s="269" t="s">
        <v>1211</v>
      </c>
      <c r="GD171" s="269" t="s">
        <v>173</v>
      </c>
      <c r="GE171" s="289">
        <v>0</v>
      </c>
      <c r="GF171" s="289"/>
      <c r="GG171" s="289"/>
      <c r="GH171" s="289"/>
      <c r="GI171" s="289"/>
      <c r="GJ171" s="289"/>
      <c r="GK171" s="289"/>
      <c r="GL171" s="289"/>
      <c r="GM171" s="289"/>
      <c r="GN171" s="289"/>
      <c r="GO171" s="289"/>
      <c r="GP171" s="289"/>
      <c r="GQ171" s="289"/>
      <c r="GR171" s="289"/>
      <c r="GS171" s="289"/>
      <c r="GT171" s="289"/>
      <c r="GU171" s="289"/>
      <c r="GV171" s="289"/>
      <c r="GW171" s="289"/>
      <c r="GX171" s="289"/>
      <c r="GY171" s="289"/>
      <c r="GZ171" s="289"/>
      <c r="HA171" s="289"/>
      <c r="HB171" s="289"/>
      <c r="HC171" s="289"/>
      <c r="HD171" s="289"/>
      <c r="HE171" s="289"/>
      <c r="HF171" s="289">
        <v>0</v>
      </c>
    </row>
    <row r="172" spans="1:214" ht="69" customHeight="1" x14ac:dyDescent="0.2">
      <c r="A172" s="351"/>
      <c r="B172" s="350"/>
      <c r="C172" s="328"/>
      <c r="D172" s="328"/>
      <c r="E172" s="153" t="s">
        <v>840</v>
      </c>
      <c r="F172" s="468"/>
      <c r="G172" s="153" t="s">
        <v>841</v>
      </c>
      <c r="H172" s="463"/>
      <c r="I172" s="463"/>
      <c r="J172" s="373"/>
      <c r="K172" s="235"/>
      <c r="L172" s="235"/>
      <c r="M172" s="235"/>
      <c r="N172" s="235"/>
      <c r="O172" s="373"/>
      <c r="P172" s="400"/>
      <c r="Q172" s="406"/>
      <c r="R172" s="329"/>
      <c r="S172" s="406"/>
      <c r="T172" s="390"/>
      <c r="U172" s="154">
        <v>2</v>
      </c>
      <c r="V172" s="151" t="s">
        <v>842</v>
      </c>
      <c r="W172" s="151" t="s">
        <v>843</v>
      </c>
      <c r="X172" s="145" t="s">
        <v>844</v>
      </c>
      <c r="Y172" s="146" t="s">
        <v>13</v>
      </c>
      <c r="Z172" s="134" t="e">
        <f>+IF(Y172='[19]Tabla Valoración controles'!$D$4,'[19]Tabla Valoración controles'!$F$4,IF('[19]Mapa Corrupcion'!Y175='[19]Tabla Valoración controles'!$D$5,'[19]Tabla Valoración controles'!$F$5,IF(Y172=[19]FORMULAS!$A$10,0,'[19]Tabla Valoración controles'!$F$6)))</f>
        <v>#REF!</v>
      </c>
      <c r="AA172" s="146" t="s">
        <v>8</v>
      </c>
      <c r="AB172" s="135">
        <f>+IF(AA172='[19]Tabla Valoración controles'!$D$7,'[19]Tabla Valoración controles'!$F$7,IF(Y172=[19]FORMULAS!$A$10,0,'[19]Tabla Valoración controles'!$F$8))</f>
        <v>0.15</v>
      </c>
      <c r="AC172" s="146" t="s">
        <v>17</v>
      </c>
      <c r="AD172" s="134">
        <f>+IF(AC172='[19]Tabla Valoración controles'!$D$9,'[19]Tabla Valoración controles'!$F$9,IF(Y172=[19]FORMULAS!$A$10,0,'[19]Tabla Valoración controles'!$F$10))</f>
        <v>0</v>
      </c>
      <c r="AE172" s="146" t="s">
        <v>20</v>
      </c>
      <c r="AF172" s="134">
        <f>+IF(AE172='[19]Tabla Valoración controles'!$D$9,'[19]Tabla Valoración controles'!$F$9,IF(AA172=[19]FORMULAS!$A$10,0,'[19]Tabla Valoración controles'!$F$10))</f>
        <v>0</v>
      </c>
      <c r="AG172" s="146" t="s">
        <v>77</v>
      </c>
      <c r="AH172" s="134">
        <f>+IF(AG172='[19]Tabla Valoración controles'!$D$13,'[19]Tabla Valoración controles'!$F$13,'[19]Tabla Valoración controles'!$F$14)</f>
        <v>0</v>
      </c>
      <c r="AI172" s="171" t="e">
        <f t="shared" si="26"/>
        <v>#REF!</v>
      </c>
      <c r="AJ172" s="147" t="s">
        <v>353</v>
      </c>
      <c r="AK172" s="148">
        <f>+IF(AJ172=[17]CONTROLES!$C$50,[17]CONTROLES!$D$50,[17]CONTROLES!$D$51)</f>
        <v>15</v>
      </c>
      <c r="AL172" s="147" t="s">
        <v>359</v>
      </c>
      <c r="AM172" s="148">
        <f>+IF(AL172=[17]CONTROLES!$C$52,[17]CONTROLES!$D$52,[17]CONTROLES!$D$53)</f>
        <v>15</v>
      </c>
      <c r="AN172" s="147" t="s">
        <v>362</v>
      </c>
      <c r="AO172" s="148">
        <f>+IF(AN172=[17]CONTROLES!$C$54,[17]CONTROLES!$D$54,[17]CONTROLES!$D$55)</f>
        <v>15</v>
      </c>
      <c r="AP172" s="147" t="s">
        <v>366</v>
      </c>
      <c r="AQ172" s="148">
        <f>+IF(AP172=[17]CONTROLES!$C$56,[17]CONTROLES!$D$56,IF(AP172=[17]CONTROLES!$C$57,[17]CONTROLES!$D$57,[17]CONTROLES!$D$58))</f>
        <v>10</v>
      </c>
      <c r="AR172" s="147" t="s">
        <v>369</v>
      </c>
      <c r="AS172" s="148">
        <f>+IF(AR172=[17]CONTROLES!$C$59,[17]CONTROLES!$D$59,[17]CONTROLES!$D$60)</f>
        <v>15</v>
      </c>
      <c r="AT172" s="147" t="s">
        <v>372</v>
      </c>
      <c r="AU172" s="148">
        <f>+IF(AT172=[17]CONTROLES!$C$61,[17]CONTROLES!$D$61,[17]CONTROLES!$D$62)</f>
        <v>15</v>
      </c>
      <c r="AV172" s="147" t="s">
        <v>375</v>
      </c>
      <c r="AW172" s="159">
        <f>+IF(AV172=[8]CONTROLES!$C$63,[8]CONTROLES!$D$63,IF(AV172=[8]CONTROLES!$C$64,[8]CONTROLES!$D$64,[8]CONTROLES!$D$65))</f>
        <v>10</v>
      </c>
      <c r="AX172" s="159">
        <f t="shared" si="25"/>
        <v>95</v>
      </c>
      <c r="AY172" s="150" t="str">
        <f t="shared" si="21"/>
        <v>Moderado</v>
      </c>
      <c r="AZ172" s="474"/>
      <c r="BA172" s="400"/>
      <c r="BB172" s="403"/>
      <c r="BC172" s="406"/>
      <c r="BD172" s="390"/>
      <c r="BE172" s="390"/>
      <c r="BF172" s="66"/>
      <c r="BG172" s="66"/>
      <c r="BH172" s="236"/>
      <c r="BI172" s="66"/>
      <c r="BJ172" s="66"/>
      <c r="BK172" s="66"/>
      <c r="BL172" s="66"/>
      <c r="BM172" s="66" t="s">
        <v>171</v>
      </c>
      <c r="BN172" s="370"/>
      <c r="BO172" s="239"/>
      <c r="BP172" s="239"/>
      <c r="BQ172" s="196"/>
      <c r="BR172" s="196"/>
      <c r="BS172" s="196"/>
      <c r="BT172" s="196"/>
      <c r="BU172" s="196"/>
      <c r="BV172" s="196"/>
      <c r="BW172" s="196"/>
      <c r="BX172" s="196"/>
      <c r="BY172" s="196"/>
      <c r="BZ172" s="196"/>
      <c r="CA172" s="196"/>
      <c r="CB172" s="196"/>
      <c r="CC172" s="196"/>
      <c r="CD172" s="196"/>
      <c r="CE172" s="196"/>
      <c r="CF172" s="196"/>
      <c r="CG172" s="196"/>
      <c r="CH172" s="196"/>
      <c r="CI172" s="196"/>
      <c r="CJ172" s="196"/>
      <c r="CK172" s="196"/>
      <c r="CL172" s="196"/>
      <c r="CM172" s="196"/>
      <c r="CN172" s="196"/>
      <c r="CO172" s="196"/>
      <c r="CP172" s="196"/>
      <c r="CQ172" s="196"/>
      <c r="CR172" s="196"/>
      <c r="CS172" s="196"/>
      <c r="CT172" s="196"/>
      <c r="CU172" s="196"/>
      <c r="CV172" s="196"/>
      <c r="CW172" s="196"/>
      <c r="CX172" s="196"/>
      <c r="CY172" s="196"/>
      <c r="CZ172" s="196"/>
      <c r="DA172" s="196"/>
      <c r="DB172" s="196"/>
      <c r="DC172" s="196"/>
      <c r="DD172" s="196"/>
      <c r="DE172" s="196"/>
      <c r="DF172" s="196"/>
      <c r="DG172" s="196"/>
      <c r="DH172" s="196"/>
      <c r="DI172" s="196"/>
      <c r="DJ172" s="196"/>
      <c r="DK172" s="196"/>
      <c r="DL172" s="196"/>
      <c r="DM172" s="196"/>
      <c r="DN172" s="196"/>
      <c r="DO172" s="196"/>
      <c r="DP172" s="196"/>
      <c r="DQ172" s="196"/>
      <c r="DR172" s="196"/>
      <c r="DS172" s="196"/>
      <c r="DT172" s="196"/>
      <c r="DU172" s="196"/>
      <c r="DV172" s="196"/>
      <c r="DW172" s="196"/>
      <c r="DX172" s="196"/>
      <c r="DY172" s="196"/>
      <c r="DZ172" s="196"/>
      <c r="EA172" s="196"/>
      <c r="EB172" s="196"/>
      <c r="EC172" s="196"/>
      <c r="ED172" s="196"/>
      <c r="EE172" s="196"/>
      <c r="EF172" s="196"/>
      <c r="EG172" s="196"/>
      <c r="EH172" s="196"/>
      <c r="EI172" s="196"/>
      <c r="EJ172" s="196"/>
      <c r="EK172" s="196"/>
      <c r="EL172" s="196"/>
      <c r="EM172" s="196"/>
      <c r="EN172" s="196"/>
      <c r="EO172" s="196"/>
      <c r="EP172" s="196"/>
      <c r="EQ172" s="196"/>
      <c r="ER172" s="196"/>
      <c r="ES172" s="196"/>
      <c r="ET172" s="196"/>
      <c r="EU172" s="196"/>
      <c r="EV172" s="196"/>
      <c r="EW172" s="196"/>
      <c r="EX172" s="196"/>
      <c r="EY172" s="196"/>
      <c r="EZ172" s="196"/>
      <c r="FA172" s="196"/>
      <c r="FB172" s="196"/>
      <c r="FC172" s="196"/>
      <c r="FD172" s="196"/>
      <c r="FE172" s="196"/>
      <c r="FF172" s="196"/>
      <c r="FG172" s="196"/>
      <c r="FH172" s="196"/>
      <c r="FI172" s="196"/>
      <c r="FJ172" s="196"/>
      <c r="FK172" s="196"/>
      <c r="FL172" s="196"/>
      <c r="FM172" s="196"/>
      <c r="FN172" s="196"/>
      <c r="FO172" s="196"/>
      <c r="FP172" s="196"/>
      <c r="FQ172" s="196"/>
      <c r="FR172" s="196"/>
      <c r="FS172" s="279">
        <v>45419</v>
      </c>
      <c r="FT172" s="277" t="s">
        <v>261</v>
      </c>
      <c r="FU172" s="244" t="s">
        <v>1127</v>
      </c>
      <c r="FV172" s="277" t="s">
        <v>35</v>
      </c>
      <c r="FW172" s="239" t="s">
        <v>468</v>
      </c>
      <c r="FX172" s="239" t="s">
        <v>468</v>
      </c>
      <c r="FY172" s="277" t="s">
        <v>468</v>
      </c>
      <c r="FZ172" s="239" t="s">
        <v>262</v>
      </c>
      <c r="GA172" s="243">
        <v>45422</v>
      </c>
      <c r="GB172" s="291" t="s">
        <v>1212</v>
      </c>
      <c r="GC172" s="269" t="s">
        <v>468</v>
      </c>
      <c r="GD172" s="269" t="s">
        <v>468</v>
      </c>
      <c r="GE172" s="269" t="s">
        <v>468</v>
      </c>
      <c r="GF172" s="289"/>
      <c r="GG172" s="289"/>
      <c r="GH172" s="289"/>
      <c r="GI172" s="289"/>
      <c r="GJ172" s="289"/>
      <c r="GK172" s="289"/>
      <c r="GL172" s="289"/>
      <c r="GM172" s="289"/>
      <c r="GN172" s="289"/>
      <c r="GO172" s="289"/>
      <c r="GP172" s="289"/>
      <c r="GQ172" s="289"/>
      <c r="GR172" s="289"/>
      <c r="GS172" s="289"/>
      <c r="GT172" s="289"/>
      <c r="GU172" s="289"/>
      <c r="GV172" s="289"/>
      <c r="GW172" s="289"/>
      <c r="GX172" s="289"/>
      <c r="GY172" s="289"/>
      <c r="GZ172" s="289"/>
      <c r="HA172" s="289"/>
      <c r="HB172" s="289"/>
      <c r="HC172" s="289"/>
      <c r="HD172" s="289"/>
      <c r="HE172" s="289"/>
      <c r="HF172" s="269" t="s">
        <v>468</v>
      </c>
    </row>
    <row r="173" spans="1:214" ht="39.75" hidden="1" customHeight="1" x14ac:dyDescent="0.2">
      <c r="A173" s="351"/>
      <c r="B173" s="350"/>
      <c r="C173" s="328"/>
      <c r="D173" s="328"/>
      <c r="E173" s="153"/>
      <c r="F173" s="468"/>
      <c r="G173" s="153"/>
      <c r="H173" s="463"/>
      <c r="I173" s="463"/>
      <c r="J173" s="373"/>
      <c r="K173" s="235"/>
      <c r="L173" s="235"/>
      <c r="M173" s="235"/>
      <c r="N173" s="235"/>
      <c r="O173" s="373"/>
      <c r="P173" s="400"/>
      <c r="Q173" s="406"/>
      <c r="R173" s="329"/>
      <c r="S173" s="406"/>
      <c r="T173" s="390"/>
      <c r="U173" s="154"/>
      <c r="V173" s="155"/>
      <c r="W173" s="155"/>
      <c r="X173" s="155"/>
      <c r="Y173" s="156" t="s">
        <v>115</v>
      </c>
      <c r="Z173" s="132">
        <f>+IF(Y173='[18]Tabla Valoración controles'!$D$4,'[18]Tabla Valoración controles'!$F$4,IF('[18]Mapa Corrupcion'!Y173='[18]Tabla Valoración controles'!$D$5,'[18]Tabla Valoración controles'!$F$5,IF(Y173=[18]FORMULAS!$A$10,0,'[18]Tabla Valoración controles'!$F$6)))</f>
        <v>0</v>
      </c>
      <c r="AA173" s="156"/>
      <c r="AB173" s="133">
        <f>+IF(AA173='[18]Tabla Valoración controles'!$D$7,'[18]Tabla Valoración controles'!$F$7,IF(Y173=[18]FORMULAS!$A$10,0,'[18]Tabla Valoración controles'!$F$8))</f>
        <v>0</v>
      </c>
      <c r="AC173" s="156"/>
      <c r="AD173" s="132">
        <f>+IF(AC173='[18]Tabla Valoración controles'!$D$9,'[18]Tabla Valoración controles'!$F$9,IF(Y173=[18]FORMULAS!$A$10,0,'[18]Tabla Valoración controles'!$F$10))</f>
        <v>0</v>
      </c>
      <c r="AE173" s="156"/>
      <c r="AF173" s="132">
        <f>+IF(AE173='[18]Tabla Valoración controles'!$D$9,'[18]Tabla Valoración controles'!$F$9,IF(AA173=[18]FORMULAS!$A$10,0,'[18]Tabla Valoración controles'!$F$10))</f>
        <v>0</v>
      </c>
      <c r="AG173" s="156"/>
      <c r="AH173" s="132">
        <f>+IF(AG173='[18]Tabla Valoración controles'!$D$13,'[18]Tabla Valoración controles'!$F$13,'[18]Tabla Valoración controles'!$F$14)</f>
        <v>0</v>
      </c>
      <c r="AI173" s="170">
        <f t="shared" si="26"/>
        <v>0</v>
      </c>
      <c r="AJ173" s="157"/>
      <c r="AK173" s="158">
        <f>+IF(AJ173=[8]CONTROLES!$C$50,[8]CONTROLES!$D$50,[8]CONTROLES!$D$51)</f>
        <v>0</v>
      </c>
      <c r="AL173" s="157"/>
      <c r="AM173" s="158">
        <f>+IF(AL173=[8]CONTROLES!$C$52,[8]CONTROLES!$D$52,[8]CONTROLES!$D$53)</f>
        <v>0</v>
      </c>
      <c r="AN173" s="157"/>
      <c r="AO173" s="158">
        <f>+IF(AN173=[8]CONTROLES!$C$54,[8]CONTROLES!$D$54,[8]CONTROLES!$D$55)</f>
        <v>0</v>
      </c>
      <c r="AP173" s="157"/>
      <c r="AQ173" s="158">
        <f>+IF(AP173=[8]CONTROLES!$C$56,[8]CONTROLES!$D$56,IF(AP173=[8]CONTROLES!$C$57,[8]CONTROLES!$D$57,[8]CONTROLES!$D$58))</f>
        <v>0</v>
      </c>
      <c r="AR173" s="157"/>
      <c r="AS173" s="158">
        <f>+IF(AR173=[8]CONTROLES!$C$59,[8]CONTROLES!$D$59,[8]CONTROLES!$D$60)</f>
        <v>0</v>
      </c>
      <c r="AT173" s="157"/>
      <c r="AU173" s="158">
        <f>+IF(AT173=[8]CONTROLES!$C$61,[8]CONTROLES!$D$61,[8]CONTROLES!$D$62)</f>
        <v>0</v>
      </c>
      <c r="AV173" s="157"/>
      <c r="AW173" s="159">
        <f>+IF(AV173=[8]CONTROLES!$C$63,[8]CONTROLES!$D$63,IF(AV173=[8]CONTROLES!$C$64,[8]CONTROLES!$D$64,[8]CONTROLES!$D$65))</f>
        <v>0</v>
      </c>
      <c r="AX173" s="159">
        <f t="shared" si="25"/>
        <v>0</v>
      </c>
      <c r="AY173" s="150" t="str">
        <f t="shared" si="21"/>
        <v>Débil</v>
      </c>
      <c r="AZ173" s="474"/>
      <c r="BA173" s="400"/>
      <c r="BB173" s="403"/>
      <c r="BC173" s="406"/>
      <c r="BD173" s="390"/>
      <c r="BE173" s="390"/>
      <c r="BF173" s="66"/>
      <c r="BG173" s="66"/>
      <c r="BH173" s="236"/>
      <c r="BI173" s="66"/>
      <c r="BJ173" s="66"/>
      <c r="BK173" s="66"/>
      <c r="BL173" s="66"/>
      <c r="BM173" s="66" t="s">
        <v>171</v>
      </c>
      <c r="BN173" s="370"/>
      <c r="BO173" s="239"/>
      <c r="BP173" s="239"/>
      <c r="BQ173" s="196"/>
      <c r="BR173" s="196"/>
      <c r="BS173" s="196"/>
      <c r="BT173" s="196"/>
      <c r="BU173" s="196"/>
      <c r="BV173" s="196"/>
      <c r="BW173" s="196"/>
      <c r="BX173" s="196"/>
      <c r="BY173" s="196"/>
      <c r="BZ173" s="196"/>
      <c r="CA173" s="196"/>
      <c r="CB173" s="196"/>
      <c r="CC173" s="196"/>
      <c r="CD173" s="196"/>
      <c r="CE173" s="196"/>
      <c r="CF173" s="196"/>
      <c r="CG173" s="196"/>
      <c r="CH173" s="196"/>
      <c r="CI173" s="196"/>
      <c r="CJ173" s="196"/>
      <c r="CK173" s="196"/>
      <c r="CL173" s="196"/>
      <c r="CM173" s="196"/>
      <c r="CN173" s="196"/>
      <c r="CO173" s="196"/>
      <c r="CP173" s="196"/>
      <c r="CQ173" s="196"/>
      <c r="CR173" s="196"/>
      <c r="CS173" s="196"/>
      <c r="CT173" s="196"/>
      <c r="CU173" s="196"/>
      <c r="CV173" s="196"/>
      <c r="CW173" s="196"/>
      <c r="CX173" s="196"/>
      <c r="CY173" s="196"/>
      <c r="CZ173" s="196"/>
      <c r="DA173" s="196"/>
      <c r="DB173" s="196"/>
      <c r="DC173" s="196"/>
      <c r="DD173" s="196"/>
      <c r="DE173" s="196"/>
      <c r="DF173" s="196"/>
      <c r="DG173" s="196"/>
      <c r="DH173" s="196"/>
      <c r="DI173" s="196"/>
      <c r="DJ173" s="196"/>
      <c r="DK173" s="196"/>
      <c r="DL173" s="196"/>
      <c r="DM173" s="196"/>
      <c r="DN173" s="196"/>
      <c r="DO173" s="196"/>
      <c r="DP173" s="196"/>
      <c r="DQ173" s="196"/>
      <c r="DR173" s="196"/>
      <c r="DS173" s="196"/>
      <c r="DT173" s="196"/>
      <c r="DU173" s="196"/>
      <c r="DV173" s="196"/>
      <c r="DW173" s="196"/>
      <c r="DX173" s="196"/>
      <c r="DY173" s="196"/>
      <c r="DZ173" s="196"/>
      <c r="EA173" s="196"/>
      <c r="EB173" s="196"/>
      <c r="EC173" s="196"/>
      <c r="ED173" s="196"/>
      <c r="EE173" s="196"/>
      <c r="EF173" s="196"/>
      <c r="EG173" s="196"/>
      <c r="EH173" s="196"/>
      <c r="EI173" s="196"/>
      <c r="EJ173" s="196"/>
      <c r="EK173" s="196"/>
      <c r="EL173" s="196"/>
      <c r="EM173" s="196"/>
      <c r="EN173" s="196"/>
      <c r="EO173" s="196"/>
      <c r="EP173" s="196"/>
      <c r="EQ173" s="196"/>
      <c r="ER173" s="196"/>
      <c r="ES173" s="196"/>
      <c r="ET173" s="196"/>
      <c r="EU173" s="196"/>
      <c r="EV173" s="196"/>
      <c r="EW173" s="196"/>
      <c r="EX173" s="196"/>
      <c r="EY173" s="196"/>
      <c r="EZ173" s="196"/>
      <c r="FA173" s="196"/>
      <c r="FB173" s="196"/>
      <c r="FC173" s="196"/>
      <c r="FD173" s="196"/>
      <c r="FE173" s="196"/>
      <c r="FF173" s="196"/>
      <c r="FG173" s="196"/>
      <c r="FH173" s="196"/>
      <c r="FI173" s="196"/>
      <c r="FJ173" s="196"/>
      <c r="FK173" s="196"/>
      <c r="FL173" s="196"/>
      <c r="FM173" s="196"/>
      <c r="FN173" s="196"/>
      <c r="FO173" s="196"/>
      <c r="FP173" s="196"/>
      <c r="FQ173" s="196"/>
      <c r="FR173" s="196"/>
      <c r="FS173" s="280"/>
      <c r="FT173" s="280"/>
      <c r="FU173" s="196"/>
      <c r="FV173" s="277"/>
      <c r="FW173" s="196"/>
      <c r="FX173" s="196"/>
      <c r="FY173" s="280"/>
      <c r="FZ173" s="196"/>
      <c r="GA173" s="196"/>
      <c r="GB173" s="196"/>
      <c r="GC173" s="196"/>
      <c r="GD173" s="196"/>
      <c r="GE173" s="239"/>
      <c r="GF173" s="239"/>
      <c r="GG173" s="239"/>
      <c r="GH173" s="239"/>
      <c r="GI173" s="239"/>
      <c r="GJ173" s="239"/>
      <c r="GK173" s="239"/>
      <c r="GL173" s="239"/>
      <c r="GM173" s="239"/>
      <c r="GN173" s="239"/>
      <c r="GO173" s="239"/>
      <c r="GP173" s="239"/>
      <c r="GQ173" s="239"/>
      <c r="GR173" s="239"/>
      <c r="GS173" s="239"/>
      <c r="GT173" s="239"/>
      <c r="GU173" s="239"/>
      <c r="GV173" s="239"/>
      <c r="GW173" s="239"/>
      <c r="GX173" s="239"/>
      <c r="GY173" s="239"/>
      <c r="GZ173" s="239"/>
      <c r="HA173" s="239"/>
      <c r="HB173" s="239"/>
      <c r="HC173" s="239"/>
      <c r="HD173" s="239"/>
      <c r="HE173" s="239"/>
      <c r="HF173" s="169"/>
    </row>
    <row r="174" spans="1:214" ht="39.75" hidden="1" customHeight="1" x14ac:dyDescent="0.2">
      <c r="A174" s="351"/>
      <c r="B174" s="350"/>
      <c r="C174" s="328"/>
      <c r="D174" s="328"/>
      <c r="E174" s="153"/>
      <c r="F174" s="468"/>
      <c r="G174" s="153"/>
      <c r="H174" s="463"/>
      <c r="I174" s="463"/>
      <c r="J174" s="373"/>
      <c r="K174" s="235"/>
      <c r="L174" s="235"/>
      <c r="M174" s="235"/>
      <c r="N174" s="235"/>
      <c r="O174" s="373"/>
      <c r="P174" s="400"/>
      <c r="Q174" s="406"/>
      <c r="R174" s="329"/>
      <c r="S174" s="406"/>
      <c r="T174" s="390"/>
      <c r="U174" s="154"/>
      <c r="V174" s="155"/>
      <c r="W174" s="155"/>
      <c r="X174" s="155"/>
      <c r="Y174" s="156" t="s">
        <v>115</v>
      </c>
      <c r="Z174" s="132">
        <f>+IF(Y174='[18]Tabla Valoración controles'!$D$4,'[18]Tabla Valoración controles'!$F$4,IF('[18]Mapa Corrupcion'!Y174='[18]Tabla Valoración controles'!$D$5,'[18]Tabla Valoración controles'!$F$5,IF(Y174=[18]FORMULAS!$A$10,0,'[18]Tabla Valoración controles'!$F$6)))</f>
        <v>0</v>
      </c>
      <c r="AA174" s="156"/>
      <c r="AB174" s="133">
        <f>+IF(AA174='[18]Tabla Valoración controles'!$D$7,'[18]Tabla Valoración controles'!$F$7,IF(Y174=[18]FORMULAS!$A$10,0,'[18]Tabla Valoración controles'!$F$8))</f>
        <v>0</v>
      </c>
      <c r="AC174" s="156"/>
      <c r="AD174" s="132">
        <f>+IF(AC174='[18]Tabla Valoración controles'!$D$9,'[18]Tabla Valoración controles'!$F$9,IF(Y174=[18]FORMULAS!$A$10,0,'[18]Tabla Valoración controles'!$F$10))</f>
        <v>0</v>
      </c>
      <c r="AE174" s="156"/>
      <c r="AF174" s="132">
        <f>+IF(AE174='[18]Tabla Valoración controles'!$D$9,'[18]Tabla Valoración controles'!$F$9,IF(AA174=[18]FORMULAS!$A$10,0,'[18]Tabla Valoración controles'!$F$10))</f>
        <v>0</v>
      </c>
      <c r="AG174" s="156"/>
      <c r="AH174" s="132">
        <f>+IF(AG174='[18]Tabla Valoración controles'!$D$13,'[18]Tabla Valoración controles'!$F$13,'[18]Tabla Valoración controles'!$F$14)</f>
        <v>0</v>
      </c>
      <c r="AI174" s="170">
        <f t="shared" si="26"/>
        <v>0</v>
      </c>
      <c r="AJ174" s="157"/>
      <c r="AK174" s="158">
        <f>+IF(AJ174=[8]CONTROLES!$C$50,[8]CONTROLES!$D$50,[8]CONTROLES!$D$51)</f>
        <v>0</v>
      </c>
      <c r="AL174" s="157"/>
      <c r="AM174" s="158">
        <f>+IF(AL174=[8]CONTROLES!$C$52,[8]CONTROLES!$D$52,[8]CONTROLES!$D$53)</f>
        <v>0</v>
      </c>
      <c r="AN174" s="157"/>
      <c r="AO174" s="158">
        <f>+IF(AN174=[8]CONTROLES!$C$54,[8]CONTROLES!$D$54,[8]CONTROLES!$D$55)</f>
        <v>0</v>
      </c>
      <c r="AP174" s="157"/>
      <c r="AQ174" s="158">
        <f>+IF(AP174=[8]CONTROLES!$C$56,[8]CONTROLES!$D$56,IF(AP174=[8]CONTROLES!$C$57,[8]CONTROLES!$D$57,[8]CONTROLES!$D$58))</f>
        <v>0</v>
      </c>
      <c r="AR174" s="157"/>
      <c r="AS174" s="158">
        <f>+IF(AR174=[8]CONTROLES!$C$59,[8]CONTROLES!$D$59,[8]CONTROLES!$D$60)</f>
        <v>0</v>
      </c>
      <c r="AT174" s="157"/>
      <c r="AU174" s="158">
        <f>+IF(AT174=[8]CONTROLES!$C$61,[8]CONTROLES!$D$61,[8]CONTROLES!$D$62)</f>
        <v>0</v>
      </c>
      <c r="AV174" s="157"/>
      <c r="AW174" s="159">
        <f>+IF(AV174=[8]CONTROLES!$C$63,[8]CONTROLES!$D$63,IF(AV174=[8]CONTROLES!$C$64,[8]CONTROLES!$D$64,[8]CONTROLES!$D$65))</f>
        <v>0</v>
      </c>
      <c r="AX174" s="159">
        <f t="shared" si="25"/>
        <v>0</v>
      </c>
      <c r="AY174" s="150" t="str">
        <f t="shared" si="21"/>
        <v>Débil</v>
      </c>
      <c r="AZ174" s="474"/>
      <c r="BA174" s="400"/>
      <c r="BB174" s="403"/>
      <c r="BC174" s="406"/>
      <c r="BD174" s="390"/>
      <c r="BE174" s="390"/>
      <c r="BF174" s="66"/>
      <c r="BG174" s="66"/>
      <c r="BH174" s="236"/>
      <c r="BI174" s="66"/>
      <c r="BJ174" s="66"/>
      <c r="BK174" s="66"/>
      <c r="BL174" s="66"/>
      <c r="BM174" s="66" t="s">
        <v>171</v>
      </c>
      <c r="BN174" s="370"/>
      <c r="BO174" s="239"/>
      <c r="BP174" s="239"/>
      <c r="BQ174" s="196"/>
      <c r="BR174" s="196"/>
      <c r="BS174" s="196"/>
      <c r="BT174" s="196"/>
      <c r="BU174" s="196"/>
      <c r="BV174" s="196"/>
      <c r="BW174" s="196"/>
      <c r="BX174" s="196"/>
      <c r="BY174" s="196"/>
      <c r="BZ174" s="196"/>
      <c r="CA174" s="196"/>
      <c r="CB174" s="196"/>
      <c r="CC174" s="196"/>
      <c r="CD174" s="196"/>
      <c r="CE174" s="196"/>
      <c r="CF174" s="196"/>
      <c r="CG174" s="196"/>
      <c r="CH174" s="196"/>
      <c r="CI174" s="196"/>
      <c r="CJ174" s="196"/>
      <c r="CK174" s="196"/>
      <c r="CL174" s="196"/>
      <c r="CM174" s="196"/>
      <c r="CN174" s="196"/>
      <c r="CO174" s="196"/>
      <c r="CP174" s="196"/>
      <c r="CQ174" s="196"/>
      <c r="CR174" s="196"/>
      <c r="CS174" s="196"/>
      <c r="CT174" s="196"/>
      <c r="CU174" s="196"/>
      <c r="CV174" s="196"/>
      <c r="CW174" s="196"/>
      <c r="CX174" s="196"/>
      <c r="CY174" s="196"/>
      <c r="CZ174" s="196"/>
      <c r="DA174" s="196"/>
      <c r="DB174" s="196"/>
      <c r="DC174" s="196"/>
      <c r="DD174" s="196"/>
      <c r="DE174" s="196"/>
      <c r="DF174" s="196"/>
      <c r="DG174" s="196"/>
      <c r="DH174" s="196"/>
      <c r="DI174" s="196"/>
      <c r="DJ174" s="196"/>
      <c r="DK174" s="196"/>
      <c r="DL174" s="196"/>
      <c r="DM174" s="196"/>
      <c r="DN174" s="196"/>
      <c r="DO174" s="196"/>
      <c r="DP174" s="196"/>
      <c r="DQ174" s="196"/>
      <c r="DR174" s="196"/>
      <c r="DS174" s="196"/>
      <c r="DT174" s="196"/>
      <c r="DU174" s="196"/>
      <c r="DV174" s="196"/>
      <c r="DW174" s="196"/>
      <c r="DX174" s="196"/>
      <c r="DY174" s="196"/>
      <c r="DZ174" s="196"/>
      <c r="EA174" s="196"/>
      <c r="EB174" s="196"/>
      <c r="EC174" s="196"/>
      <c r="ED174" s="196"/>
      <c r="EE174" s="196"/>
      <c r="EF174" s="196"/>
      <c r="EG174" s="196"/>
      <c r="EH174" s="196"/>
      <c r="EI174" s="196"/>
      <c r="EJ174" s="196"/>
      <c r="EK174" s="196"/>
      <c r="EL174" s="196"/>
      <c r="EM174" s="196"/>
      <c r="EN174" s="196"/>
      <c r="EO174" s="196"/>
      <c r="EP174" s="196"/>
      <c r="EQ174" s="196"/>
      <c r="ER174" s="196"/>
      <c r="ES174" s="196"/>
      <c r="ET174" s="196"/>
      <c r="EU174" s="196"/>
      <c r="EV174" s="196"/>
      <c r="EW174" s="196"/>
      <c r="EX174" s="196"/>
      <c r="EY174" s="196"/>
      <c r="EZ174" s="196"/>
      <c r="FA174" s="196"/>
      <c r="FB174" s="196"/>
      <c r="FC174" s="196"/>
      <c r="FD174" s="196"/>
      <c r="FE174" s="196"/>
      <c r="FF174" s="196"/>
      <c r="FG174" s="196"/>
      <c r="FH174" s="196"/>
      <c r="FI174" s="196"/>
      <c r="FJ174" s="196"/>
      <c r="FK174" s="196"/>
      <c r="FL174" s="196"/>
      <c r="FM174" s="196"/>
      <c r="FN174" s="196"/>
      <c r="FO174" s="196"/>
      <c r="FP174" s="196"/>
      <c r="FQ174" s="196"/>
      <c r="FR174" s="196"/>
      <c r="FS174" s="280"/>
      <c r="FT174" s="280"/>
      <c r="FU174" s="196"/>
      <c r="FV174" s="277"/>
      <c r="FW174" s="196"/>
      <c r="FX174" s="196"/>
      <c r="FY174" s="280"/>
      <c r="FZ174" s="196"/>
      <c r="GA174" s="196"/>
      <c r="GB174" s="196"/>
      <c r="GC174" s="196"/>
      <c r="GD174" s="196"/>
      <c r="GE174" s="239"/>
      <c r="GF174" s="239"/>
      <c r="GG174" s="239"/>
      <c r="GH174" s="239"/>
      <c r="GI174" s="239"/>
      <c r="GJ174" s="239"/>
      <c r="GK174" s="239"/>
      <c r="GL174" s="239"/>
      <c r="GM174" s="239"/>
      <c r="GN174" s="239"/>
      <c r="GO174" s="239"/>
      <c r="GP174" s="239"/>
      <c r="GQ174" s="239"/>
      <c r="GR174" s="239"/>
      <c r="GS174" s="239"/>
      <c r="GT174" s="239"/>
      <c r="GU174" s="239"/>
      <c r="GV174" s="239"/>
      <c r="GW174" s="239"/>
      <c r="GX174" s="239"/>
      <c r="GY174" s="239"/>
      <c r="GZ174" s="239"/>
      <c r="HA174" s="239"/>
      <c r="HB174" s="239"/>
      <c r="HC174" s="239"/>
      <c r="HD174" s="239"/>
      <c r="HE174" s="239"/>
      <c r="HF174" s="169"/>
    </row>
    <row r="175" spans="1:214" ht="39.75" hidden="1" customHeight="1" x14ac:dyDescent="0.2">
      <c r="A175" s="351"/>
      <c r="B175" s="350"/>
      <c r="C175" s="328"/>
      <c r="D175" s="328"/>
      <c r="E175" s="153"/>
      <c r="F175" s="468"/>
      <c r="G175" s="153"/>
      <c r="H175" s="463"/>
      <c r="I175" s="463"/>
      <c r="J175" s="373"/>
      <c r="K175" s="235"/>
      <c r="L175" s="235"/>
      <c r="M175" s="235"/>
      <c r="N175" s="235"/>
      <c r="O175" s="373"/>
      <c r="P175" s="400"/>
      <c r="Q175" s="406"/>
      <c r="R175" s="329"/>
      <c r="S175" s="406"/>
      <c r="T175" s="390"/>
      <c r="U175" s="154"/>
      <c r="V175" s="155"/>
      <c r="W175" s="155"/>
      <c r="X175" s="155"/>
      <c r="Y175" s="156" t="s">
        <v>115</v>
      </c>
      <c r="Z175" s="132">
        <f>+IF(Y175='[18]Tabla Valoración controles'!$D$4,'[18]Tabla Valoración controles'!$F$4,IF('[18]Mapa Corrupcion'!Y175='[18]Tabla Valoración controles'!$D$5,'[18]Tabla Valoración controles'!$F$5,IF(Y175=[18]FORMULAS!$A$10,0,'[18]Tabla Valoración controles'!$F$6)))</f>
        <v>0</v>
      </c>
      <c r="AA175" s="156"/>
      <c r="AB175" s="133">
        <f>+IF(AA175='[18]Tabla Valoración controles'!$D$7,'[18]Tabla Valoración controles'!$F$7,IF(Y175=[18]FORMULAS!$A$10,0,'[18]Tabla Valoración controles'!$F$8))</f>
        <v>0</v>
      </c>
      <c r="AC175" s="156"/>
      <c r="AD175" s="132">
        <f>+IF(AC175='[18]Tabla Valoración controles'!$D$9,'[18]Tabla Valoración controles'!$F$9,IF(Y175=[18]FORMULAS!$A$10,0,'[18]Tabla Valoración controles'!$F$10))</f>
        <v>0</v>
      </c>
      <c r="AE175" s="156"/>
      <c r="AF175" s="132">
        <f>+IF(AE175='[18]Tabla Valoración controles'!$D$9,'[18]Tabla Valoración controles'!$F$9,IF(AA175=[18]FORMULAS!$A$10,0,'[18]Tabla Valoración controles'!$F$10))</f>
        <v>0</v>
      </c>
      <c r="AG175" s="156"/>
      <c r="AH175" s="132">
        <f>+IF(AG175='[18]Tabla Valoración controles'!$D$13,'[18]Tabla Valoración controles'!$F$13,'[18]Tabla Valoración controles'!$F$14)</f>
        <v>0</v>
      </c>
      <c r="AI175" s="170">
        <f t="shared" si="26"/>
        <v>0</v>
      </c>
      <c r="AJ175" s="157"/>
      <c r="AK175" s="158">
        <f>+IF(AJ175=[8]CONTROLES!$C$50,[8]CONTROLES!$D$50,[8]CONTROLES!$D$51)</f>
        <v>0</v>
      </c>
      <c r="AL175" s="157"/>
      <c r="AM175" s="158">
        <f>+IF(AL175=[8]CONTROLES!$C$52,[8]CONTROLES!$D$52,[8]CONTROLES!$D$53)</f>
        <v>0</v>
      </c>
      <c r="AN175" s="157"/>
      <c r="AO175" s="158">
        <f>+IF(AN175=[8]CONTROLES!$C$54,[8]CONTROLES!$D$54,[8]CONTROLES!$D$55)</f>
        <v>0</v>
      </c>
      <c r="AP175" s="157"/>
      <c r="AQ175" s="158">
        <f>+IF(AP175=[8]CONTROLES!$C$56,[8]CONTROLES!$D$56,IF(AP175=[8]CONTROLES!$C$57,[8]CONTROLES!$D$57,[8]CONTROLES!$D$58))</f>
        <v>0</v>
      </c>
      <c r="AR175" s="157"/>
      <c r="AS175" s="158">
        <f>+IF(AR175=[8]CONTROLES!$C$59,[8]CONTROLES!$D$59,[8]CONTROLES!$D$60)</f>
        <v>0</v>
      </c>
      <c r="AT175" s="157"/>
      <c r="AU175" s="158">
        <f>+IF(AT175=[8]CONTROLES!$C$61,[8]CONTROLES!$D$61,[8]CONTROLES!$D$62)</f>
        <v>0</v>
      </c>
      <c r="AV175" s="157"/>
      <c r="AW175" s="159">
        <f>+IF(AV175=[8]CONTROLES!$C$63,[8]CONTROLES!$D$63,IF(AV175=[8]CONTROLES!$C$64,[8]CONTROLES!$D$64,[8]CONTROLES!$D$65))</f>
        <v>0</v>
      </c>
      <c r="AX175" s="159">
        <f t="shared" si="25"/>
        <v>0</v>
      </c>
      <c r="AY175" s="150" t="str">
        <f t="shared" si="21"/>
        <v>Débil</v>
      </c>
      <c r="AZ175" s="474"/>
      <c r="BA175" s="400"/>
      <c r="BB175" s="403"/>
      <c r="BC175" s="406"/>
      <c r="BD175" s="390"/>
      <c r="BE175" s="390"/>
      <c r="BF175" s="66"/>
      <c r="BG175" s="66"/>
      <c r="BH175" s="236"/>
      <c r="BI175" s="66"/>
      <c r="BJ175" s="66"/>
      <c r="BK175" s="66"/>
      <c r="BL175" s="66"/>
      <c r="BM175" s="66" t="s">
        <v>171</v>
      </c>
      <c r="BN175" s="370"/>
      <c r="BO175" s="239"/>
      <c r="BP175" s="239"/>
      <c r="BQ175" s="196"/>
      <c r="BR175" s="196"/>
      <c r="BS175" s="196"/>
      <c r="BT175" s="196"/>
      <c r="BU175" s="196"/>
      <c r="BV175" s="196"/>
      <c r="BW175" s="196"/>
      <c r="BX175" s="196"/>
      <c r="BY175" s="196"/>
      <c r="BZ175" s="196"/>
      <c r="CA175" s="196"/>
      <c r="CB175" s="196"/>
      <c r="CC175" s="196"/>
      <c r="CD175" s="196"/>
      <c r="CE175" s="196"/>
      <c r="CF175" s="196"/>
      <c r="CG175" s="196"/>
      <c r="CH175" s="196"/>
      <c r="CI175" s="196"/>
      <c r="CJ175" s="196"/>
      <c r="CK175" s="196"/>
      <c r="CL175" s="196"/>
      <c r="CM175" s="196"/>
      <c r="CN175" s="196"/>
      <c r="CO175" s="196"/>
      <c r="CP175" s="196"/>
      <c r="CQ175" s="196"/>
      <c r="CR175" s="196"/>
      <c r="CS175" s="196"/>
      <c r="CT175" s="196"/>
      <c r="CU175" s="196"/>
      <c r="CV175" s="196"/>
      <c r="CW175" s="196"/>
      <c r="CX175" s="196"/>
      <c r="CY175" s="196"/>
      <c r="CZ175" s="196"/>
      <c r="DA175" s="196"/>
      <c r="DB175" s="196"/>
      <c r="DC175" s="196"/>
      <c r="DD175" s="196"/>
      <c r="DE175" s="196"/>
      <c r="DF175" s="196"/>
      <c r="DG175" s="196"/>
      <c r="DH175" s="196"/>
      <c r="DI175" s="196"/>
      <c r="DJ175" s="196"/>
      <c r="DK175" s="196"/>
      <c r="DL175" s="196"/>
      <c r="DM175" s="196"/>
      <c r="DN175" s="196"/>
      <c r="DO175" s="196"/>
      <c r="DP175" s="196"/>
      <c r="DQ175" s="196"/>
      <c r="DR175" s="196"/>
      <c r="DS175" s="196"/>
      <c r="DT175" s="196"/>
      <c r="DU175" s="196"/>
      <c r="DV175" s="196"/>
      <c r="DW175" s="196"/>
      <c r="DX175" s="196"/>
      <c r="DY175" s="196"/>
      <c r="DZ175" s="196"/>
      <c r="EA175" s="196"/>
      <c r="EB175" s="196"/>
      <c r="EC175" s="196"/>
      <c r="ED175" s="196"/>
      <c r="EE175" s="196"/>
      <c r="EF175" s="196"/>
      <c r="EG175" s="196"/>
      <c r="EH175" s="196"/>
      <c r="EI175" s="196"/>
      <c r="EJ175" s="196"/>
      <c r="EK175" s="196"/>
      <c r="EL175" s="196"/>
      <c r="EM175" s="196"/>
      <c r="EN175" s="196"/>
      <c r="EO175" s="196"/>
      <c r="EP175" s="196"/>
      <c r="EQ175" s="196"/>
      <c r="ER175" s="196"/>
      <c r="ES175" s="196"/>
      <c r="ET175" s="196"/>
      <c r="EU175" s="196"/>
      <c r="EV175" s="196"/>
      <c r="EW175" s="196"/>
      <c r="EX175" s="196"/>
      <c r="EY175" s="196"/>
      <c r="EZ175" s="196"/>
      <c r="FA175" s="196"/>
      <c r="FB175" s="196"/>
      <c r="FC175" s="196"/>
      <c r="FD175" s="196"/>
      <c r="FE175" s="196"/>
      <c r="FF175" s="196"/>
      <c r="FG175" s="196"/>
      <c r="FH175" s="196"/>
      <c r="FI175" s="196"/>
      <c r="FJ175" s="196"/>
      <c r="FK175" s="196"/>
      <c r="FL175" s="196"/>
      <c r="FM175" s="196"/>
      <c r="FN175" s="196"/>
      <c r="FO175" s="196"/>
      <c r="FP175" s="196"/>
      <c r="FQ175" s="196"/>
      <c r="FR175" s="196"/>
      <c r="FS175" s="280"/>
      <c r="FT175" s="280"/>
      <c r="FU175" s="196"/>
      <c r="FV175" s="277"/>
      <c r="FW175" s="196"/>
      <c r="FX175" s="196"/>
      <c r="FY175" s="280"/>
      <c r="FZ175" s="196"/>
      <c r="GA175" s="196"/>
      <c r="GB175" s="196"/>
      <c r="GC175" s="196"/>
      <c r="GD175" s="196"/>
      <c r="GE175" s="239"/>
      <c r="GF175" s="239"/>
      <c r="GG175" s="239"/>
      <c r="GH175" s="239"/>
      <c r="GI175" s="239"/>
      <c r="GJ175" s="239"/>
      <c r="GK175" s="239"/>
      <c r="GL175" s="239"/>
      <c r="GM175" s="239"/>
      <c r="GN175" s="239"/>
      <c r="GO175" s="239"/>
      <c r="GP175" s="239"/>
      <c r="GQ175" s="239"/>
      <c r="GR175" s="239"/>
      <c r="GS175" s="239"/>
      <c r="GT175" s="239"/>
      <c r="GU175" s="239"/>
      <c r="GV175" s="239"/>
      <c r="GW175" s="239"/>
      <c r="GX175" s="239"/>
      <c r="GY175" s="239"/>
      <c r="GZ175" s="239"/>
      <c r="HA175" s="239"/>
      <c r="HB175" s="239"/>
      <c r="HC175" s="239"/>
      <c r="HD175" s="239"/>
      <c r="HE175" s="239"/>
      <c r="HF175" s="169"/>
    </row>
    <row r="176" spans="1:214" ht="39.75" hidden="1" customHeight="1" x14ac:dyDescent="0.2">
      <c r="A176" s="351"/>
      <c r="B176" s="350"/>
      <c r="C176" s="328"/>
      <c r="D176" s="328"/>
      <c r="E176" s="153"/>
      <c r="F176" s="469"/>
      <c r="G176" s="153"/>
      <c r="H176" s="464"/>
      <c r="I176" s="464"/>
      <c r="J176" s="374"/>
      <c r="K176" s="237"/>
      <c r="L176" s="237"/>
      <c r="M176" s="237"/>
      <c r="N176" s="237"/>
      <c r="O176" s="374"/>
      <c r="P176" s="401"/>
      <c r="Q176" s="407"/>
      <c r="R176" s="329"/>
      <c r="S176" s="407"/>
      <c r="T176" s="391"/>
      <c r="U176" s="154"/>
      <c r="V176" s="155"/>
      <c r="W176" s="155"/>
      <c r="X176" s="155"/>
      <c r="Y176" s="156" t="s">
        <v>115</v>
      </c>
      <c r="Z176" s="132">
        <f>+IF(Y176='[18]Tabla Valoración controles'!$D$4,'[18]Tabla Valoración controles'!$F$4,IF('[18]Mapa Corrupcion'!Y176='[18]Tabla Valoración controles'!$D$5,'[18]Tabla Valoración controles'!$F$5,IF(Y176=[18]FORMULAS!$A$10,0,'[18]Tabla Valoración controles'!$F$6)))</f>
        <v>0</v>
      </c>
      <c r="AA176" s="156"/>
      <c r="AB176" s="133">
        <f>+IF(AA176='[18]Tabla Valoración controles'!$D$7,'[18]Tabla Valoración controles'!$F$7,IF(Y176=[18]FORMULAS!$A$10,0,'[18]Tabla Valoración controles'!$F$8))</f>
        <v>0</v>
      </c>
      <c r="AC176" s="156"/>
      <c r="AD176" s="132">
        <f>+IF(AC176='[18]Tabla Valoración controles'!$D$9,'[18]Tabla Valoración controles'!$F$9,IF(Y176=[18]FORMULAS!$A$10,0,'[18]Tabla Valoración controles'!$F$10))</f>
        <v>0</v>
      </c>
      <c r="AE176" s="156"/>
      <c r="AF176" s="132">
        <f>+IF(AE176='[18]Tabla Valoración controles'!$D$9,'[18]Tabla Valoración controles'!$F$9,IF(AA176=[18]FORMULAS!$A$10,0,'[18]Tabla Valoración controles'!$F$10))</f>
        <v>0</v>
      </c>
      <c r="AG176" s="156"/>
      <c r="AH176" s="132">
        <f>+IF(AG176='[18]Tabla Valoración controles'!$D$13,'[18]Tabla Valoración controles'!$F$13,'[18]Tabla Valoración controles'!$F$14)</f>
        <v>0</v>
      </c>
      <c r="AI176" s="170">
        <f t="shared" si="26"/>
        <v>0</v>
      </c>
      <c r="AJ176" s="157"/>
      <c r="AK176" s="158">
        <f>+IF(AJ176=[8]CONTROLES!$C$50,[8]CONTROLES!$D$50,[8]CONTROLES!$D$51)</f>
        <v>0</v>
      </c>
      <c r="AL176" s="157"/>
      <c r="AM176" s="158">
        <f>+IF(AL176=[8]CONTROLES!$C$52,[8]CONTROLES!$D$52,[8]CONTROLES!$D$53)</f>
        <v>0</v>
      </c>
      <c r="AN176" s="157"/>
      <c r="AO176" s="158">
        <f>+IF(AN176=[8]CONTROLES!$C$54,[8]CONTROLES!$D$54,[8]CONTROLES!$D$55)</f>
        <v>0</v>
      </c>
      <c r="AP176" s="157"/>
      <c r="AQ176" s="158">
        <f>+IF(AP176=[8]CONTROLES!$C$56,[8]CONTROLES!$D$56,IF(AP176=[8]CONTROLES!$C$57,[8]CONTROLES!$D$57,[8]CONTROLES!$D$58))</f>
        <v>0</v>
      </c>
      <c r="AR176" s="157"/>
      <c r="AS176" s="158">
        <f>+IF(AR176=[8]CONTROLES!$C$59,[8]CONTROLES!$D$59,[8]CONTROLES!$D$60)</f>
        <v>0</v>
      </c>
      <c r="AT176" s="157"/>
      <c r="AU176" s="158">
        <f>+IF(AT176=[8]CONTROLES!$C$61,[8]CONTROLES!$D$61,[8]CONTROLES!$D$62)</f>
        <v>0</v>
      </c>
      <c r="AV176" s="157"/>
      <c r="AW176" s="159">
        <f>+IF(AV176=[8]CONTROLES!$C$63,[8]CONTROLES!$D$63,IF(AV176=[8]CONTROLES!$C$64,[8]CONTROLES!$D$64,[8]CONTROLES!$D$65))</f>
        <v>0</v>
      </c>
      <c r="AX176" s="159">
        <f t="shared" si="25"/>
        <v>0</v>
      </c>
      <c r="AY176" s="150" t="str">
        <f t="shared" si="21"/>
        <v>Débil</v>
      </c>
      <c r="AZ176" s="475"/>
      <c r="BA176" s="401"/>
      <c r="BB176" s="404"/>
      <c r="BC176" s="407"/>
      <c r="BD176" s="391"/>
      <c r="BE176" s="391"/>
      <c r="BF176" s="66"/>
      <c r="BG176" s="66"/>
      <c r="BH176" s="236"/>
      <c r="BI176" s="66"/>
      <c r="BJ176" s="66"/>
      <c r="BK176" s="66"/>
      <c r="BL176" s="66"/>
      <c r="BM176" s="66" t="s">
        <v>171</v>
      </c>
      <c r="BN176" s="371"/>
      <c r="BO176" s="239"/>
      <c r="BP176" s="239"/>
      <c r="BQ176" s="196"/>
      <c r="BR176" s="196"/>
      <c r="BS176" s="196"/>
      <c r="BT176" s="196"/>
      <c r="BU176" s="196"/>
      <c r="BV176" s="196"/>
      <c r="BW176" s="196"/>
      <c r="BX176" s="196"/>
      <c r="BY176" s="196"/>
      <c r="BZ176" s="196"/>
      <c r="CA176" s="196"/>
      <c r="CB176" s="196"/>
      <c r="CC176" s="196"/>
      <c r="CD176" s="196"/>
      <c r="CE176" s="196"/>
      <c r="CF176" s="196"/>
      <c r="CG176" s="196"/>
      <c r="CH176" s="196"/>
      <c r="CI176" s="196"/>
      <c r="CJ176" s="196"/>
      <c r="CK176" s="196"/>
      <c r="CL176" s="196"/>
      <c r="CM176" s="196"/>
      <c r="CN176" s="196"/>
      <c r="CO176" s="196"/>
      <c r="CP176" s="196"/>
      <c r="CQ176" s="196"/>
      <c r="CR176" s="196"/>
      <c r="CS176" s="196"/>
      <c r="CT176" s="196"/>
      <c r="CU176" s="196"/>
      <c r="CV176" s="196"/>
      <c r="CW176" s="196"/>
      <c r="CX176" s="196"/>
      <c r="CY176" s="196"/>
      <c r="CZ176" s="196"/>
      <c r="DA176" s="196"/>
      <c r="DB176" s="196"/>
      <c r="DC176" s="196"/>
      <c r="DD176" s="196"/>
      <c r="DE176" s="196"/>
      <c r="DF176" s="196"/>
      <c r="DG176" s="196"/>
      <c r="DH176" s="196"/>
      <c r="DI176" s="196"/>
      <c r="DJ176" s="196"/>
      <c r="DK176" s="196"/>
      <c r="DL176" s="196"/>
      <c r="DM176" s="196"/>
      <c r="DN176" s="196"/>
      <c r="DO176" s="196"/>
      <c r="DP176" s="196"/>
      <c r="DQ176" s="196"/>
      <c r="DR176" s="196"/>
      <c r="DS176" s="196"/>
      <c r="DT176" s="196"/>
      <c r="DU176" s="196"/>
      <c r="DV176" s="196"/>
      <c r="DW176" s="196"/>
      <c r="DX176" s="196"/>
      <c r="DY176" s="196"/>
      <c r="DZ176" s="196"/>
      <c r="EA176" s="196"/>
      <c r="EB176" s="196"/>
      <c r="EC176" s="196"/>
      <c r="ED176" s="196"/>
      <c r="EE176" s="196"/>
      <c r="EF176" s="196"/>
      <c r="EG176" s="196"/>
      <c r="EH176" s="196"/>
      <c r="EI176" s="196"/>
      <c r="EJ176" s="196"/>
      <c r="EK176" s="196"/>
      <c r="EL176" s="196"/>
      <c r="EM176" s="196"/>
      <c r="EN176" s="196"/>
      <c r="EO176" s="196"/>
      <c r="EP176" s="196"/>
      <c r="EQ176" s="196"/>
      <c r="ER176" s="196"/>
      <c r="ES176" s="196"/>
      <c r="ET176" s="196"/>
      <c r="EU176" s="196"/>
      <c r="EV176" s="196"/>
      <c r="EW176" s="196"/>
      <c r="EX176" s="196"/>
      <c r="EY176" s="196"/>
      <c r="EZ176" s="196"/>
      <c r="FA176" s="196"/>
      <c r="FB176" s="196"/>
      <c r="FC176" s="196"/>
      <c r="FD176" s="196"/>
      <c r="FE176" s="196"/>
      <c r="FF176" s="196"/>
      <c r="FG176" s="196"/>
      <c r="FH176" s="196"/>
      <c r="FI176" s="196"/>
      <c r="FJ176" s="196"/>
      <c r="FK176" s="196"/>
      <c r="FL176" s="196"/>
      <c r="FM176" s="196"/>
      <c r="FN176" s="196"/>
      <c r="FO176" s="196"/>
      <c r="FP176" s="196"/>
      <c r="FQ176" s="196"/>
      <c r="FR176" s="196"/>
      <c r="FS176" s="280"/>
      <c r="FT176" s="280"/>
      <c r="FU176" s="196"/>
      <c r="FV176" s="277"/>
      <c r="FW176" s="196"/>
      <c r="FX176" s="196"/>
      <c r="FY176" s="280"/>
      <c r="FZ176" s="196"/>
      <c r="GA176" s="196"/>
      <c r="GB176" s="196"/>
      <c r="GC176" s="196"/>
      <c r="GD176" s="196"/>
      <c r="GE176" s="239"/>
      <c r="GF176" s="239"/>
      <c r="GG176" s="239"/>
      <c r="GH176" s="239"/>
      <c r="GI176" s="239"/>
      <c r="GJ176" s="239"/>
      <c r="GK176" s="239"/>
      <c r="GL176" s="239"/>
      <c r="GM176" s="239"/>
      <c r="GN176" s="239"/>
      <c r="GO176" s="239"/>
      <c r="GP176" s="239"/>
      <c r="GQ176" s="239"/>
      <c r="GR176" s="239"/>
      <c r="GS176" s="239"/>
      <c r="GT176" s="239"/>
      <c r="GU176" s="239"/>
      <c r="GV176" s="239"/>
      <c r="GW176" s="239"/>
      <c r="GX176" s="239"/>
      <c r="GY176" s="239"/>
      <c r="GZ176" s="239"/>
      <c r="HA176" s="239"/>
      <c r="HB176" s="239"/>
      <c r="HC176" s="239"/>
      <c r="HD176" s="239"/>
      <c r="HE176" s="239"/>
      <c r="HF176" s="169"/>
    </row>
    <row r="177" spans="1:214" ht="39.75" hidden="1" customHeight="1" x14ac:dyDescent="0.2">
      <c r="A177" s="351"/>
      <c r="B177" s="350" t="s">
        <v>121</v>
      </c>
      <c r="C177" s="328" t="str">
        <f>VLOOKUP(B177,FORMULAS!$A$30:$C$46,2,0)</f>
        <v>OBJETIVO PROCESO</v>
      </c>
      <c r="D177" s="328" t="str">
        <f>VLOOKUP(B177,FORMULAS!$A$30:$C$46,3,0)</f>
        <v>RESPONSABLE</v>
      </c>
      <c r="E177" s="175"/>
      <c r="F177" s="465"/>
      <c r="G177" s="175"/>
      <c r="H177" s="465"/>
      <c r="I177" s="353"/>
      <c r="J177" s="153"/>
      <c r="K177" s="223"/>
      <c r="L177" s="223"/>
      <c r="M177" s="223"/>
      <c r="N177" s="223"/>
      <c r="O177" s="466" t="s">
        <v>278</v>
      </c>
      <c r="P177" s="386" t="str">
        <f>VLOOKUP(O177,FORMULAS!$A$77:$B$82,2,0)</f>
        <v>Posible</v>
      </c>
      <c r="Q177" s="395" t="str">
        <f>+P177</f>
        <v>Posible</v>
      </c>
      <c r="R177" s="329" t="e">
        <f>VLOOKUP(A177,'Impacto Ri Inhe'!$B$5:$AF$42,31,0)</f>
        <v>#N/A</v>
      </c>
      <c r="S177" s="405" t="e">
        <f t="shared" ref="S177" si="27">CONCATENATE(R177,"-",Q177)</f>
        <v>#N/A</v>
      </c>
      <c r="T177" s="392" t="e">
        <f>VLOOKUP(S177,[18]FORMULAS!$I$77:$J$97,2,0)</f>
        <v>#N/A</v>
      </c>
      <c r="U177" s="154"/>
      <c r="V177" s="155"/>
      <c r="W177" s="155"/>
      <c r="X177" s="155"/>
      <c r="Y177" s="146"/>
      <c r="Z177" s="132">
        <f>+IF(Y177='Tabla Valoración controles'!$D$4,'Tabla Valoración controles'!$F$4,IF('Mapa Corrupcion'!Y177='Tabla Valoración controles'!$D$5,'Tabla Valoración controles'!$F$5,IF(Y177=FORMULAS!$A$10,0,'Tabla Valoración controles'!$F$6)))</f>
        <v>0.1</v>
      </c>
      <c r="AA177" s="156"/>
      <c r="AB177" s="133">
        <f>+IF(AA177='Tabla Valoración controles'!$D$7,'Tabla Valoración controles'!$F$7,IF(Y177=FORMULAS!$A$10,0,'Tabla Valoración controles'!$F$8))</f>
        <v>0.15</v>
      </c>
      <c r="AC177" s="156"/>
      <c r="AD177" s="132">
        <f>+IF(AC177='Tabla Valoración controles'!$D$9,'Tabla Valoración controles'!$F$9,IF(Y177=FORMULAS!$A$10,0,'Tabla Valoración controles'!$F$10))</f>
        <v>0</v>
      </c>
      <c r="AE177" s="156"/>
      <c r="AF177" s="132">
        <f>+IF(AE177='Tabla Valoración controles'!$D$9,'Tabla Valoración controles'!$F$9,IF(AA177=FORMULAS!$A$10,0,'Tabla Valoración controles'!$F$10))</f>
        <v>0</v>
      </c>
      <c r="AG177" s="156"/>
      <c r="AH177" s="132">
        <f>+IF(AG177='Tabla Valoración controles'!$D$13,'Tabla Valoración controles'!$F$13,'Tabla Valoración controles'!$F$14)</f>
        <v>0</v>
      </c>
      <c r="AI177" s="170">
        <f t="shared" ref="AI177:AI200" si="28">+Z177+AB177+AD177</f>
        <v>0.25</v>
      </c>
      <c r="AJ177" s="157"/>
      <c r="AK177" s="158">
        <f>+IF(AJ177=[3]CONTROLES!$C$50,[3]CONTROLES!$D$50,[3]CONTROLES!$D$51)</f>
        <v>0</v>
      </c>
      <c r="AL177" s="157"/>
      <c r="AM177" s="158">
        <f>+IF(AL177=[3]CONTROLES!$C$52,[3]CONTROLES!$D$52,[3]CONTROLES!$D$53)</f>
        <v>0</v>
      </c>
      <c r="AN177" s="157"/>
      <c r="AO177" s="158">
        <f>+IF(AN177=[3]CONTROLES!$C$54,[3]CONTROLES!$D$54,[3]CONTROLES!$D$55)</f>
        <v>0</v>
      </c>
      <c r="AP177" s="157"/>
      <c r="AQ177" s="158">
        <f>+IF(AP177=[3]CONTROLES!$C$56,[3]CONTROLES!$D$56,IF(AP177=[3]CONTROLES!$C$57,[3]CONTROLES!$D$57,[3]CONTROLES!$D$58))</f>
        <v>0</v>
      </c>
      <c r="AR177" s="157"/>
      <c r="AS177" s="158">
        <f>+IF(AR177=[3]CONTROLES!$C$59,[3]CONTROLES!$D$59,[3]CONTROLES!$D$60)</f>
        <v>0</v>
      </c>
      <c r="AT177" s="157"/>
      <c r="AU177" s="158">
        <f>+IF(AT177=[3]CONTROLES!$C$61,[3]CONTROLES!$D$61,[3]CONTROLES!$D$62)</f>
        <v>0</v>
      </c>
      <c r="AV177" s="157"/>
      <c r="AW177" s="159">
        <f>+IF(AV177=[3]CONTROLES!$C$63,[3]CONTROLES!$D$63,IF(AV177=[3]CONTROLES!$C$64,[3]CONTROLES!$D$64,[3]CONTROLES!$D$65))</f>
        <v>0</v>
      </c>
      <c r="AX177" s="159">
        <f t="shared" ref="AX177:AX201" si="29">+AK177+AM177+AO177+AQ177+AS177+AU177+AW177</f>
        <v>0</v>
      </c>
      <c r="AY177" s="160" t="str">
        <f t="shared" ref="AY177:AY201" si="30">IF(ISERROR(AX177)=TRUE,"",IF(AND(AX177&lt;=85),"Débil",IF(AND(AX177&gt;=85.01,AX177&lt;=95),"Moderado",IF(AND(AX177&gt;=95.1,AX177&lt;=100),"Fuerte",""))))</f>
        <v>Débil</v>
      </c>
      <c r="AZ177" s="143" t="s">
        <v>3</v>
      </c>
      <c r="BA177" s="386" t="str">
        <f>VLOOKUP(AZ177,FORMULAS!$A$77:$B$82,2,0)</f>
        <v>Probabilidad</v>
      </c>
      <c r="BB177" s="393" t="e">
        <f>+R177</f>
        <v>#N/A</v>
      </c>
      <c r="BC177" s="395" t="e">
        <f>CONCATENATE(BB177,"-",BA177)</f>
        <v>#N/A</v>
      </c>
      <c r="BD177" s="368" t="e">
        <f>VLOOKUP(BC177,FORMULAS!$I$77:$J$97,2,0)</f>
        <v>#N/A</v>
      </c>
      <c r="BE177" s="368"/>
      <c r="BF177" s="66"/>
      <c r="BG177" s="66"/>
      <c r="BH177" s="143" t="s">
        <v>216</v>
      </c>
      <c r="BI177" s="222"/>
      <c r="BJ177" s="222"/>
      <c r="BK177" s="66"/>
      <c r="BL177" s="66"/>
      <c r="BM177" s="136" t="s">
        <v>171</v>
      </c>
      <c r="BN177" s="368"/>
      <c r="BO177" s="239"/>
      <c r="BP177" s="239"/>
      <c r="BQ177" s="196"/>
      <c r="BR177" s="196"/>
      <c r="BS177" s="196"/>
      <c r="BT177" s="196"/>
      <c r="BU177" s="196"/>
      <c r="BV177" s="196"/>
      <c r="BW177" s="196"/>
      <c r="BX177" s="196"/>
      <c r="BY177" s="196"/>
      <c r="BZ177" s="196"/>
      <c r="CA177" s="196"/>
      <c r="CB177" s="196"/>
      <c r="CC177" s="196"/>
      <c r="CD177" s="196"/>
      <c r="CE177" s="196"/>
      <c r="CF177" s="196"/>
      <c r="CG177" s="196"/>
      <c r="CH177" s="196"/>
      <c r="CI177" s="196"/>
      <c r="CJ177" s="196"/>
      <c r="CK177" s="196"/>
      <c r="CL177" s="196"/>
      <c r="CM177" s="196"/>
      <c r="CN177" s="196"/>
      <c r="CO177" s="196"/>
      <c r="CP177" s="196"/>
      <c r="CQ177" s="196"/>
      <c r="CR177" s="196"/>
      <c r="CS177" s="196"/>
      <c r="CT177" s="196"/>
      <c r="CU177" s="196"/>
      <c r="CV177" s="196"/>
      <c r="CW177" s="196"/>
      <c r="CX177" s="196"/>
      <c r="CY177" s="196"/>
      <c r="CZ177" s="196"/>
      <c r="DA177" s="196"/>
      <c r="DB177" s="196"/>
      <c r="DC177" s="196"/>
      <c r="DD177" s="196"/>
      <c r="DE177" s="196"/>
      <c r="DF177" s="196"/>
      <c r="DG177" s="196"/>
      <c r="DH177" s="196"/>
      <c r="DI177" s="196"/>
      <c r="DJ177" s="196"/>
      <c r="DK177" s="196"/>
      <c r="DL177" s="196"/>
      <c r="DM177" s="196"/>
      <c r="DN177" s="196"/>
      <c r="DO177" s="196"/>
      <c r="DP177" s="196"/>
      <c r="DQ177" s="196"/>
      <c r="DR177" s="196"/>
      <c r="DS177" s="196"/>
      <c r="DT177" s="196"/>
      <c r="DU177" s="196"/>
      <c r="DV177" s="196"/>
      <c r="DW177" s="196"/>
      <c r="DX177" s="196"/>
      <c r="DY177" s="196"/>
      <c r="DZ177" s="196"/>
      <c r="EA177" s="196"/>
      <c r="EB177" s="196"/>
      <c r="EC177" s="196"/>
      <c r="ED177" s="196"/>
      <c r="EE177" s="196"/>
      <c r="EF177" s="196"/>
      <c r="EG177" s="196"/>
      <c r="EH177" s="196"/>
      <c r="EI177" s="196"/>
      <c r="EJ177" s="196"/>
      <c r="EK177" s="196"/>
      <c r="EL177" s="196"/>
      <c r="EM177" s="196"/>
      <c r="EN177" s="196"/>
      <c r="EO177" s="196"/>
      <c r="EP177" s="196"/>
      <c r="EQ177" s="196"/>
      <c r="ER177" s="196"/>
      <c r="ES177" s="196"/>
      <c r="ET177" s="196"/>
      <c r="EU177" s="196"/>
      <c r="EV177" s="196"/>
      <c r="EW177" s="196"/>
      <c r="EX177" s="196"/>
      <c r="EY177" s="196"/>
      <c r="EZ177" s="196"/>
      <c r="FA177" s="196"/>
      <c r="FB177" s="196"/>
      <c r="FC177" s="196"/>
      <c r="FD177" s="196"/>
      <c r="FE177" s="196"/>
      <c r="FF177" s="196"/>
      <c r="FG177" s="196"/>
      <c r="FH177" s="196"/>
      <c r="FI177" s="196"/>
      <c r="FJ177" s="196"/>
      <c r="FK177" s="196"/>
      <c r="FL177" s="196"/>
      <c r="FM177" s="196"/>
      <c r="FN177" s="196"/>
      <c r="FO177" s="196"/>
      <c r="FP177" s="196"/>
      <c r="FQ177" s="196"/>
      <c r="FR177" s="196"/>
      <c r="FS177" s="280"/>
      <c r="FT177" s="280"/>
      <c r="FU177" s="196"/>
      <c r="FV177" s="277"/>
      <c r="FW177" s="196"/>
      <c r="FX177" s="196"/>
      <c r="FY177" s="280"/>
      <c r="FZ177" s="196"/>
      <c r="GA177" s="196"/>
      <c r="GB177" s="196"/>
      <c r="GC177" s="196"/>
      <c r="GD177" s="196"/>
      <c r="GE177" s="239"/>
      <c r="GF177" s="239"/>
      <c r="GG177" s="239"/>
      <c r="GH177" s="239"/>
      <c r="GI177" s="239"/>
      <c r="GJ177" s="239"/>
      <c r="GK177" s="239"/>
      <c r="GL177" s="239"/>
      <c r="GM177" s="239"/>
      <c r="GN177" s="239"/>
      <c r="GO177" s="239"/>
      <c r="GP177" s="239"/>
      <c r="GQ177" s="239"/>
      <c r="GR177" s="239"/>
      <c r="GS177" s="239"/>
      <c r="GT177" s="239"/>
      <c r="GU177" s="239"/>
      <c r="GV177" s="239"/>
      <c r="GW177" s="239"/>
      <c r="GX177" s="239"/>
      <c r="GY177" s="239"/>
      <c r="GZ177" s="239"/>
      <c r="HA177" s="239"/>
      <c r="HB177" s="239"/>
      <c r="HC177" s="239"/>
      <c r="HD177" s="239"/>
      <c r="HE177" s="239"/>
      <c r="HF177" s="169"/>
    </row>
    <row r="178" spans="1:214" ht="39.75" hidden="1" customHeight="1" x14ac:dyDescent="0.2">
      <c r="A178" s="351"/>
      <c r="B178" s="350"/>
      <c r="C178" s="328"/>
      <c r="D178" s="328"/>
      <c r="E178" s="175"/>
      <c r="F178" s="465"/>
      <c r="G178" s="175"/>
      <c r="H178" s="465"/>
      <c r="I178" s="353"/>
      <c r="J178" s="153"/>
      <c r="K178" s="223"/>
      <c r="L178" s="223"/>
      <c r="M178" s="223"/>
      <c r="N178" s="223"/>
      <c r="O178" s="466"/>
      <c r="P178" s="386"/>
      <c r="Q178" s="395"/>
      <c r="R178" s="329"/>
      <c r="S178" s="406"/>
      <c r="T178" s="390"/>
      <c r="U178" s="154"/>
      <c r="V178" s="155"/>
      <c r="W178" s="155"/>
      <c r="X178" s="155"/>
      <c r="Y178" s="146"/>
      <c r="Z178" s="132">
        <f>+IF(Y178='Tabla Valoración controles'!$D$4,'Tabla Valoración controles'!$F$4,IF('Mapa Corrupcion'!Y178='Tabla Valoración controles'!$D$5,'Tabla Valoración controles'!$F$5,IF(Y178=FORMULAS!$A$10,0,'Tabla Valoración controles'!$F$6)))</f>
        <v>0.1</v>
      </c>
      <c r="AA178" s="156"/>
      <c r="AB178" s="133">
        <f>+IF(AA178='Tabla Valoración controles'!$D$7,'Tabla Valoración controles'!$F$7,IF(Y178=FORMULAS!$A$10,0,'Tabla Valoración controles'!$F$8))</f>
        <v>0.15</v>
      </c>
      <c r="AC178" s="156"/>
      <c r="AD178" s="132">
        <f>+IF(AC178='Tabla Valoración controles'!$D$9,'Tabla Valoración controles'!$F$9,IF(Y178=FORMULAS!$A$10,0,'Tabla Valoración controles'!$F$10))</f>
        <v>0</v>
      </c>
      <c r="AE178" s="156"/>
      <c r="AF178" s="132">
        <f>+IF(AE178='Tabla Valoración controles'!$D$9,'Tabla Valoración controles'!$F$9,IF(AA178=FORMULAS!$A$10,0,'Tabla Valoración controles'!$F$10))</f>
        <v>0</v>
      </c>
      <c r="AG178" s="156"/>
      <c r="AH178" s="132">
        <f>+IF(AG178='Tabla Valoración controles'!$D$13,'Tabla Valoración controles'!$F$13,'Tabla Valoración controles'!$F$14)</f>
        <v>0</v>
      </c>
      <c r="AI178" s="170">
        <f t="shared" si="28"/>
        <v>0.25</v>
      </c>
      <c r="AJ178" s="157"/>
      <c r="AK178" s="158">
        <f>+IF(AJ178=[3]CONTROLES!$C$50,[3]CONTROLES!$D$50,[3]CONTROLES!$D$51)</f>
        <v>0</v>
      </c>
      <c r="AL178" s="157"/>
      <c r="AM178" s="158">
        <f>+IF(AL178=[3]CONTROLES!$C$52,[3]CONTROLES!$D$52,[3]CONTROLES!$D$53)</f>
        <v>0</v>
      </c>
      <c r="AN178" s="157"/>
      <c r="AO178" s="158">
        <f>+IF(AN178=[3]CONTROLES!$C$54,[3]CONTROLES!$D$54,[3]CONTROLES!$D$55)</f>
        <v>0</v>
      </c>
      <c r="AP178" s="157"/>
      <c r="AQ178" s="158">
        <f>+IF(AP178=[3]CONTROLES!$C$56,[3]CONTROLES!$D$56,IF(AP178=[3]CONTROLES!$C$57,[3]CONTROLES!$D$57,[3]CONTROLES!$D$58))</f>
        <v>0</v>
      </c>
      <c r="AR178" s="157"/>
      <c r="AS178" s="158">
        <f>+IF(AR178=[3]CONTROLES!$C$59,[3]CONTROLES!$D$59,[3]CONTROLES!$D$60)</f>
        <v>0</v>
      </c>
      <c r="AT178" s="157"/>
      <c r="AU178" s="158">
        <f>+IF(AT178=[3]CONTROLES!$C$61,[3]CONTROLES!$D$61,[3]CONTROLES!$D$62)</f>
        <v>0</v>
      </c>
      <c r="AV178" s="157"/>
      <c r="AW178" s="159">
        <f>+IF(AV178=[3]CONTROLES!$C$63,[3]CONTROLES!$D$63,IF(AV178=[3]CONTROLES!$C$64,[3]CONTROLES!$D$64,[3]CONTROLES!$D$65))</f>
        <v>0</v>
      </c>
      <c r="AX178" s="159">
        <f t="shared" si="29"/>
        <v>0</v>
      </c>
      <c r="AY178" s="160" t="str">
        <f t="shared" si="30"/>
        <v>Débil</v>
      </c>
      <c r="AZ178" s="143"/>
      <c r="BA178" s="386"/>
      <c r="BB178" s="394"/>
      <c r="BC178" s="395"/>
      <c r="BD178" s="368"/>
      <c r="BE178" s="368"/>
      <c r="BF178" s="66"/>
      <c r="BG178" s="66"/>
      <c r="BH178" s="143" t="s">
        <v>216</v>
      </c>
      <c r="BI178" s="222"/>
      <c r="BJ178" s="222"/>
      <c r="BK178" s="66"/>
      <c r="BL178" s="66"/>
      <c r="BM178" s="136" t="s">
        <v>171</v>
      </c>
      <c r="BN178" s="368"/>
      <c r="BO178" s="239"/>
      <c r="BP178" s="239"/>
      <c r="BQ178" s="196"/>
      <c r="BR178" s="196"/>
      <c r="BS178" s="196"/>
      <c r="BT178" s="196"/>
      <c r="BU178" s="196"/>
      <c r="BV178" s="196"/>
      <c r="BW178" s="196"/>
      <c r="BX178" s="196"/>
      <c r="BY178" s="196"/>
      <c r="BZ178" s="196"/>
      <c r="CA178" s="196"/>
      <c r="CB178" s="196"/>
      <c r="CC178" s="196"/>
      <c r="CD178" s="196"/>
      <c r="CE178" s="196"/>
      <c r="CF178" s="196"/>
      <c r="CG178" s="196"/>
      <c r="CH178" s="196"/>
      <c r="CI178" s="196"/>
      <c r="CJ178" s="196"/>
      <c r="CK178" s="196"/>
      <c r="CL178" s="196"/>
      <c r="CM178" s="196"/>
      <c r="CN178" s="196"/>
      <c r="CO178" s="196"/>
      <c r="CP178" s="196"/>
      <c r="CQ178" s="196"/>
      <c r="CR178" s="196"/>
      <c r="CS178" s="196"/>
      <c r="CT178" s="196"/>
      <c r="CU178" s="196"/>
      <c r="CV178" s="196"/>
      <c r="CW178" s="196"/>
      <c r="CX178" s="196"/>
      <c r="CY178" s="196"/>
      <c r="CZ178" s="196"/>
      <c r="DA178" s="196"/>
      <c r="DB178" s="196"/>
      <c r="DC178" s="196"/>
      <c r="DD178" s="196"/>
      <c r="DE178" s="196"/>
      <c r="DF178" s="196"/>
      <c r="DG178" s="196"/>
      <c r="DH178" s="196"/>
      <c r="DI178" s="196"/>
      <c r="DJ178" s="196"/>
      <c r="DK178" s="196"/>
      <c r="DL178" s="196"/>
      <c r="DM178" s="196"/>
      <c r="DN178" s="196"/>
      <c r="DO178" s="196"/>
      <c r="DP178" s="196"/>
      <c r="DQ178" s="196"/>
      <c r="DR178" s="196"/>
      <c r="DS178" s="196"/>
      <c r="DT178" s="196"/>
      <c r="DU178" s="196"/>
      <c r="DV178" s="196"/>
      <c r="DW178" s="196"/>
      <c r="DX178" s="196"/>
      <c r="DY178" s="196"/>
      <c r="DZ178" s="196"/>
      <c r="EA178" s="196"/>
      <c r="EB178" s="196"/>
      <c r="EC178" s="196"/>
      <c r="ED178" s="196"/>
      <c r="EE178" s="196"/>
      <c r="EF178" s="196"/>
      <c r="EG178" s="196"/>
      <c r="EH178" s="196"/>
      <c r="EI178" s="196"/>
      <c r="EJ178" s="196"/>
      <c r="EK178" s="196"/>
      <c r="EL178" s="196"/>
      <c r="EM178" s="196"/>
      <c r="EN178" s="196"/>
      <c r="EO178" s="196"/>
      <c r="EP178" s="196"/>
      <c r="EQ178" s="196"/>
      <c r="ER178" s="196"/>
      <c r="ES178" s="196"/>
      <c r="ET178" s="196"/>
      <c r="EU178" s="196"/>
      <c r="EV178" s="196"/>
      <c r="EW178" s="196"/>
      <c r="EX178" s="196"/>
      <c r="EY178" s="196"/>
      <c r="EZ178" s="196"/>
      <c r="FA178" s="196"/>
      <c r="FB178" s="196"/>
      <c r="FC178" s="196"/>
      <c r="FD178" s="196"/>
      <c r="FE178" s="196"/>
      <c r="FF178" s="196"/>
      <c r="FG178" s="196"/>
      <c r="FH178" s="196"/>
      <c r="FI178" s="196"/>
      <c r="FJ178" s="196"/>
      <c r="FK178" s="196"/>
      <c r="FL178" s="196"/>
      <c r="FM178" s="196"/>
      <c r="FN178" s="196"/>
      <c r="FO178" s="196"/>
      <c r="FP178" s="196"/>
      <c r="FQ178" s="196"/>
      <c r="FR178" s="196"/>
      <c r="FS178" s="280"/>
      <c r="FT178" s="280"/>
      <c r="FU178" s="196"/>
      <c r="FV178" s="277"/>
      <c r="FW178" s="196"/>
      <c r="FX178" s="196"/>
      <c r="FY178" s="280"/>
      <c r="FZ178" s="196"/>
      <c r="GA178" s="196"/>
      <c r="GB178" s="196"/>
      <c r="GC178" s="196"/>
      <c r="GD178" s="196"/>
      <c r="GE178" s="239"/>
      <c r="GF178" s="239"/>
      <c r="GG178" s="239"/>
      <c r="GH178" s="239"/>
      <c r="GI178" s="239"/>
      <c r="GJ178" s="239"/>
      <c r="GK178" s="239"/>
      <c r="GL178" s="239"/>
      <c r="GM178" s="239"/>
      <c r="GN178" s="239"/>
      <c r="GO178" s="239"/>
      <c r="GP178" s="239"/>
      <c r="GQ178" s="239"/>
      <c r="GR178" s="239"/>
      <c r="GS178" s="239"/>
      <c r="GT178" s="239"/>
      <c r="GU178" s="239"/>
      <c r="GV178" s="239"/>
      <c r="GW178" s="239"/>
      <c r="GX178" s="239"/>
      <c r="GY178" s="239"/>
      <c r="GZ178" s="239"/>
      <c r="HA178" s="239"/>
      <c r="HB178" s="239"/>
      <c r="HC178" s="239"/>
      <c r="HD178" s="239"/>
      <c r="HE178" s="239"/>
      <c r="HF178" s="169"/>
    </row>
    <row r="179" spans="1:214" ht="39.75" hidden="1" customHeight="1" x14ac:dyDescent="0.2">
      <c r="A179" s="351"/>
      <c r="B179" s="350"/>
      <c r="C179" s="328"/>
      <c r="D179" s="328"/>
      <c r="E179" s="175"/>
      <c r="F179" s="465"/>
      <c r="G179" s="175"/>
      <c r="H179" s="465"/>
      <c r="I179" s="353"/>
      <c r="J179" s="153"/>
      <c r="K179" s="223"/>
      <c r="L179" s="223"/>
      <c r="M179" s="223"/>
      <c r="N179" s="223"/>
      <c r="O179" s="466"/>
      <c r="P179" s="386"/>
      <c r="Q179" s="395"/>
      <c r="R179" s="329"/>
      <c r="S179" s="406"/>
      <c r="T179" s="390"/>
      <c r="U179" s="154"/>
      <c r="V179" s="155"/>
      <c r="W179" s="155"/>
      <c r="X179" s="155"/>
      <c r="Y179" s="146"/>
      <c r="Z179" s="132">
        <f>+IF(Y179='Tabla Valoración controles'!$D$4,'Tabla Valoración controles'!$F$4,IF('Mapa Corrupcion'!Y179='Tabla Valoración controles'!$D$5,'Tabla Valoración controles'!$F$5,IF(Y179=FORMULAS!$A$10,0,'Tabla Valoración controles'!$F$6)))</f>
        <v>0.1</v>
      </c>
      <c r="AA179" s="156"/>
      <c r="AB179" s="133">
        <f>+IF(AA179='Tabla Valoración controles'!$D$7,'Tabla Valoración controles'!$F$7,IF(Y179=FORMULAS!$A$10,0,'Tabla Valoración controles'!$F$8))</f>
        <v>0.15</v>
      </c>
      <c r="AC179" s="156"/>
      <c r="AD179" s="132">
        <f>+IF(AC179='Tabla Valoración controles'!$D$9,'Tabla Valoración controles'!$F$9,IF(Y179=FORMULAS!$A$10,0,'Tabla Valoración controles'!$F$10))</f>
        <v>0</v>
      </c>
      <c r="AE179" s="156"/>
      <c r="AF179" s="132">
        <f>+IF(AE179='Tabla Valoración controles'!$D$9,'Tabla Valoración controles'!$F$9,IF(AA179=FORMULAS!$A$10,0,'Tabla Valoración controles'!$F$10))</f>
        <v>0</v>
      </c>
      <c r="AG179" s="156"/>
      <c r="AH179" s="132">
        <f>+IF(AG179='Tabla Valoración controles'!$D$13,'Tabla Valoración controles'!$F$13,'Tabla Valoración controles'!$F$14)</f>
        <v>0</v>
      </c>
      <c r="AI179" s="170">
        <f t="shared" si="28"/>
        <v>0.25</v>
      </c>
      <c r="AJ179" s="157"/>
      <c r="AK179" s="158">
        <f>+IF(AJ179=[3]CONTROLES!$C$50,[3]CONTROLES!$D$50,[3]CONTROLES!$D$51)</f>
        <v>0</v>
      </c>
      <c r="AL179" s="157"/>
      <c r="AM179" s="158">
        <f>+IF(AL179=[3]CONTROLES!$C$52,[3]CONTROLES!$D$52,[3]CONTROLES!$D$53)</f>
        <v>0</v>
      </c>
      <c r="AN179" s="157"/>
      <c r="AO179" s="158">
        <f>+IF(AN179=[3]CONTROLES!$C$54,[3]CONTROLES!$D$54,[3]CONTROLES!$D$55)</f>
        <v>0</v>
      </c>
      <c r="AP179" s="157"/>
      <c r="AQ179" s="158">
        <f>+IF(AP179=[3]CONTROLES!$C$56,[3]CONTROLES!$D$56,IF(AP179=[3]CONTROLES!$C$57,[3]CONTROLES!$D$57,[3]CONTROLES!$D$58))</f>
        <v>0</v>
      </c>
      <c r="AR179" s="157"/>
      <c r="AS179" s="158">
        <f>+IF(AR179=[3]CONTROLES!$C$59,[3]CONTROLES!$D$59,[3]CONTROLES!$D$60)</f>
        <v>0</v>
      </c>
      <c r="AT179" s="157"/>
      <c r="AU179" s="158">
        <f>+IF(AT179=[3]CONTROLES!$C$61,[3]CONTROLES!$D$61,[3]CONTROLES!$D$62)</f>
        <v>0</v>
      </c>
      <c r="AV179" s="157"/>
      <c r="AW179" s="159">
        <f>+IF(AV179=[3]CONTROLES!$C$63,[3]CONTROLES!$D$63,IF(AV179=[3]CONTROLES!$C$64,[3]CONTROLES!$D$64,[3]CONTROLES!$D$65))</f>
        <v>0</v>
      </c>
      <c r="AX179" s="159">
        <f t="shared" si="29"/>
        <v>0</v>
      </c>
      <c r="AY179" s="160" t="str">
        <f t="shared" si="30"/>
        <v>Débil</v>
      </c>
      <c r="AZ179" s="143"/>
      <c r="BA179" s="386"/>
      <c r="BB179" s="394"/>
      <c r="BC179" s="395"/>
      <c r="BD179" s="368"/>
      <c r="BE179" s="368"/>
      <c r="BF179" s="66"/>
      <c r="BG179" s="66"/>
      <c r="BH179" s="143" t="s">
        <v>216</v>
      </c>
      <c r="BI179" s="222"/>
      <c r="BJ179" s="222"/>
      <c r="BK179" s="66"/>
      <c r="BL179" s="66"/>
      <c r="BM179" s="136" t="s">
        <v>171</v>
      </c>
      <c r="BN179" s="368"/>
      <c r="BO179" s="239"/>
      <c r="BP179" s="239"/>
      <c r="BQ179" s="196"/>
      <c r="BR179" s="196"/>
      <c r="BS179" s="196"/>
      <c r="BT179" s="196"/>
      <c r="BU179" s="196"/>
      <c r="BV179" s="196"/>
      <c r="BW179" s="196"/>
      <c r="BX179" s="196"/>
      <c r="BY179" s="196"/>
      <c r="BZ179" s="196"/>
      <c r="CA179" s="196"/>
      <c r="CB179" s="196"/>
      <c r="CC179" s="196"/>
      <c r="CD179" s="196"/>
      <c r="CE179" s="196"/>
      <c r="CF179" s="196"/>
      <c r="CG179" s="196"/>
      <c r="CH179" s="196"/>
      <c r="CI179" s="196"/>
      <c r="CJ179" s="196"/>
      <c r="CK179" s="196"/>
      <c r="CL179" s="196"/>
      <c r="CM179" s="196"/>
      <c r="CN179" s="196"/>
      <c r="CO179" s="196"/>
      <c r="CP179" s="196"/>
      <c r="CQ179" s="196"/>
      <c r="CR179" s="196"/>
      <c r="CS179" s="196"/>
      <c r="CT179" s="196"/>
      <c r="CU179" s="196"/>
      <c r="CV179" s="196"/>
      <c r="CW179" s="196"/>
      <c r="CX179" s="196"/>
      <c r="CY179" s="196"/>
      <c r="CZ179" s="196"/>
      <c r="DA179" s="196"/>
      <c r="DB179" s="196"/>
      <c r="DC179" s="196"/>
      <c r="DD179" s="196"/>
      <c r="DE179" s="196"/>
      <c r="DF179" s="196"/>
      <c r="DG179" s="196"/>
      <c r="DH179" s="196"/>
      <c r="DI179" s="196"/>
      <c r="DJ179" s="196"/>
      <c r="DK179" s="196"/>
      <c r="DL179" s="196"/>
      <c r="DM179" s="196"/>
      <c r="DN179" s="196"/>
      <c r="DO179" s="196"/>
      <c r="DP179" s="196"/>
      <c r="DQ179" s="196"/>
      <c r="DR179" s="196"/>
      <c r="DS179" s="196"/>
      <c r="DT179" s="196"/>
      <c r="DU179" s="196"/>
      <c r="DV179" s="196"/>
      <c r="DW179" s="196"/>
      <c r="DX179" s="196"/>
      <c r="DY179" s="196"/>
      <c r="DZ179" s="196"/>
      <c r="EA179" s="196"/>
      <c r="EB179" s="196"/>
      <c r="EC179" s="196"/>
      <c r="ED179" s="196"/>
      <c r="EE179" s="196"/>
      <c r="EF179" s="196"/>
      <c r="EG179" s="196"/>
      <c r="EH179" s="196"/>
      <c r="EI179" s="196"/>
      <c r="EJ179" s="196"/>
      <c r="EK179" s="196"/>
      <c r="EL179" s="196"/>
      <c r="EM179" s="196"/>
      <c r="EN179" s="196"/>
      <c r="EO179" s="196"/>
      <c r="EP179" s="196"/>
      <c r="EQ179" s="196"/>
      <c r="ER179" s="196"/>
      <c r="ES179" s="196"/>
      <c r="ET179" s="196"/>
      <c r="EU179" s="196"/>
      <c r="EV179" s="196"/>
      <c r="EW179" s="196"/>
      <c r="EX179" s="196"/>
      <c r="EY179" s="196"/>
      <c r="EZ179" s="196"/>
      <c r="FA179" s="196"/>
      <c r="FB179" s="196"/>
      <c r="FC179" s="196"/>
      <c r="FD179" s="196"/>
      <c r="FE179" s="196"/>
      <c r="FF179" s="196"/>
      <c r="FG179" s="196"/>
      <c r="FH179" s="196"/>
      <c r="FI179" s="196"/>
      <c r="FJ179" s="196"/>
      <c r="FK179" s="196"/>
      <c r="FL179" s="196"/>
      <c r="FM179" s="196"/>
      <c r="FN179" s="196"/>
      <c r="FO179" s="196"/>
      <c r="FP179" s="196"/>
      <c r="FQ179" s="196"/>
      <c r="FR179" s="196"/>
      <c r="FS179" s="280"/>
      <c r="FT179" s="280"/>
      <c r="FU179" s="196"/>
      <c r="FV179" s="277"/>
      <c r="FW179" s="196"/>
      <c r="FX179" s="196"/>
      <c r="FY179" s="280"/>
      <c r="FZ179" s="196"/>
      <c r="GA179" s="196"/>
      <c r="GB179" s="196"/>
      <c r="GC179" s="196"/>
      <c r="GD179" s="196"/>
      <c r="GE179" s="239"/>
      <c r="GF179" s="239"/>
      <c r="GG179" s="239"/>
      <c r="GH179" s="239"/>
      <c r="GI179" s="239"/>
      <c r="GJ179" s="239"/>
      <c r="GK179" s="239"/>
      <c r="GL179" s="239"/>
      <c r="GM179" s="239"/>
      <c r="GN179" s="239"/>
      <c r="GO179" s="239"/>
      <c r="GP179" s="239"/>
      <c r="GQ179" s="239"/>
      <c r="GR179" s="239"/>
      <c r="GS179" s="239"/>
      <c r="GT179" s="239"/>
      <c r="GU179" s="239"/>
      <c r="GV179" s="239"/>
      <c r="GW179" s="239"/>
      <c r="GX179" s="239"/>
      <c r="GY179" s="239"/>
      <c r="GZ179" s="239"/>
      <c r="HA179" s="239"/>
      <c r="HB179" s="239"/>
      <c r="HC179" s="239"/>
      <c r="HD179" s="239"/>
      <c r="HE179" s="239"/>
      <c r="HF179" s="169"/>
    </row>
    <row r="180" spans="1:214" ht="39.75" hidden="1" customHeight="1" x14ac:dyDescent="0.2">
      <c r="A180" s="351"/>
      <c r="B180" s="350"/>
      <c r="C180" s="328"/>
      <c r="D180" s="328"/>
      <c r="E180" s="175"/>
      <c r="F180" s="465"/>
      <c r="G180" s="175"/>
      <c r="H180" s="465"/>
      <c r="I180" s="353"/>
      <c r="J180" s="153"/>
      <c r="K180" s="223"/>
      <c r="L180" s="223"/>
      <c r="M180" s="223"/>
      <c r="N180" s="223"/>
      <c r="O180" s="466"/>
      <c r="P180" s="386"/>
      <c r="Q180" s="395"/>
      <c r="R180" s="329"/>
      <c r="S180" s="406"/>
      <c r="T180" s="390"/>
      <c r="U180" s="154"/>
      <c r="V180" s="155"/>
      <c r="W180" s="155"/>
      <c r="X180" s="155"/>
      <c r="Y180" s="146"/>
      <c r="Z180" s="132">
        <f>+IF(Y180='Tabla Valoración controles'!$D$4,'Tabla Valoración controles'!$F$4,IF('Mapa Corrupcion'!Y180='Tabla Valoración controles'!$D$5,'Tabla Valoración controles'!$F$5,IF(Y180=FORMULAS!$A$10,0,'Tabla Valoración controles'!$F$6)))</f>
        <v>0.1</v>
      </c>
      <c r="AA180" s="156"/>
      <c r="AB180" s="133">
        <f>+IF(AA180='Tabla Valoración controles'!$D$7,'Tabla Valoración controles'!$F$7,IF(Y180=FORMULAS!$A$10,0,'Tabla Valoración controles'!$F$8))</f>
        <v>0.15</v>
      </c>
      <c r="AC180" s="156"/>
      <c r="AD180" s="132">
        <f>+IF(AC180='Tabla Valoración controles'!$D$9,'Tabla Valoración controles'!$F$9,IF(Y180=FORMULAS!$A$10,0,'Tabla Valoración controles'!$F$10))</f>
        <v>0</v>
      </c>
      <c r="AE180" s="156"/>
      <c r="AF180" s="132">
        <f>+IF(AE180='Tabla Valoración controles'!$D$9,'Tabla Valoración controles'!$F$9,IF(AA180=FORMULAS!$A$10,0,'Tabla Valoración controles'!$F$10))</f>
        <v>0</v>
      </c>
      <c r="AG180" s="156"/>
      <c r="AH180" s="132">
        <f>+IF(AG180='Tabla Valoración controles'!$D$13,'Tabla Valoración controles'!$F$13,'Tabla Valoración controles'!$F$14)</f>
        <v>0</v>
      </c>
      <c r="AI180" s="170">
        <f t="shared" si="28"/>
        <v>0.25</v>
      </c>
      <c r="AJ180" s="157"/>
      <c r="AK180" s="158">
        <f>+IF(AJ180=[3]CONTROLES!$C$50,[3]CONTROLES!$D$50,[3]CONTROLES!$D$51)</f>
        <v>0</v>
      </c>
      <c r="AL180" s="157"/>
      <c r="AM180" s="158">
        <f>+IF(AL180=[3]CONTROLES!$C$52,[3]CONTROLES!$D$52,[3]CONTROLES!$D$53)</f>
        <v>0</v>
      </c>
      <c r="AN180" s="157"/>
      <c r="AO180" s="158">
        <f>+IF(AN180=[3]CONTROLES!$C$54,[3]CONTROLES!$D$54,[3]CONTROLES!$D$55)</f>
        <v>0</v>
      </c>
      <c r="AP180" s="157"/>
      <c r="AQ180" s="158">
        <f>+IF(AP180=[3]CONTROLES!$C$56,[3]CONTROLES!$D$56,IF(AP180=[3]CONTROLES!$C$57,[3]CONTROLES!$D$57,[3]CONTROLES!$D$58))</f>
        <v>0</v>
      </c>
      <c r="AR180" s="157"/>
      <c r="AS180" s="158">
        <f>+IF(AR180=[3]CONTROLES!$C$59,[3]CONTROLES!$D$59,[3]CONTROLES!$D$60)</f>
        <v>0</v>
      </c>
      <c r="AT180" s="157"/>
      <c r="AU180" s="158">
        <f>+IF(AT180=[3]CONTROLES!$C$61,[3]CONTROLES!$D$61,[3]CONTROLES!$D$62)</f>
        <v>0</v>
      </c>
      <c r="AV180" s="157"/>
      <c r="AW180" s="159">
        <f>+IF(AV180=[3]CONTROLES!$C$63,[3]CONTROLES!$D$63,IF(AV180=[3]CONTROLES!$C$64,[3]CONTROLES!$D$64,[3]CONTROLES!$D$65))</f>
        <v>0</v>
      </c>
      <c r="AX180" s="159">
        <f t="shared" si="29"/>
        <v>0</v>
      </c>
      <c r="AY180" s="160" t="str">
        <f t="shared" si="30"/>
        <v>Débil</v>
      </c>
      <c r="AZ180" s="143"/>
      <c r="BA180" s="386"/>
      <c r="BB180" s="394"/>
      <c r="BC180" s="395"/>
      <c r="BD180" s="368"/>
      <c r="BE180" s="368"/>
      <c r="BF180" s="66"/>
      <c r="BG180" s="66"/>
      <c r="BH180" s="143" t="s">
        <v>216</v>
      </c>
      <c r="BI180" s="222"/>
      <c r="BJ180" s="222"/>
      <c r="BK180" s="66"/>
      <c r="BL180" s="66"/>
      <c r="BM180" s="136" t="s">
        <v>171</v>
      </c>
      <c r="BN180" s="368"/>
      <c r="BO180" s="239"/>
      <c r="BP180" s="239"/>
      <c r="BQ180" s="196"/>
      <c r="BR180" s="196"/>
      <c r="BS180" s="196"/>
      <c r="BT180" s="196"/>
      <c r="BU180" s="196"/>
      <c r="BV180" s="196"/>
      <c r="BW180" s="196"/>
      <c r="BX180" s="196"/>
      <c r="BY180" s="196"/>
      <c r="BZ180" s="196"/>
      <c r="CA180" s="196"/>
      <c r="CB180" s="196"/>
      <c r="CC180" s="196"/>
      <c r="CD180" s="196"/>
      <c r="CE180" s="196"/>
      <c r="CF180" s="196"/>
      <c r="CG180" s="196"/>
      <c r="CH180" s="196"/>
      <c r="CI180" s="196"/>
      <c r="CJ180" s="196"/>
      <c r="CK180" s="196"/>
      <c r="CL180" s="196"/>
      <c r="CM180" s="196"/>
      <c r="CN180" s="196"/>
      <c r="CO180" s="196"/>
      <c r="CP180" s="196"/>
      <c r="CQ180" s="196"/>
      <c r="CR180" s="196"/>
      <c r="CS180" s="196"/>
      <c r="CT180" s="196"/>
      <c r="CU180" s="196"/>
      <c r="CV180" s="196"/>
      <c r="CW180" s="196"/>
      <c r="CX180" s="196"/>
      <c r="CY180" s="196"/>
      <c r="CZ180" s="196"/>
      <c r="DA180" s="196"/>
      <c r="DB180" s="196"/>
      <c r="DC180" s="196"/>
      <c r="DD180" s="196"/>
      <c r="DE180" s="196"/>
      <c r="DF180" s="196"/>
      <c r="DG180" s="196"/>
      <c r="DH180" s="196"/>
      <c r="DI180" s="196"/>
      <c r="DJ180" s="196"/>
      <c r="DK180" s="196"/>
      <c r="DL180" s="196"/>
      <c r="DM180" s="196"/>
      <c r="DN180" s="196"/>
      <c r="DO180" s="196"/>
      <c r="DP180" s="196"/>
      <c r="DQ180" s="196"/>
      <c r="DR180" s="196"/>
      <c r="DS180" s="196"/>
      <c r="DT180" s="196"/>
      <c r="DU180" s="196"/>
      <c r="DV180" s="196"/>
      <c r="DW180" s="196"/>
      <c r="DX180" s="196"/>
      <c r="DY180" s="196"/>
      <c r="DZ180" s="196"/>
      <c r="EA180" s="196"/>
      <c r="EB180" s="196"/>
      <c r="EC180" s="196"/>
      <c r="ED180" s="196"/>
      <c r="EE180" s="196"/>
      <c r="EF180" s="196"/>
      <c r="EG180" s="196"/>
      <c r="EH180" s="196"/>
      <c r="EI180" s="196"/>
      <c r="EJ180" s="196"/>
      <c r="EK180" s="196"/>
      <c r="EL180" s="196"/>
      <c r="EM180" s="196"/>
      <c r="EN180" s="196"/>
      <c r="EO180" s="196"/>
      <c r="EP180" s="196"/>
      <c r="EQ180" s="196"/>
      <c r="ER180" s="196"/>
      <c r="ES180" s="196"/>
      <c r="ET180" s="196"/>
      <c r="EU180" s="196"/>
      <c r="EV180" s="196"/>
      <c r="EW180" s="196"/>
      <c r="EX180" s="196"/>
      <c r="EY180" s="196"/>
      <c r="EZ180" s="196"/>
      <c r="FA180" s="196"/>
      <c r="FB180" s="196"/>
      <c r="FC180" s="196"/>
      <c r="FD180" s="196"/>
      <c r="FE180" s="196"/>
      <c r="FF180" s="196"/>
      <c r="FG180" s="196"/>
      <c r="FH180" s="196"/>
      <c r="FI180" s="196"/>
      <c r="FJ180" s="196"/>
      <c r="FK180" s="196"/>
      <c r="FL180" s="196"/>
      <c r="FM180" s="196"/>
      <c r="FN180" s="196"/>
      <c r="FO180" s="196"/>
      <c r="FP180" s="196"/>
      <c r="FQ180" s="196"/>
      <c r="FR180" s="196"/>
      <c r="FS180" s="280"/>
      <c r="FT180" s="280"/>
      <c r="FU180" s="196"/>
      <c r="FV180" s="277"/>
      <c r="FW180" s="196"/>
      <c r="FX180" s="196"/>
      <c r="FY180" s="280"/>
      <c r="FZ180" s="196"/>
      <c r="GA180" s="196"/>
      <c r="GB180" s="196"/>
      <c r="GC180" s="196"/>
      <c r="GD180" s="196"/>
      <c r="GE180" s="239"/>
      <c r="GF180" s="239"/>
      <c r="GG180" s="239"/>
      <c r="GH180" s="239"/>
      <c r="GI180" s="239"/>
      <c r="GJ180" s="239"/>
      <c r="GK180" s="239"/>
      <c r="GL180" s="239"/>
      <c r="GM180" s="239"/>
      <c r="GN180" s="239"/>
      <c r="GO180" s="239"/>
      <c r="GP180" s="239"/>
      <c r="GQ180" s="239"/>
      <c r="GR180" s="239"/>
      <c r="GS180" s="239"/>
      <c r="GT180" s="239"/>
      <c r="GU180" s="239"/>
      <c r="GV180" s="239"/>
      <c r="GW180" s="239"/>
      <c r="GX180" s="239"/>
      <c r="GY180" s="239"/>
      <c r="GZ180" s="239"/>
      <c r="HA180" s="239"/>
      <c r="HB180" s="239"/>
      <c r="HC180" s="239"/>
      <c r="HD180" s="239"/>
      <c r="HE180" s="239"/>
      <c r="HF180" s="169"/>
    </row>
    <row r="181" spans="1:214" ht="39.75" hidden="1" customHeight="1" x14ac:dyDescent="0.2">
      <c r="A181" s="351"/>
      <c r="B181" s="350"/>
      <c r="C181" s="328"/>
      <c r="D181" s="328"/>
      <c r="E181" s="175"/>
      <c r="F181" s="465"/>
      <c r="G181" s="175"/>
      <c r="H181" s="465"/>
      <c r="I181" s="353"/>
      <c r="J181" s="153"/>
      <c r="K181" s="223"/>
      <c r="L181" s="223"/>
      <c r="M181" s="223"/>
      <c r="N181" s="223"/>
      <c r="O181" s="466"/>
      <c r="P181" s="386"/>
      <c r="Q181" s="395"/>
      <c r="R181" s="329"/>
      <c r="S181" s="406"/>
      <c r="T181" s="390"/>
      <c r="U181" s="154"/>
      <c r="V181" s="155"/>
      <c r="W181" s="155"/>
      <c r="X181" s="155"/>
      <c r="Y181" s="146"/>
      <c r="Z181" s="132">
        <f>+IF(Y181='Tabla Valoración controles'!$D$4,'Tabla Valoración controles'!$F$4,IF('Mapa Corrupcion'!Y181='Tabla Valoración controles'!$D$5,'Tabla Valoración controles'!$F$5,IF(Y181=FORMULAS!$A$10,0,'Tabla Valoración controles'!$F$6)))</f>
        <v>0.1</v>
      </c>
      <c r="AA181" s="156"/>
      <c r="AB181" s="133">
        <f>+IF(AA181='Tabla Valoración controles'!$D$7,'Tabla Valoración controles'!$F$7,IF(Y181=FORMULAS!$A$10,0,'Tabla Valoración controles'!$F$8))</f>
        <v>0.15</v>
      </c>
      <c r="AC181" s="156"/>
      <c r="AD181" s="132">
        <f>+IF(AC181='Tabla Valoración controles'!$D$9,'Tabla Valoración controles'!$F$9,IF(Y181=FORMULAS!$A$10,0,'Tabla Valoración controles'!$F$10))</f>
        <v>0</v>
      </c>
      <c r="AE181" s="156"/>
      <c r="AF181" s="132">
        <f>+IF(AE181='Tabla Valoración controles'!$D$9,'Tabla Valoración controles'!$F$9,IF(AA181=FORMULAS!$A$10,0,'Tabla Valoración controles'!$F$10))</f>
        <v>0</v>
      </c>
      <c r="AG181" s="156"/>
      <c r="AH181" s="132">
        <f>+IF(AG181='Tabla Valoración controles'!$D$13,'Tabla Valoración controles'!$F$13,'Tabla Valoración controles'!$F$14)</f>
        <v>0</v>
      </c>
      <c r="AI181" s="170">
        <f t="shared" si="28"/>
        <v>0.25</v>
      </c>
      <c r="AJ181" s="157"/>
      <c r="AK181" s="158">
        <f>+IF(AJ181=[3]CONTROLES!$C$50,[3]CONTROLES!$D$50,[3]CONTROLES!$D$51)</f>
        <v>0</v>
      </c>
      <c r="AL181" s="157"/>
      <c r="AM181" s="158">
        <f>+IF(AL181=[3]CONTROLES!$C$52,[3]CONTROLES!$D$52,[3]CONTROLES!$D$53)</f>
        <v>0</v>
      </c>
      <c r="AN181" s="157"/>
      <c r="AO181" s="158">
        <f>+IF(AN181=[3]CONTROLES!$C$54,[3]CONTROLES!$D$54,[3]CONTROLES!$D$55)</f>
        <v>0</v>
      </c>
      <c r="AP181" s="157"/>
      <c r="AQ181" s="158">
        <f>+IF(AP181=[3]CONTROLES!$C$56,[3]CONTROLES!$D$56,IF(AP181=[3]CONTROLES!$C$57,[3]CONTROLES!$D$57,[3]CONTROLES!$D$58))</f>
        <v>0</v>
      </c>
      <c r="AR181" s="157"/>
      <c r="AS181" s="158">
        <f>+IF(AR181=[3]CONTROLES!$C$59,[3]CONTROLES!$D$59,[3]CONTROLES!$D$60)</f>
        <v>0</v>
      </c>
      <c r="AT181" s="157"/>
      <c r="AU181" s="158">
        <f>+IF(AT181=[3]CONTROLES!$C$61,[3]CONTROLES!$D$61,[3]CONTROLES!$D$62)</f>
        <v>0</v>
      </c>
      <c r="AV181" s="157"/>
      <c r="AW181" s="159">
        <f>+IF(AV181=[3]CONTROLES!$C$63,[3]CONTROLES!$D$63,IF(AV181=[3]CONTROLES!$C$64,[3]CONTROLES!$D$64,[3]CONTROLES!$D$65))</f>
        <v>0</v>
      </c>
      <c r="AX181" s="159">
        <f t="shared" si="29"/>
        <v>0</v>
      </c>
      <c r="AY181" s="160" t="str">
        <f t="shared" si="30"/>
        <v>Débil</v>
      </c>
      <c r="AZ181" s="143"/>
      <c r="BA181" s="386"/>
      <c r="BB181" s="394"/>
      <c r="BC181" s="395"/>
      <c r="BD181" s="368"/>
      <c r="BE181" s="368"/>
      <c r="BF181" s="66"/>
      <c r="BG181" s="66"/>
      <c r="BH181" s="143" t="s">
        <v>216</v>
      </c>
      <c r="BI181" s="222"/>
      <c r="BJ181" s="222"/>
      <c r="BK181" s="66"/>
      <c r="BL181" s="66"/>
      <c r="BM181" s="136" t="s">
        <v>171</v>
      </c>
      <c r="BN181" s="368"/>
      <c r="BO181" s="239"/>
      <c r="BP181" s="239"/>
      <c r="BQ181" s="196"/>
      <c r="BR181" s="196"/>
      <c r="BS181" s="196"/>
      <c r="BT181" s="196"/>
      <c r="BU181" s="196"/>
      <c r="BV181" s="196"/>
      <c r="BW181" s="196"/>
      <c r="BX181" s="196"/>
      <c r="BY181" s="196"/>
      <c r="BZ181" s="196"/>
      <c r="CA181" s="196"/>
      <c r="CB181" s="196"/>
      <c r="CC181" s="196"/>
      <c r="CD181" s="196"/>
      <c r="CE181" s="196"/>
      <c r="CF181" s="196"/>
      <c r="CG181" s="196"/>
      <c r="CH181" s="196"/>
      <c r="CI181" s="196"/>
      <c r="CJ181" s="196"/>
      <c r="CK181" s="196"/>
      <c r="CL181" s="196"/>
      <c r="CM181" s="196"/>
      <c r="CN181" s="196"/>
      <c r="CO181" s="196"/>
      <c r="CP181" s="196"/>
      <c r="CQ181" s="196"/>
      <c r="CR181" s="196"/>
      <c r="CS181" s="196"/>
      <c r="CT181" s="196"/>
      <c r="CU181" s="196"/>
      <c r="CV181" s="196"/>
      <c r="CW181" s="196"/>
      <c r="CX181" s="196"/>
      <c r="CY181" s="196"/>
      <c r="CZ181" s="196"/>
      <c r="DA181" s="196"/>
      <c r="DB181" s="196"/>
      <c r="DC181" s="196"/>
      <c r="DD181" s="196"/>
      <c r="DE181" s="196"/>
      <c r="DF181" s="196"/>
      <c r="DG181" s="196"/>
      <c r="DH181" s="196"/>
      <c r="DI181" s="196"/>
      <c r="DJ181" s="196"/>
      <c r="DK181" s="196"/>
      <c r="DL181" s="196"/>
      <c r="DM181" s="196"/>
      <c r="DN181" s="196"/>
      <c r="DO181" s="196"/>
      <c r="DP181" s="196"/>
      <c r="DQ181" s="196"/>
      <c r="DR181" s="196"/>
      <c r="DS181" s="196"/>
      <c r="DT181" s="196"/>
      <c r="DU181" s="196"/>
      <c r="DV181" s="196"/>
      <c r="DW181" s="196"/>
      <c r="DX181" s="196"/>
      <c r="DY181" s="196"/>
      <c r="DZ181" s="196"/>
      <c r="EA181" s="196"/>
      <c r="EB181" s="196"/>
      <c r="EC181" s="196"/>
      <c r="ED181" s="196"/>
      <c r="EE181" s="196"/>
      <c r="EF181" s="196"/>
      <c r="EG181" s="196"/>
      <c r="EH181" s="196"/>
      <c r="EI181" s="196"/>
      <c r="EJ181" s="196"/>
      <c r="EK181" s="196"/>
      <c r="EL181" s="196"/>
      <c r="EM181" s="196"/>
      <c r="EN181" s="196"/>
      <c r="EO181" s="196"/>
      <c r="EP181" s="196"/>
      <c r="EQ181" s="196"/>
      <c r="ER181" s="196"/>
      <c r="ES181" s="196"/>
      <c r="ET181" s="196"/>
      <c r="EU181" s="196"/>
      <c r="EV181" s="196"/>
      <c r="EW181" s="196"/>
      <c r="EX181" s="196"/>
      <c r="EY181" s="196"/>
      <c r="EZ181" s="196"/>
      <c r="FA181" s="196"/>
      <c r="FB181" s="196"/>
      <c r="FC181" s="196"/>
      <c r="FD181" s="196"/>
      <c r="FE181" s="196"/>
      <c r="FF181" s="196"/>
      <c r="FG181" s="196"/>
      <c r="FH181" s="196"/>
      <c r="FI181" s="196"/>
      <c r="FJ181" s="196"/>
      <c r="FK181" s="196"/>
      <c r="FL181" s="196"/>
      <c r="FM181" s="196"/>
      <c r="FN181" s="196"/>
      <c r="FO181" s="196"/>
      <c r="FP181" s="196"/>
      <c r="FQ181" s="196"/>
      <c r="FR181" s="196"/>
      <c r="FS181" s="280"/>
      <c r="FT181" s="280"/>
      <c r="FU181" s="196"/>
      <c r="FV181" s="277"/>
      <c r="FW181" s="196"/>
      <c r="FX181" s="196"/>
      <c r="FY181" s="280"/>
      <c r="FZ181" s="196"/>
      <c r="GA181" s="196"/>
      <c r="GB181" s="196"/>
      <c r="GC181" s="196"/>
      <c r="GD181" s="196"/>
      <c r="GE181" s="239"/>
      <c r="GF181" s="239"/>
      <c r="GG181" s="239"/>
      <c r="GH181" s="239"/>
      <c r="GI181" s="239"/>
      <c r="GJ181" s="239"/>
      <c r="GK181" s="239"/>
      <c r="GL181" s="239"/>
      <c r="GM181" s="239"/>
      <c r="GN181" s="239"/>
      <c r="GO181" s="239"/>
      <c r="GP181" s="239"/>
      <c r="GQ181" s="239"/>
      <c r="GR181" s="239"/>
      <c r="GS181" s="239"/>
      <c r="GT181" s="239"/>
      <c r="GU181" s="239"/>
      <c r="GV181" s="239"/>
      <c r="GW181" s="239"/>
      <c r="GX181" s="239"/>
      <c r="GY181" s="239"/>
      <c r="GZ181" s="239"/>
      <c r="HA181" s="239"/>
      <c r="HB181" s="239"/>
      <c r="HC181" s="239"/>
      <c r="HD181" s="239"/>
      <c r="HE181" s="239"/>
      <c r="HF181" s="169"/>
    </row>
    <row r="182" spans="1:214" ht="39.75" hidden="1" customHeight="1" x14ac:dyDescent="0.2">
      <c r="A182" s="351"/>
      <c r="B182" s="350"/>
      <c r="C182" s="328"/>
      <c r="D182" s="328"/>
      <c r="E182" s="175"/>
      <c r="F182" s="465"/>
      <c r="G182" s="175"/>
      <c r="H182" s="465"/>
      <c r="I182" s="353"/>
      <c r="J182" s="153"/>
      <c r="K182" s="223"/>
      <c r="L182" s="223"/>
      <c r="M182" s="223"/>
      <c r="N182" s="223"/>
      <c r="O182" s="466"/>
      <c r="P182" s="386"/>
      <c r="Q182" s="395"/>
      <c r="R182" s="329"/>
      <c r="S182" s="407"/>
      <c r="T182" s="391"/>
      <c r="U182" s="154"/>
      <c r="V182" s="155"/>
      <c r="W182" s="155"/>
      <c r="X182" s="155"/>
      <c r="Y182" s="146"/>
      <c r="Z182" s="132">
        <f>+IF(Y182='Tabla Valoración controles'!$D$4,'Tabla Valoración controles'!$F$4,IF('Mapa Corrupcion'!Y182='Tabla Valoración controles'!$D$5,'Tabla Valoración controles'!$F$5,IF(Y182=FORMULAS!$A$10,0,'Tabla Valoración controles'!$F$6)))</f>
        <v>0.1</v>
      </c>
      <c r="AA182" s="156"/>
      <c r="AB182" s="133">
        <f>+IF(AA182='Tabla Valoración controles'!$D$7,'Tabla Valoración controles'!$F$7,IF(Y182=FORMULAS!$A$10,0,'Tabla Valoración controles'!$F$8))</f>
        <v>0.15</v>
      </c>
      <c r="AC182" s="156"/>
      <c r="AD182" s="132">
        <f>+IF(AC182='Tabla Valoración controles'!$D$9,'Tabla Valoración controles'!$F$9,IF(Y182=FORMULAS!$A$10,0,'Tabla Valoración controles'!$F$10))</f>
        <v>0</v>
      </c>
      <c r="AE182" s="156"/>
      <c r="AF182" s="132">
        <f>+IF(AE182='Tabla Valoración controles'!$D$9,'Tabla Valoración controles'!$F$9,IF(AA182=FORMULAS!$A$10,0,'Tabla Valoración controles'!$F$10))</f>
        <v>0</v>
      </c>
      <c r="AG182" s="156"/>
      <c r="AH182" s="132">
        <f>+IF(AG182='Tabla Valoración controles'!$D$13,'Tabla Valoración controles'!$F$13,'Tabla Valoración controles'!$F$14)</f>
        <v>0</v>
      </c>
      <c r="AI182" s="170">
        <f t="shared" si="28"/>
        <v>0.25</v>
      </c>
      <c r="AJ182" s="157"/>
      <c r="AK182" s="158">
        <f>+IF(AJ182=[3]CONTROLES!$C$50,[3]CONTROLES!$D$50,[3]CONTROLES!$D$51)</f>
        <v>0</v>
      </c>
      <c r="AL182" s="157"/>
      <c r="AM182" s="158">
        <f>+IF(AL182=[3]CONTROLES!$C$52,[3]CONTROLES!$D$52,[3]CONTROLES!$D$53)</f>
        <v>0</v>
      </c>
      <c r="AN182" s="157"/>
      <c r="AO182" s="158">
        <f>+IF(AN182=[3]CONTROLES!$C$54,[3]CONTROLES!$D$54,[3]CONTROLES!$D$55)</f>
        <v>0</v>
      </c>
      <c r="AP182" s="157"/>
      <c r="AQ182" s="158">
        <f>+IF(AP182=[3]CONTROLES!$C$56,[3]CONTROLES!$D$56,IF(AP182=[3]CONTROLES!$C$57,[3]CONTROLES!$D$57,[3]CONTROLES!$D$58))</f>
        <v>0</v>
      </c>
      <c r="AR182" s="157"/>
      <c r="AS182" s="158">
        <f>+IF(AR182=[3]CONTROLES!$C$59,[3]CONTROLES!$D$59,[3]CONTROLES!$D$60)</f>
        <v>0</v>
      </c>
      <c r="AT182" s="157"/>
      <c r="AU182" s="158">
        <f>+IF(AT182=[3]CONTROLES!$C$61,[3]CONTROLES!$D$61,[3]CONTROLES!$D$62)</f>
        <v>0</v>
      </c>
      <c r="AV182" s="157"/>
      <c r="AW182" s="159">
        <f>+IF(AV182=[3]CONTROLES!$C$63,[3]CONTROLES!$D$63,IF(AV182=[3]CONTROLES!$C$64,[3]CONTROLES!$D$64,[3]CONTROLES!$D$65))</f>
        <v>0</v>
      </c>
      <c r="AX182" s="159">
        <f t="shared" si="29"/>
        <v>0</v>
      </c>
      <c r="AY182" s="160" t="str">
        <f t="shared" si="30"/>
        <v>Débil</v>
      </c>
      <c r="AZ182" s="143"/>
      <c r="BA182" s="386"/>
      <c r="BB182" s="394"/>
      <c r="BC182" s="395"/>
      <c r="BD182" s="368"/>
      <c r="BE182" s="368"/>
      <c r="BF182" s="66"/>
      <c r="BG182" s="66"/>
      <c r="BH182" s="143" t="s">
        <v>216</v>
      </c>
      <c r="BI182" s="222"/>
      <c r="BJ182" s="222"/>
      <c r="BK182" s="66"/>
      <c r="BL182" s="66"/>
      <c r="BM182" s="136" t="s">
        <v>171</v>
      </c>
      <c r="BN182" s="368"/>
      <c r="BO182" s="239"/>
      <c r="BP182" s="239"/>
      <c r="BQ182" s="196"/>
      <c r="BR182" s="196"/>
      <c r="BS182" s="196"/>
      <c r="BT182" s="196"/>
      <c r="BU182" s="196"/>
      <c r="BV182" s="196"/>
      <c r="BW182" s="196"/>
      <c r="BX182" s="196"/>
      <c r="BY182" s="196"/>
      <c r="BZ182" s="196"/>
      <c r="CA182" s="196"/>
      <c r="CB182" s="196"/>
      <c r="CC182" s="196"/>
      <c r="CD182" s="196"/>
      <c r="CE182" s="196"/>
      <c r="CF182" s="196"/>
      <c r="CG182" s="196"/>
      <c r="CH182" s="196"/>
      <c r="CI182" s="196"/>
      <c r="CJ182" s="196"/>
      <c r="CK182" s="196"/>
      <c r="CL182" s="196"/>
      <c r="CM182" s="196"/>
      <c r="CN182" s="196"/>
      <c r="CO182" s="196"/>
      <c r="CP182" s="196"/>
      <c r="CQ182" s="196"/>
      <c r="CR182" s="196"/>
      <c r="CS182" s="196"/>
      <c r="CT182" s="196"/>
      <c r="CU182" s="196"/>
      <c r="CV182" s="196"/>
      <c r="CW182" s="196"/>
      <c r="CX182" s="196"/>
      <c r="CY182" s="196"/>
      <c r="CZ182" s="196"/>
      <c r="DA182" s="196"/>
      <c r="DB182" s="196"/>
      <c r="DC182" s="196"/>
      <c r="DD182" s="196"/>
      <c r="DE182" s="196"/>
      <c r="DF182" s="196"/>
      <c r="DG182" s="196"/>
      <c r="DH182" s="196"/>
      <c r="DI182" s="196"/>
      <c r="DJ182" s="196"/>
      <c r="DK182" s="196"/>
      <c r="DL182" s="196"/>
      <c r="DM182" s="196"/>
      <c r="DN182" s="196"/>
      <c r="DO182" s="196"/>
      <c r="DP182" s="196"/>
      <c r="DQ182" s="196"/>
      <c r="DR182" s="196"/>
      <c r="DS182" s="196"/>
      <c r="DT182" s="196"/>
      <c r="DU182" s="196"/>
      <c r="DV182" s="196"/>
      <c r="DW182" s="196"/>
      <c r="DX182" s="196"/>
      <c r="DY182" s="196"/>
      <c r="DZ182" s="196"/>
      <c r="EA182" s="196"/>
      <c r="EB182" s="196"/>
      <c r="EC182" s="196"/>
      <c r="ED182" s="196"/>
      <c r="EE182" s="196"/>
      <c r="EF182" s="196"/>
      <c r="EG182" s="196"/>
      <c r="EH182" s="196"/>
      <c r="EI182" s="196"/>
      <c r="EJ182" s="196"/>
      <c r="EK182" s="196"/>
      <c r="EL182" s="196"/>
      <c r="EM182" s="196"/>
      <c r="EN182" s="196"/>
      <c r="EO182" s="196"/>
      <c r="EP182" s="196"/>
      <c r="EQ182" s="196"/>
      <c r="ER182" s="196"/>
      <c r="ES182" s="196"/>
      <c r="ET182" s="196"/>
      <c r="EU182" s="196"/>
      <c r="EV182" s="196"/>
      <c r="EW182" s="196"/>
      <c r="EX182" s="196"/>
      <c r="EY182" s="196"/>
      <c r="EZ182" s="196"/>
      <c r="FA182" s="196"/>
      <c r="FB182" s="196"/>
      <c r="FC182" s="196"/>
      <c r="FD182" s="196"/>
      <c r="FE182" s="196"/>
      <c r="FF182" s="196"/>
      <c r="FG182" s="196"/>
      <c r="FH182" s="196"/>
      <c r="FI182" s="196"/>
      <c r="FJ182" s="196"/>
      <c r="FK182" s="196"/>
      <c r="FL182" s="196"/>
      <c r="FM182" s="196"/>
      <c r="FN182" s="196"/>
      <c r="FO182" s="196"/>
      <c r="FP182" s="196"/>
      <c r="FQ182" s="196"/>
      <c r="FR182" s="196"/>
      <c r="FS182" s="280"/>
      <c r="FT182" s="280"/>
      <c r="FU182" s="196"/>
      <c r="FV182" s="277"/>
      <c r="FW182" s="196"/>
      <c r="FX182" s="196"/>
      <c r="FY182" s="280"/>
      <c r="FZ182" s="196"/>
      <c r="GA182" s="196"/>
      <c r="GB182" s="196"/>
      <c r="GC182" s="196"/>
      <c r="GD182" s="196"/>
      <c r="GE182" s="239"/>
      <c r="GF182" s="239"/>
      <c r="GG182" s="239"/>
      <c r="GH182" s="239"/>
      <c r="GI182" s="239"/>
      <c r="GJ182" s="239"/>
      <c r="GK182" s="239"/>
      <c r="GL182" s="239"/>
      <c r="GM182" s="239"/>
      <c r="GN182" s="239"/>
      <c r="GO182" s="239"/>
      <c r="GP182" s="239"/>
      <c r="GQ182" s="239"/>
      <c r="GR182" s="239"/>
      <c r="GS182" s="239"/>
      <c r="GT182" s="239"/>
      <c r="GU182" s="239"/>
      <c r="GV182" s="239"/>
      <c r="GW182" s="239"/>
      <c r="GX182" s="239"/>
      <c r="GY182" s="239"/>
      <c r="GZ182" s="239"/>
      <c r="HA182" s="239"/>
      <c r="HB182" s="239"/>
      <c r="HC182" s="239"/>
      <c r="HD182" s="239"/>
      <c r="HE182" s="239"/>
      <c r="HF182" s="169"/>
    </row>
    <row r="183" spans="1:214" ht="39.75" hidden="1" customHeight="1" x14ac:dyDescent="0.2">
      <c r="A183" s="351"/>
      <c r="B183" s="350" t="s">
        <v>121</v>
      </c>
      <c r="C183" s="328" t="str">
        <f>VLOOKUP(B183,FORMULAS!$A$30:$C$46,2,0)</f>
        <v>OBJETIVO PROCESO</v>
      </c>
      <c r="D183" s="466" t="e">
        <f>VLOOKUP(#REF!,FORMULAS!$A$30:$C$46,3,0)</f>
        <v>#REF!</v>
      </c>
      <c r="E183" s="175"/>
      <c r="F183" s="465"/>
      <c r="G183" s="175"/>
      <c r="H183" s="465"/>
      <c r="I183" s="353"/>
      <c r="J183" s="153"/>
      <c r="K183" s="223"/>
      <c r="L183" s="223"/>
      <c r="M183" s="223"/>
      <c r="N183" s="223"/>
      <c r="O183" s="466" t="s">
        <v>277</v>
      </c>
      <c r="P183" s="386" t="str">
        <f>VLOOKUP(O183,FORMULAS!$A$77:$B$82,2,0)</f>
        <v>Probable</v>
      </c>
      <c r="Q183" s="395" t="str">
        <f>+P183</f>
        <v>Probable</v>
      </c>
      <c r="R183" s="329" t="e">
        <f>VLOOKUP(A183,'Impacto Ri Inhe'!$B$5:$AF$42,31,0)</f>
        <v>#N/A</v>
      </c>
      <c r="S183" s="405" t="e">
        <f t="shared" ref="S183" si="31">CONCATENATE(R183,"-",Q183)</f>
        <v>#N/A</v>
      </c>
      <c r="T183" s="392" t="e">
        <f>VLOOKUP(S183,[18]FORMULAS!$I$77:$J$97,2,0)</f>
        <v>#N/A</v>
      </c>
      <c r="U183" s="154"/>
      <c r="V183" s="155"/>
      <c r="W183" s="155"/>
      <c r="X183" s="155"/>
      <c r="Y183" s="146"/>
      <c r="Z183" s="132">
        <f>+IF(Y183='Tabla Valoración controles'!$D$4,'Tabla Valoración controles'!$F$4,IF('Mapa Corrupcion'!Y183='Tabla Valoración controles'!$D$5,'Tabla Valoración controles'!$F$5,IF(Y183=FORMULAS!$A$10,0,'Tabla Valoración controles'!$F$6)))</f>
        <v>0.1</v>
      </c>
      <c r="AA183" s="156"/>
      <c r="AB183" s="133">
        <f>+IF(AA183='Tabla Valoración controles'!$D$7,'Tabla Valoración controles'!$F$7,IF(Y183=FORMULAS!$A$10,0,'Tabla Valoración controles'!$F$8))</f>
        <v>0.15</v>
      </c>
      <c r="AC183" s="156"/>
      <c r="AD183" s="132">
        <f>+IF(AC183='Tabla Valoración controles'!$D$9,'Tabla Valoración controles'!$F$9,IF(Y183=FORMULAS!$A$10,0,'Tabla Valoración controles'!$F$10))</f>
        <v>0</v>
      </c>
      <c r="AE183" s="156"/>
      <c r="AF183" s="132">
        <f>+IF(AE183='Tabla Valoración controles'!$D$9,'Tabla Valoración controles'!$F$9,IF(AA183=FORMULAS!$A$10,0,'Tabla Valoración controles'!$F$10))</f>
        <v>0</v>
      </c>
      <c r="AG183" s="156"/>
      <c r="AH183" s="132">
        <f>+IF(AG183='Tabla Valoración controles'!$D$13,'Tabla Valoración controles'!$F$13,'Tabla Valoración controles'!$F$14)</f>
        <v>0</v>
      </c>
      <c r="AI183" s="170">
        <f t="shared" si="28"/>
        <v>0.25</v>
      </c>
      <c r="AJ183" s="157"/>
      <c r="AK183" s="158">
        <f>+IF(AJ183=[3]CONTROLES!$C$50,[3]CONTROLES!$D$50,[3]CONTROLES!$D$51)</f>
        <v>0</v>
      </c>
      <c r="AL183" s="157"/>
      <c r="AM183" s="158">
        <f>+IF(AL183=[3]CONTROLES!$C$52,[3]CONTROLES!$D$52,[3]CONTROLES!$D$53)</f>
        <v>0</v>
      </c>
      <c r="AN183" s="157"/>
      <c r="AO183" s="158">
        <f>+IF(AN183=[3]CONTROLES!$C$54,[3]CONTROLES!$D$54,[3]CONTROLES!$D$55)</f>
        <v>0</v>
      </c>
      <c r="AP183" s="157"/>
      <c r="AQ183" s="158">
        <f>+IF(AP183=[3]CONTROLES!$C$56,[3]CONTROLES!$D$56,IF(AP183=[3]CONTROLES!$C$57,[3]CONTROLES!$D$57,[3]CONTROLES!$D$58))</f>
        <v>0</v>
      </c>
      <c r="AR183" s="157"/>
      <c r="AS183" s="158">
        <f>+IF(AR183=[3]CONTROLES!$C$59,[3]CONTROLES!$D$59,[3]CONTROLES!$D$60)</f>
        <v>0</v>
      </c>
      <c r="AT183" s="157"/>
      <c r="AU183" s="158">
        <f>+IF(AT183=[3]CONTROLES!$C$61,[3]CONTROLES!$D$61,[3]CONTROLES!$D$62)</f>
        <v>0</v>
      </c>
      <c r="AV183" s="157"/>
      <c r="AW183" s="159">
        <f>+IF(AV183=[3]CONTROLES!$C$63,[3]CONTROLES!$D$63,IF(AV183=[3]CONTROLES!$C$64,[3]CONTROLES!$D$64,[3]CONTROLES!$D$65))</f>
        <v>0</v>
      </c>
      <c r="AX183" s="159">
        <f t="shared" si="29"/>
        <v>0</v>
      </c>
      <c r="AY183" s="160" t="str">
        <f t="shared" si="30"/>
        <v>Débil</v>
      </c>
      <c r="AZ183" s="143" t="s">
        <v>3</v>
      </c>
      <c r="BA183" s="386" t="str">
        <f>VLOOKUP(AZ183,FORMULAS!$A$77:$B$82,2,0)</f>
        <v>Probabilidad</v>
      </c>
      <c r="BB183" s="393" t="e">
        <f>+R183</f>
        <v>#N/A</v>
      </c>
      <c r="BC183" s="395" t="e">
        <f>CONCATENATE(BB183,"-",BA183)</f>
        <v>#N/A</v>
      </c>
      <c r="BD183" s="368" t="e">
        <f>VLOOKUP(BC183,FORMULAS!$I$77:$J$97,2,0)</f>
        <v>#N/A</v>
      </c>
      <c r="BE183" s="368"/>
      <c r="BF183" s="66"/>
      <c r="BG183" s="66"/>
      <c r="BH183" s="143" t="s">
        <v>216</v>
      </c>
      <c r="BI183" s="222"/>
      <c r="BJ183" s="222"/>
      <c r="BK183" s="66"/>
      <c r="BL183" s="66"/>
      <c r="BM183" s="136" t="s">
        <v>171</v>
      </c>
      <c r="BN183" s="368"/>
      <c r="BO183" s="239"/>
      <c r="BP183" s="239"/>
      <c r="BQ183" s="196"/>
      <c r="BR183" s="196"/>
      <c r="BS183" s="196"/>
      <c r="BT183" s="196"/>
      <c r="BU183" s="196"/>
      <c r="BV183" s="196"/>
      <c r="BW183" s="196"/>
      <c r="BX183" s="196"/>
      <c r="BY183" s="196"/>
      <c r="BZ183" s="196"/>
      <c r="CA183" s="196"/>
      <c r="CB183" s="196"/>
      <c r="CC183" s="196"/>
      <c r="CD183" s="196"/>
      <c r="CE183" s="196"/>
      <c r="CF183" s="196"/>
      <c r="CG183" s="196"/>
      <c r="CH183" s="196"/>
      <c r="CI183" s="196"/>
      <c r="CJ183" s="196"/>
      <c r="CK183" s="196"/>
      <c r="CL183" s="196"/>
      <c r="CM183" s="196"/>
      <c r="CN183" s="196"/>
      <c r="CO183" s="196"/>
      <c r="CP183" s="196"/>
      <c r="CQ183" s="196"/>
      <c r="CR183" s="196"/>
      <c r="CS183" s="196"/>
      <c r="CT183" s="196"/>
      <c r="CU183" s="196"/>
      <c r="CV183" s="196"/>
      <c r="CW183" s="196"/>
      <c r="CX183" s="196"/>
      <c r="CY183" s="196"/>
      <c r="CZ183" s="196"/>
      <c r="DA183" s="196"/>
      <c r="DB183" s="196"/>
      <c r="DC183" s="196"/>
      <c r="DD183" s="196"/>
      <c r="DE183" s="196"/>
      <c r="DF183" s="196"/>
      <c r="DG183" s="196"/>
      <c r="DH183" s="196"/>
      <c r="DI183" s="196"/>
      <c r="DJ183" s="196"/>
      <c r="DK183" s="196"/>
      <c r="DL183" s="196"/>
      <c r="DM183" s="196"/>
      <c r="DN183" s="196"/>
      <c r="DO183" s="196"/>
      <c r="DP183" s="196"/>
      <c r="DQ183" s="196"/>
      <c r="DR183" s="196"/>
      <c r="DS183" s="196"/>
      <c r="DT183" s="196"/>
      <c r="DU183" s="196"/>
      <c r="DV183" s="196"/>
      <c r="DW183" s="196"/>
      <c r="DX183" s="196"/>
      <c r="DY183" s="196"/>
      <c r="DZ183" s="196"/>
      <c r="EA183" s="196"/>
      <c r="EB183" s="196"/>
      <c r="EC183" s="196"/>
      <c r="ED183" s="196"/>
      <c r="EE183" s="196"/>
      <c r="EF183" s="196"/>
      <c r="EG183" s="196"/>
      <c r="EH183" s="196"/>
      <c r="EI183" s="196"/>
      <c r="EJ183" s="196"/>
      <c r="EK183" s="196"/>
      <c r="EL183" s="196"/>
      <c r="EM183" s="196"/>
      <c r="EN183" s="196"/>
      <c r="EO183" s="196"/>
      <c r="EP183" s="196"/>
      <c r="EQ183" s="196"/>
      <c r="ER183" s="196"/>
      <c r="ES183" s="196"/>
      <c r="ET183" s="196"/>
      <c r="EU183" s="196"/>
      <c r="EV183" s="196"/>
      <c r="EW183" s="196"/>
      <c r="EX183" s="196"/>
      <c r="EY183" s="196"/>
      <c r="EZ183" s="196"/>
      <c r="FA183" s="196"/>
      <c r="FB183" s="196"/>
      <c r="FC183" s="196"/>
      <c r="FD183" s="196"/>
      <c r="FE183" s="196"/>
      <c r="FF183" s="196"/>
      <c r="FG183" s="196"/>
      <c r="FH183" s="196"/>
      <c r="FI183" s="196"/>
      <c r="FJ183" s="196"/>
      <c r="FK183" s="196"/>
      <c r="FL183" s="196"/>
      <c r="FM183" s="196"/>
      <c r="FN183" s="196"/>
      <c r="FO183" s="196"/>
      <c r="FP183" s="196"/>
      <c r="FQ183" s="196"/>
      <c r="FR183" s="196"/>
      <c r="FS183" s="280"/>
      <c r="FT183" s="280"/>
      <c r="FU183" s="196"/>
      <c r="FV183" s="277"/>
      <c r="FW183" s="196"/>
      <c r="FX183" s="196"/>
      <c r="FY183" s="280"/>
      <c r="FZ183" s="196"/>
      <c r="GA183" s="196"/>
      <c r="GB183" s="196"/>
      <c r="GC183" s="196"/>
      <c r="GD183" s="196"/>
      <c r="GE183" s="239"/>
      <c r="GF183" s="239"/>
      <c r="GG183" s="239"/>
      <c r="GH183" s="239"/>
      <c r="GI183" s="239"/>
      <c r="GJ183" s="239"/>
      <c r="GK183" s="239"/>
      <c r="GL183" s="239"/>
      <c r="GM183" s="239"/>
      <c r="GN183" s="239"/>
      <c r="GO183" s="239"/>
      <c r="GP183" s="239"/>
      <c r="GQ183" s="239"/>
      <c r="GR183" s="239"/>
      <c r="GS183" s="239"/>
      <c r="GT183" s="239"/>
      <c r="GU183" s="239"/>
      <c r="GV183" s="239"/>
      <c r="GW183" s="239"/>
      <c r="GX183" s="239"/>
      <c r="GY183" s="239"/>
      <c r="GZ183" s="239"/>
      <c r="HA183" s="239"/>
      <c r="HB183" s="239"/>
      <c r="HC183" s="239"/>
      <c r="HD183" s="239"/>
      <c r="HE183" s="239"/>
      <c r="HF183" s="169"/>
    </row>
    <row r="184" spans="1:214" ht="39.75" hidden="1" customHeight="1" x14ac:dyDescent="0.2">
      <c r="A184" s="351"/>
      <c r="B184" s="350"/>
      <c r="C184" s="328"/>
      <c r="D184" s="466"/>
      <c r="E184" s="175"/>
      <c r="F184" s="465"/>
      <c r="G184" s="175"/>
      <c r="H184" s="465"/>
      <c r="I184" s="353"/>
      <c r="J184" s="153"/>
      <c r="K184" s="223"/>
      <c r="L184" s="223"/>
      <c r="M184" s="223"/>
      <c r="N184" s="223"/>
      <c r="O184" s="466"/>
      <c r="P184" s="386"/>
      <c r="Q184" s="395"/>
      <c r="R184" s="329"/>
      <c r="S184" s="406"/>
      <c r="T184" s="390"/>
      <c r="U184" s="154"/>
      <c r="V184" s="155"/>
      <c r="W184" s="155"/>
      <c r="X184" s="155"/>
      <c r="Y184" s="146"/>
      <c r="Z184" s="132">
        <f>+IF(Y184='Tabla Valoración controles'!$D$4,'Tabla Valoración controles'!$F$4,IF('Mapa Corrupcion'!Y184='Tabla Valoración controles'!$D$5,'Tabla Valoración controles'!$F$5,IF(Y184=FORMULAS!$A$10,0,'Tabla Valoración controles'!$F$6)))</f>
        <v>0.1</v>
      </c>
      <c r="AA184" s="156"/>
      <c r="AB184" s="133">
        <f>+IF(AA184='Tabla Valoración controles'!$D$7,'Tabla Valoración controles'!$F$7,IF(Y184=FORMULAS!$A$10,0,'Tabla Valoración controles'!$F$8))</f>
        <v>0.15</v>
      </c>
      <c r="AC184" s="156"/>
      <c r="AD184" s="132">
        <f>+IF(AC184='Tabla Valoración controles'!$D$9,'Tabla Valoración controles'!$F$9,IF(Y184=FORMULAS!$A$10,0,'Tabla Valoración controles'!$F$10))</f>
        <v>0</v>
      </c>
      <c r="AE184" s="156"/>
      <c r="AF184" s="132">
        <f>+IF(AE184='Tabla Valoración controles'!$D$9,'Tabla Valoración controles'!$F$9,IF(AA184=FORMULAS!$A$10,0,'Tabla Valoración controles'!$F$10))</f>
        <v>0</v>
      </c>
      <c r="AG184" s="156"/>
      <c r="AH184" s="132">
        <f>+IF(AG184='Tabla Valoración controles'!$D$13,'Tabla Valoración controles'!$F$13,'Tabla Valoración controles'!$F$14)</f>
        <v>0</v>
      </c>
      <c r="AI184" s="170">
        <f t="shared" si="28"/>
        <v>0.25</v>
      </c>
      <c r="AJ184" s="157"/>
      <c r="AK184" s="158">
        <f>+IF(AJ184=[3]CONTROLES!$C$50,[3]CONTROLES!$D$50,[3]CONTROLES!$D$51)</f>
        <v>0</v>
      </c>
      <c r="AL184" s="157"/>
      <c r="AM184" s="158">
        <f>+IF(AL184=[3]CONTROLES!$C$52,[3]CONTROLES!$D$52,[3]CONTROLES!$D$53)</f>
        <v>0</v>
      </c>
      <c r="AN184" s="157"/>
      <c r="AO184" s="158">
        <f>+IF(AN184=[3]CONTROLES!$C$54,[3]CONTROLES!$D$54,[3]CONTROLES!$D$55)</f>
        <v>0</v>
      </c>
      <c r="AP184" s="157"/>
      <c r="AQ184" s="158">
        <f>+IF(AP184=[3]CONTROLES!$C$56,[3]CONTROLES!$D$56,IF(AP184=[3]CONTROLES!$C$57,[3]CONTROLES!$D$57,[3]CONTROLES!$D$58))</f>
        <v>0</v>
      </c>
      <c r="AR184" s="157"/>
      <c r="AS184" s="158">
        <f>+IF(AR184=[3]CONTROLES!$C$59,[3]CONTROLES!$D$59,[3]CONTROLES!$D$60)</f>
        <v>0</v>
      </c>
      <c r="AT184" s="157"/>
      <c r="AU184" s="158">
        <f>+IF(AT184=[3]CONTROLES!$C$61,[3]CONTROLES!$D$61,[3]CONTROLES!$D$62)</f>
        <v>0</v>
      </c>
      <c r="AV184" s="157"/>
      <c r="AW184" s="159">
        <f>+IF(AV184=[3]CONTROLES!$C$63,[3]CONTROLES!$D$63,IF(AV184=[3]CONTROLES!$C$64,[3]CONTROLES!$D$64,[3]CONTROLES!$D$65))</f>
        <v>0</v>
      </c>
      <c r="AX184" s="159">
        <f t="shared" si="29"/>
        <v>0</v>
      </c>
      <c r="AY184" s="160" t="str">
        <f t="shared" si="30"/>
        <v>Débil</v>
      </c>
      <c r="AZ184" s="143"/>
      <c r="BA184" s="386"/>
      <c r="BB184" s="394"/>
      <c r="BC184" s="395"/>
      <c r="BD184" s="368"/>
      <c r="BE184" s="368"/>
      <c r="BF184" s="66"/>
      <c r="BG184" s="66"/>
      <c r="BH184" s="143" t="s">
        <v>216</v>
      </c>
      <c r="BI184" s="222"/>
      <c r="BJ184" s="222"/>
      <c r="BK184" s="66"/>
      <c r="BL184" s="66"/>
      <c r="BM184" s="136" t="s">
        <v>171</v>
      </c>
      <c r="BN184" s="368"/>
      <c r="BO184" s="239"/>
      <c r="BP184" s="239"/>
      <c r="BQ184" s="196"/>
      <c r="BR184" s="196"/>
      <c r="BS184" s="196"/>
      <c r="BT184" s="196"/>
      <c r="BU184" s="196"/>
      <c r="BV184" s="196"/>
      <c r="BW184" s="196"/>
      <c r="BX184" s="196"/>
      <c r="BY184" s="196"/>
      <c r="BZ184" s="196"/>
      <c r="CA184" s="196"/>
      <c r="CB184" s="196"/>
      <c r="CC184" s="196"/>
      <c r="CD184" s="196"/>
      <c r="CE184" s="196"/>
      <c r="CF184" s="196"/>
      <c r="CG184" s="196"/>
      <c r="CH184" s="196"/>
      <c r="CI184" s="196"/>
      <c r="CJ184" s="196"/>
      <c r="CK184" s="196"/>
      <c r="CL184" s="196"/>
      <c r="CM184" s="196"/>
      <c r="CN184" s="196"/>
      <c r="CO184" s="196"/>
      <c r="CP184" s="196"/>
      <c r="CQ184" s="196"/>
      <c r="CR184" s="196"/>
      <c r="CS184" s="196"/>
      <c r="CT184" s="196"/>
      <c r="CU184" s="196"/>
      <c r="CV184" s="196"/>
      <c r="CW184" s="196"/>
      <c r="CX184" s="196"/>
      <c r="CY184" s="196"/>
      <c r="CZ184" s="196"/>
      <c r="DA184" s="196"/>
      <c r="DB184" s="196"/>
      <c r="DC184" s="196"/>
      <c r="DD184" s="196"/>
      <c r="DE184" s="196"/>
      <c r="DF184" s="196"/>
      <c r="DG184" s="196"/>
      <c r="DH184" s="196"/>
      <c r="DI184" s="196"/>
      <c r="DJ184" s="196"/>
      <c r="DK184" s="196"/>
      <c r="DL184" s="196"/>
      <c r="DM184" s="196"/>
      <c r="DN184" s="196"/>
      <c r="DO184" s="196"/>
      <c r="DP184" s="196"/>
      <c r="DQ184" s="196"/>
      <c r="DR184" s="196"/>
      <c r="DS184" s="196"/>
      <c r="DT184" s="196"/>
      <c r="DU184" s="196"/>
      <c r="DV184" s="196"/>
      <c r="DW184" s="196"/>
      <c r="DX184" s="196"/>
      <c r="DY184" s="196"/>
      <c r="DZ184" s="196"/>
      <c r="EA184" s="196"/>
      <c r="EB184" s="196"/>
      <c r="EC184" s="196"/>
      <c r="ED184" s="196"/>
      <c r="EE184" s="196"/>
      <c r="EF184" s="196"/>
      <c r="EG184" s="196"/>
      <c r="EH184" s="196"/>
      <c r="EI184" s="196"/>
      <c r="EJ184" s="196"/>
      <c r="EK184" s="196"/>
      <c r="EL184" s="196"/>
      <c r="EM184" s="196"/>
      <c r="EN184" s="196"/>
      <c r="EO184" s="196"/>
      <c r="EP184" s="196"/>
      <c r="EQ184" s="196"/>
      <c r="ER184" s="196"/>
      <c r="ES184" s="196"/>
      <c r="ET184" s="196"/>
      <c r="EU184" s="196"/>
      <c r="EV184" s="196"/>
      <c r="EW184" s="196"/>
      <c r="EX184" s="196"/>
      <c r="EY184" s="196"/>
      <c r="EZ184" s="196"/>
      <c r="FA184" s="196"/>
      <c r="FB184" s="196"/>
      <c r="FC184" s="196"/>
      <c r="FD184" s="196"/>
      <c r="FE184" s="196"/>
      <c r="FF184" s="196"/>
      <c r="FG184" s="196"/>
      <c r="FH184" s="196"/>
      <c r="FI184" s="196"/>
      <c r="FJ184" s="196"/>
      <c r="FK184" s="196"/>
      <c r="FL184" s="196"/>
      <c r="FM184" s="196"/>
      <c r="FN184" s="196"/>
      <c r="FO184" s="196"/>
      <c r="FP184" s="196"/>
      <c r="FQ184" s="196"/>
      <c r="FR184" s="196"/>
      <c r="FS184" s="280"/>
      <c r="FT184" s="280"/>
      <c r="FU184" s="196"/>
      <c r="FV184" s="277"/>
      <c r="FW184" s="196"/>
      <c r="FX184" s="196"/>
      <c r="FY184" s="280"/>
      <c r="FZ184" s="196"/>
      <c r="GA184" s="196"/>
      <c r="GB184" s="196"/>
      <c r="GC184" s="196"/>
      <c r="GD184" s="196"/>
      <c r="GE184" s="239"/>
      <c r="GF184" s="239"/>
      <c r="GG184" s="239"/>
      <c r="GH184" s="239"/>
      <c r="GI184" s="239"/>
      <c r="GJ184" s="239"/>
      <c r="GK184" s="239"/>
      <c r="GL184" s="239"/>
      <c r="GM184" s="239"/>
      <c r="GN184" s="239"/>
      <c r="GO184" s="239"/>
      <c r="GP184" s="239"/>
      <c r="GQ184" s="239"/>
      <c r="GR184" s="239"/>
      <c r="GS184" s="239"/>
      <c r="GT184" s="239"/>
      <c r="GU184" s="239"/>
      <c r="GV184" s="239"/>
      <c r="GW184" s="239"/>
      <c r="GX184" s="239"/>
      <c r="GY184" s="239"/>
      <c r="GZ184" s="239"/>
      <c r="HA184" s="239"/>
      <c r="HB184" s="239"/>
      <c r="HC184" s="239"/>
      <c r="HD184" s="239"/>
      <c r="HE184" s="239"/>
      <c r="HF184" s="169"/>
    </row>
    <row r="185" spans="1:214" ht="39.75" hidden="1" customHeight="1" x14ac:dyDescent="0.2">
      <c r="A185" s="351"/>
      <c r="B185" s="350"/>
      <c r="C185" s="328"/>
      <c r="D185" s="466"/>
      <c r="E185" s="175"/>
      <c r="F185" s="465"/>
      <c r="G185" s="175"/>
      <c r="H185" s="465"/>
      <c r="I185" s="353"/>
      <c r="J185" s="153"/>
      <c r="K185" s="223"/>
      <c r="L185" s="223"/>
      <c r="M185" s="223"/>
      <c r="N185" s="223"/>
      <c r="O185" s="466"/>
      <c r="P185" s="386"/>
      <c r="Q185" s="395"/>
      <c r="R185" s="329"/>
      <c r="S185" s="406"/>
      <c r="T185" s="390"/>
      <c r="U185" s="154"/>
      <c r="V185" s="155"/>
      <c r="W185" s="155"/>
      <c r="X185" s="155"/>
      <c r="Y185" s="146"/>
      <c r="Z185" s="132">
        <f>+IF(Y185='Tabla Valoración controles'!$D$4,'Tabla Valoración controles'!$F$4,IF('Mapa Corrupcion'!Y185='Tabla Valoración controles'!$D$5,'Tabla Valoración controles'!$F$5,IF(Y185=FORMULAS!$A$10,0,'Tabla Valoración controles'!$F$6)))</f>
        <v>0.1</v>
      </c>
      <c r="AA185" s="156"/>
      <c r="AB185" s="133">
        <f>+IF(AA185='Tabla Valoración controles'!$D$7,'Tabla Valoración controles'!$F$7,IF(Y185=FORMULAS!$A$10,0,'Tabla Valoración controles'!$F$8))</f>
        <v>0.15</v>
      </c>
      <c r="AC185" s="156"/>
      <c r="AD185" s="132">
        <f>+IF(AC185='Tabla Valoración controles'!$D$9,'Tabla Valoración controles'!$F$9,IF(Y185=FORMULAS!$A$10,0,'Tabla Valoración controles'!$F$10))</f>
        <v>0</v>
      </c>
      <c r="AE185" s="156"/>
      <c r="AF185" s="132">
        <f>+IF(AE185='Tabla Valoración controles'!$D$9,'Tabla Valoración controles'!$F$9,IF(AA185=FORMULAS!$A$10,0,'Tabla Valoración controles'!$F$10))</f>
        <v>0</v>
      </c>
      <c r="AG185" s="156"/>
      <c r="AH185" s="132">
        <f>+IF(AG185='Tabla Valoración controles'!$D$13,'Tabla Valoración controles'!$F$13,'Tabla Valoración controles'!$F$14)</f>
        <v>0</v>
      </c>
      <c r="AI185" s="170">
        <f t="shared" si="28"/>
        <v>0.25</v>
      </c>
      <c r="AJ185" s="157"/>
      <c r="AK185" s="158">
        <f>+IF(AJ185=[3]CONTROLES!$C$50,[3]CONTROLES!$D$50,[3]CONTROLES!$D$51)</f>
        <v>0</v>
      </c>
      <c r="AL185" s="157"/>
      <c r="AM185" s="158">
        <f>+IF(AL185=[3]CONTROLES!$C$52,[3]CONTROLES!$D$52,[3]CONTROLES!$D$53)</f>
        <v>0</v>
      </c>
      <c r="AN185" s="157"/>
      <c r="AO185" s="158">
        <f>+IF(AN185=[3]CONTROLES!$C$54,[3]CONTROLES!$D$54,[3]CONTROLES!$D$55)</f>
        <v>0</v>
      </c>
      <c r="AP185" s="157"/>
      <c r="AQ185" s="158">
        <f>+IF(AP185=[3]CONTROLES!$C$56,[3]CONTROLES!$D$56,IF(AP185=[3]CONTROLES!$C$57,[3]CONTROLES!$D$57,[3]CONTROLES!$D$58))</f>
        <v>0</v>
      </c>
      <c r="AR185" s="157"/>
      <c r="AS185" s="158">
        <f>+IF(AR185=[3]CONTROLES!$C$59,[3]CONTROLES!$D$59,[3]CONTROLES!$D$60)</f>
        <v>0</v>
      </c>
      <c r="AT185" s="157"/>
      <c r="AU185" s="158">
        <f>+IF(AT185=[3]CONTROLES!$C$61,[3]CONTROLES!$D$61,[3]CONTROLES!$D$62)</f>
        <v>0</v>
      </c>
      <c r="AV185" s="157"/>
      <c r="AW185" s="159">
        <f>+IF(AV185=[3]CONTROLES!$C$63,[3]CONTROLES!$D$63,IF(AV185=[3]CONTROLES!$C$64,[3]CONTROLES!$D$64,[3]CONTROLES!$D$65))</f>
        <v>0</v>
      </c>
      <c r="AX185" s="159">
        <f t="shared" si="29"/>
        <v>0</v>
      </c>
      <c r="AY185" s="160" t="str">
        <f t="shared" si="30"/>
        <v>Débil</v>
      </c>
      <c r="AZ185" s="143"/>
      <c r="BA185" s="386"/>
      <c r="BB185" s="394"/>
      <c r="BC185" s="395"/>
      <c r="BD185" s="368"/>
      <c r="BE185" s="368"/>
      <c r="BF185" s="66"/>
      <c r="BG185" s="66"/>
      <c r="BH185" s="143" t="s">
        <v>216</v>
      </c>
      <c r="BI185" s="222"/>
      <c r="BJ185" s="222"/>
      <c r="BK185" s="66"/>
      <c r="BL185" s="66"/>
      <c r="BM185" s="136" t="s">
        <v>171</v>
      </c>
      <c r="BN185" s="368"/>
      <c r="BO185" s="239"/>
      <c r="BP185" s="239"/>
      <c r="BQ185" s="196"/>
      <c r="BR185" s="196"/>
      <c r="BS185" s="196"/>
      <c r="BT185" s="196"/>
      <c r="BU185" s="196"/>
      <c r="BV185" s="196"/>
      <c r="BW185" s="196"/>
      <c r="BX185" s="196"/>
      <c r="BY185" s="196"/>
      <c r="BZ185" s="196"/>
      <c r="CA185" s="196"/>
      <c r="CB185" s="196"/>
      <c r="CC185" s="196"/>
      <c r="CD185" s="196"/>
      <c r="CE185" s="196"/>
      <c r="CF185" s="196"/>
      <c r="CG185" s="196"/>
      <c r="CH185" s="196"/>
      <c r="CI185" s="196"/>
      <c r="CJ185" s="196"/>
      <c r="CK185" s="196"/>
      <c r="CL185" s="196"/>
      <c r="CM185" s="196"/>
      <c r="CN185" s="196"/>
      <c r="CO185" s="196"/>
      <c r="CP185" s="196"/>
      <c r="CQ185" s="196"/>
      <c r="CR185" s="196"/>
      <c r="CS185" s="196"/>
      <c r="CT185" s="196"/>
      <c r="CU185" s="196"/>
      <c r="CV185" s="196"/>
      <c r="CW185" s="196"/>
      <c r="CX185" s="196"/>
      <c r="CY185" s="196"/>
      <c r="CZ185" s="196"/>
      <c r="DA185" s="196"/>
      <c r="DB185" s="196"/>
      <c r="DC185" s="196"/>
      <c r="DD185" s="196"/>
      <c r="DE185" s="196"/>
      <c r="DF185" s="196"/>
      <c r="DG185" s="196"/>
      <c r="DH185" s="196"/>
      <c r="DI185" s="196"/>
      <c r="DJ185" s="196"/>
      <c r="DK185" s="196"/>
      <c r="DL185" s="196"/>
      <c r="DM185" s="196"/>
      <c r="DN185" s="196"/>
      <c r="DO185" s="196"/>
      <c r="DP185" s="196"/>
      <c r="DQ185" s="196"/>
      <c r="DR185" s="196"/>
      <c r="DS185" s="196"/>
      <c r="DT185" s="196"/>
      <c r="DU185" s="196"/>
      <c r="DV185" s="196"/>
      <c r="DW185" s="196"/>
      <c r="DX185" s="196"/>
      <c r="DY185" s="196"/>
      <c r="DZ185" s="196"/>
      <c r="EA185" s="196"/>
      <c r="EB185" s="196"/>
      <c r="EC185" s="196"/>
      <c r="ED185" s="196"/>
      <c r="EE185" s="196"/>
      <c r="EF185" s="196"/>
      <c r="EG185" s="196"/>
      <c r="EH185" s="196"/>
      <c r="EI185" s="196"/>
      <c r="EJ185" s="196"/>
      <c r="EK185" s="196"/>
      <c r="EL185" s="196"/>
      <c r="EM185" s="196"/>
      <c r="EN185" s="196"/>
      <c r="EO185" s="196"/>
      <c r="EP185" s="196"/>
      <c r="EQ185" s="196"/>
      <c r="ER185" s="196"/>
      <c r="ES185" s="196"/>
      <c r="ET185" s="196"/>
      <c r="EU185" s="196"/>
      <c r="EV185" s="196"/>
      <c r="EW185" s="196"/>
      <c r="EX185" s="196"/>
      <c r="EY185" s="196"/>
      <c r="EZ185" s="196"/>
      <c r="FA185" s="196"/>
      <c r="FB185" s="196"/>
      <c r="FC185" s="196"/>
      <c r="FD185" s="196"/>
      <c r="FE185" s="196"/>
      <c r="FF185" s="196"/>
      <c r="FG185" s="196"/>
      <c r="FH185" s="196"/>
      <c r="FI185" s="196"/>
      <c r="FJ185" s="196"/>
      <c r="FK185" s="196"/>
      <c r="FL185" s="196"/>
      <c r="FM185" s="196"/>
      <c r="FN185" s="196"/>
      <c r="FO185" s="196"/>
      <c r="FP185" s="196"/>
      <c r="FQ185" s="196"/>
      <c r="FR185" s="196"/>
      <c r="FS185" s="280"/>
      <c r="FT185" s="280"/>
      <c r="FU185" s="196"/>
      <c r="FV185" s="277"/>
      <c r="FW185" s="196"/>
      <c r="FX185" s="196"/>
      <c r="FY185" s="280"/>
      <c r="FZ185" s="196"/>
      <c r="GA185" s="196"/>
      <c r="GB185" s="196"/>
      <c r="GC185" s="196"/>
      <c r="GD185" s="196"/>
      <c r="GE185" s="239"/>
      <c r="GF185" s="239"/>
      <c r="GG185" s="239"/>
      <c r="GH185" s="239"/>
      <c r="GI185" s="239"/>
      <c r="GJ185" s="239"/>
      <c r="GK185" s="239"/>
      <c r="GL185" s="239"/>
      <c r="GM185" s="239"/>
      <c r="GN185" s="239"/>
      <c r="GO185" s="239"/>
      <c r="GP185" s="239"/>
      <c r="GQ185" s="239"/>
      <c r="GR185" s="239"/>
      <c r="GS185" s="239"/>
      <c r="GT185" s="239"/>
      <c r="GU185" s="239"/>
      <c r="GV185" s="239"/>
      <c r="GW185" s="239"/>
      <c r="GX185" s="239"/>
      <c r="GY185" s="239"/>
      <c r="GZ185" s="239"/>
      <c r="HA185" s="239"/>
      <c r="HB185" s="239"/>
      <c r="HC185" s="239"/>
      <c r="HD185" s="239"/>
      <c r="HE185" s="239"/>
      <c r="HF185" s="169"/>
    </row>
    <row r="186" spans="1:214" ht="39.75" hidden="1" customHeight="1" x14ac:dyDescent="0.2">
      <c r="A186" s="351"/>
      <c r="B186" s="350"/>
      <c r="C186" s="328"/>
      <c r="D186" s="466"/>
      <c r="E186" s="175"/>
      <c r="F186" s="465"/>
      <c r="G186" s="175"/>
      <c r="H186" s="465"/>
      <c r="I186" s="353"/>
      <c r="J186" s="153"/>
      <c r="K186" s="223"/>
      <c r="L186" s="223"/>
      <c r="M186" s="223"/>
      <c r="N186" s="223"/>
      <c r="O186" s="466"/>
      <c r="P186" s="386"/>
      <c r="Q186" s="395"/>
      <c r="R186" s="329"/>
      <c r="S186" s="406"/>
      <c r="T186" s="390"/>
      <c r="U186" s="154"/>
      <c r="V186" s="155"/>
      <c r="W186" s="155"/>
      <c r="X186" s="155"/>
      <c r="Y186" s="146"/>
      <c r="Z186" s="132">
        <f>+IF(Y186='Tabla Valoración controles'!$D$4,'Tabla Valoración controles'!$F$4,IF('Mapa Corrupcion'!Y186='Tabla Valoración controles'!$D$5,'Tabla Valoración controles'!$F$5,IF(Y186=FORMULAS!$A$10,0,'Tabla Valoración controles'!$F$6)))</f>
        <v>0.1</v>
      </c>
      <c r="AA186" s="156"/>
      <c r="AB186" s="133">
        <f>+IF(AA186='Tabla Valoración controles'!$D$7,'Tabla Valoración controles'!$F$7,IF(Y186=FORMULAS!$A$10,0,'Tabla Valoración controles'!$F$8))</f>
        <v>0.15</v>
      </c>
      <c r="AC186" s="156"/>
      <c r="AD186" s="132">
        <f>+IF(AC186='Tabla Valoración controles'!$D$9,'Tabla Valoración controles'!$F$9,IF(Y186=FORMULAS!$A$10,0,'Tabla Valoración controles'!$F$10))</f>
        <v>0</v>
      </c>
      <c r="AE186" s="156"/>
      <c r="AF186" s="132">
        <f>+IF(AE186='Tabla Valoración controles'!$D$9,'Tabla Valoración controles'!$F$9,IF(AA186=FORMULAS!$A$10,0,'Tabla Valoración controles'!$F$10))</f>
        <v>0</v>
      </c>
      <c r="AG186" s="156"/>
      <c r="AH186" s="132">
        <f>+IF(AG186='Tabla Valoración controles'!$D$13,'Tabla Valoración controles'!$F$13,'Tabla Valoración controles'!$F$14)</f>
        <v>0</v>
      </c>
      <c r="AI186" s="170">
        <f t="shared" si="28"/>
        <v>0.25</v>
      </c>
      <c r="AJ186" s="157"/>
      <c r="AK186" s="158">
        <f>+IF(AJ186=[3]CONTROLES!$C$50,[3]CONTROLES!$D$50,[3]CONTROLES!$D$51)</f>
        <v>0</v>
      </c>
      <c r="AL186" s="157"/>
      <c r="AM186" s="158">
        <f>+IF(AL186=[3]CONTROLES!$C$52,[3]CONTROLES!$D$52,[3]CONTROLES!$D$53)</f>
        <v>0</v>
      </c>
      <c r="AN186" s="157"/>
      <c r="AO186" s="158">
        <f>+IF(AN186=[3]CONTROLES!$C$54,[3]CONTROLES!$D$54,[3]CONTROLES!$D$55)</f>
        <v>0</v>
      </c>
      <c r="AP186" s="157"/>
      <c r="AQ186" s="158">
        <f>+IF(AP186=[3]CONTROLES!$C$56,[3]CONTROLES!$D$56,IF(AP186=[3]CONTROLES!$C$57,[3]CONTROLES!$D$57,[3]CONTROLES!$D$58))</f>
        <v>0</v>
      </c>
      <c r="AR186" s="157"/>
      <c r="AS186" s="158">
        <f>+IF(AR186=[3]CONTROLES!$C$59,[3]CONTROLES!$D$59,[3]CONTROLES!$D$60)</f>
        <v>0</v>
      </c>
      <c r="AT186" s="157"/>
      <c r="AU186" s="158">
        <f>+IF(AT186=[3]CONTROLES!$C$61,[3]CONTROLES!$D$61,[3]CONTROLES!$D$62)</f>
        <v>0</v>
      </c>
      <c r="AV186" s="157"/>
      <c r="AW186" s="159">
        <f>+IF(AV186=[3]CONTROLES!$C$63,[3]CONTROLES!$D$63,IF(AV186=[3]CONTROLES!$C$64,[3]CONTROLES!$D$64,[3]CONTROLES!$D$65))</f>
        <v>0</v>
      </c>
      <c r="AX186" s="159">
        <f t="shared" si="29"/>
        <v>0</v>
      </c>
      <c r="AY186" s="160" t="str">
        <f t="shared" si="30"/>
        <v>Débil</v>
      </c>
      <c r="AZ186" s="143"/>
      <c r="BA186" s="386"/>
      <c r="BB186" s="394"/>
      <c r="BC186" s="395"/>
      <c r="BD186" s="368"/>
      <c r="BE186" s="368"/>
      <c r="BF186" s="66"/>
      <c r="BG186" s="66"/>
      <c r="BH186" s="143" t="s">
        <v>216</v>
      </c>
      <c r="BI186" s="222"/>
      <c r="BJ186" s="222"/>
      <c r="BK186" s="66"/>
      <c r="BL186" s="66"/>
      <c r="BM186" s="136" t="s">
        <v>171</v>
      </c>
      <c r="BN186" s="368"/>
      <c r="BO186" s="239"/>
      <c r="BP186" s="239"/>
      <c r="BQ186" s="196"/>
      <c r="BR186" s="196"/>
      <c r="BS186" s="196"/>
      <c r="BT186" s="196"/>
      <c r="BU186" s="196"/>
      <c r="BV186" s="196"/>
      <c r="BW186" s="196"/>
      <c r="BX186" s="196"/>
      <c r="BY186" s="196"/>
      <c r="BZ186" s="196"/>
      <c r="CA186" s="196"/>
      <c r="CB186" s="196"/>
      <c r="CC186" s="196"/>
      <c r="CD186" s="196"/>
      <c r="CE186" s="196"/>
      <c r="CF186" s="196"/>
      <c r="CG186" s="196"/>
      <c r="CH186" s="196"/>
      <c r="CI186" s="196"/>
      <c r="CJ186" s="196"/>
      <c r="CK186" s="196"/>
      <c r="CL186" s="196"/>
      <c r="CM186" s="196"/>
      <c r="CN186" s="196"/>
      <c r="CO186" s="196"/>
      <c r="CP186" s="196"/>
      <c r="CQ186" s="196"/>
      <c r="CR186" s="196"/>
      <c r="CS186" s="196"/>
      <c r="CT186" s="196"/>
      <c r="CU186" s="196"/>
      <c r="CV186" s="196"/>
      <c r="CW186" s="196"/>
      <c r="CX186" s="196"/>
      <c r="CY186" s="196"/>
      <c r="CZ186" s="196"/>
      <c r="DA186" s="196"/>
      <c r="DB186" s="196"/>
      <c r="DC186" s="196"/>
      <c r="DD186" s="196"/>
      <c r="DE186" s="196"/>
      <c r="DF186" s="196"/>
      <c r="DG186" s="196"/>
      <c r="DH186" s="196"/>
      <c r="DI186" s="196"/>
      <c r="DJ186" s="196"/>
      <c r="DK186" s="196"/>
      <c r="DL186" s="196"/>
      <c r="DM186" s="196"/>
      <c r="DN186" s="196"/>
      <c r="DO186" s="196"/>
      <c r="DP186" s="196"/>
      <c r="DQ186" s="196"/>
      <c r="DR186" s="196"/>
      <c r="DS186" s="196"/>
      <c r="DT186" s="196"/>
      <c r="DU186" s="196"/>
      <c r="DV186" s="196"/>
      <c r="DW186" s="196"/>
      <c r="DX186" s="196"/>
      <c r="DY186" s="196"/>
      <c r="DZ186" s="196"/>
      <c r="EA186" s="196"/>
      <c r="EB186" s="196"/>
      <c r="EC186" s="196"/>
      <c r="ED186" s="196"/>
      <c r="EE186" s="196"/>
      <c r="EF186" s="196"/>
      <c r="EG186" s="196"/>
      <c r="EH186" s="196"/>
      <c r="EI186" s="196"/>
      <c r="EJ186" s="196"/>
      <c r="EK186" s="196"/>
      <c r="EL186" s="196"/>
      <c r="EM186" s="196"/>
      <c r="EN186" s="196"/>
      <c r="EO186" s="196"/>
      <c r="EP186" s="196"/>
      <c r="EQ186" s="196"/>
      <c r="ER186" s="196"/>
      <c r="ES186" s="196"/>
      <c r="ET186" s="196"/>
      <c r="EU186" s="196"/>
      <c r="EV186" s="196"/>
      <c r="EW186" s="196"/>
      <c r="EX186" s="196"/>
      <c r="EY186" s="196"/>
      <c r="EZ186" s="196"/>
      <c r="FA186" s="196"/>
      <c r="FB186" s="196"/>
      <c r="FC186" s="196"/>
      <c r="FD186" s="196"/>
      <c r="FE186" s="196"/>
      <c r="FF186" s="196"/>
      <c r="FG186" s="196"/>
      <c r="FH186" s="196"/>
      <c r="FI186" s="196"/>
      <c r="FJ186" s="196"/>
      <c r="FK186" s="196"/>
      <c r="FL186" s="196"/>
      <c r="FM186" s="196"/>
      <c r="FN186" s="196"/>
      <c r="FO186" s="196"/>
      <c r="FP186" s="196"/>
      <c r="FQ186" s="196"/>
      <c r="FR186" s="196"/>
      <c r="FS186" s="280"/>
      <c r="FT186" s="280"/>
      <c r="FU186" s="196"/>
      <c r="FV186" s="277"/>
      <c r="FW186" s="196"/>
      <c r="FX186" s="196"/>
      <c r="FY186" s="280"/>
      <c r="FZ186" s="196"/>
      <c r="GA186" s="196"/>
      <c r="GB186" s="196"/>
      <c r="GC186" s="196"/>
      <c r="GD186" s="196"/>
      <c r="GE186" s="239"/>
      <c r="GF186" s="239"/>
      <c r="GG186" s="239"/>
      <c r="GH186" s="239"/>
      <c r="GI186" s="239"/>
      <c r="GJ186" s="239"/>
      <c r="GK186" s="239"/>
      <c r="GL186" s="239"/>
      <c r="GM186" s="239"/>
      <c r="GN186" s="239"/>
      <c r="GO186" s="239"/>
      <c r="GP186" s="239"/>
      <c r="GQ186" s="239"/>
      <c r="GR186" s="239"/>
      <c r="GS186" s="239"/>
      <c r="GT186" s="239"/>
      <c r="GU186" s="239"/>
      <c r="GV186" s="239"/>
      <c r="GW186" s="239"/>
      <c r="GX186" s="239"/>
      <c r="GY186" s="239"/>
      <c r="GZ186" s="239"/>
      <c r="HA186" s="239"/>
      <c r="HB186" s="239"/>
      <c r="HC186" s="239"/>
      <c r="HD186" s="239"/>
      <c r="HE186" s="239"/>
      <c r="HF186" s="169"/>
    </row>
    <row r="187" spans="1:214" ht="39.75" hidden="1" customHeight="1" x14ac:dyDescent="0.2">
      <c r="A187" s="351"/>
      <c r="B187" s="350"/>
      <c r="C187" s="328"/>
      <c r="D187" s="466"/>
      <c r="E187" s="175"/>
      <c r="F187" s="465"/>
      <c r="G187" s="175"/>
      <c r="H187" s="465"/>
      <c r="I187" s="353"/>
      <c r="J187" s="153"/>
      <c r="K187" s="223"/>
      <c r="L187" s="223"/>
      <c r="M187" s="223"/>
      <c r="N187" s="223"/>
      <c r="O187" s="466"/>
      <c r="P187" s="386"/>
      <c r="Q187" s="395"/>
      <c r="R187" s="329"/>
      <c r="S187" s="406"/>
      <c r="T187" s="390"/>
      <c r="U187" s="154"/>
      <c r="V187" s="155"/>
      <c r="W187" s="155"/>
      <c r="X187" s="155"/>
      <c r="Y187" s="146"/>
      <c r="Z187" s="132">
        <f>+IF(Y187='Tabla Valoración controles'!$D$4,'Tabla Valoración controles'!$F$4,IF('Mapa Corrupcion'!Y187='Tabla Valoración controles'!$D$5,'Tabla Valoración controles'!$F$5,IF(Y187=FORMULAS!$A$10,0,'Tabla Valoración controles'!$F$6)))</f>
        <v>0.1</v>
      </c>
      <c r="AA187" s="156"/>
      <c r="AB187" s="133">
        <f>+IF(AA187='Tabla Valoración controles'!$D$7,'Tabla Valoración controles'!$F$7,IF(Y187=FORMULAS!$A$10,0,'Tabla Valoración controles'!$F$8))</f>
        <v>0.15</v>
      </c>
      <c r="AC187" s="156"/>
      <c r="AD187" s="132">
        <f>+IF(AC187='Tabla Valoración controles'!$D$9,'Tabla Valoración controles'!$F$9,IF(Y187=FORMULAS!$A$10,0,'Tabla Valoración controles'!$F$10))</f>
        <v>0</v>
      </c>
      <c r="AE187" s="156"/>
      <c r="AF187" s="132">
        <f>+IF(AE187='Tabla Valoración controles'!$D$9,'Tabla Valoración controles'!$F$9,IF(AA187=FORMULAS!$A$10,0,'Tabla Valoración controles'!$F$10))</f>
        <v>0</v>
      </c>
      <c r="AG187" s="156"/>
      <c r="AH187" s="132">
        <f>+IF(AG187='Tabla Valoración controles'!$D$13,'Tabla Valoración controles'!$F$13,'Tabla Valoración controles'!$F$14)</f>
        <v>0</v>
      </c>
      <c r="AI187" s="170">
        <f t="shared" si="28"/>
        <v>0.25</v>
      </c>
      <c r="AJ187" s="157"/>
      <c r="AK187" s="158">
        <f>+IF(AJ187=[3]CONTROLES!$C$50,[3]CONTROLES!$D$50,[3]CONTROLES!$D$51)</f>
        <v>0</v>
      </c>
      <c r="AL187" s="157"/>
      <c r="AM187" s="158">
        <f>+IF(AL187=[3]CONTROLES!$C$52,[3]CONTROLES!$D$52,[3]CONTROLES!$D$53)</f>
        <v>0</v>
      </c>
      <c r="AN187" s="157"/>
      <c r="AO187" s="158">
        <f>+IF(AN187=[3]CONTROLES!$C$54,[3]CONTROLES!$D$54,[3]CONTROLES!$D$55)</f>
        <v>0</v>
      </c>
      <c r="AP187" s="157"/>
      <c r="AQ187" s="158">
        <f>+IF(AP187=[3]CONTROLES!$C$56,[3]CONTROLES!$D$56,IF(AP187=[3]CONTROLES!$C$57,[3]CONTROLES!$D$57,[3]CONTROLES!$D$58))</f>
        <v>0</v>
      </c>
      <c r="AR187" s="157"/>
      <c r="AS187" s="158">
        <f>+IF(AR187=[3]CONTROLES!$C$59,[3]CONTROLES!$D$59,[3]CONTROLES!$D$60)</f>
        <v>0</v>
      </c>
      <c r="AT187" s="157"/>
      <c r="AU187" s="158">
        <f>+IF(AT187=[3]CONTROLES!$C$61,[3]CONTROLES!$D$61,[3]CONTROLES!$D$62)</f>
        <v>0</v>
      </c>
      <c r="AV187" s="157"/>
      <c r="AW187" s="159">
        <f>+IF(AV187=[3]CONTROLES!$C$63,[3]CONTROLES!$D$63,IF(AV187=[3]CONTROLES!$C$64,[3]CONTROLES!$D$64,[3]CONTROLES!$D$65))</f>
        <v>0</v>
      </c>
      <c r="AX187" s="159">
        <f t="shared" si="29"/>
        <v>0</v>
      </c>
      <c r="AY187" s="160" t="str">
        <f t="shared" si="30"/>
        <v>Débil</v>
      </c>
      <c r="AZ187" s="143"/>
      <c r="BA187" s="386"/>
      <c r="BB187" s="394"/>
      <c r="BC187" s="395"/>
      <c r="BD187" s="368"/>
      <c r="BE187" s="368"/>
      <c r="BF187" s="66"/>
      <c r="BG187" s="66"/>
      <c r="BH187" s="143" t="s">
        <v>216</v>
      </c>
      <c r="BI187" s="222"/>
      <c r="BJ187" s="222"/>
      <c r="BK187" s="66"/>
      <c r="BL187" s="66"/>
      <c r="BM187" s="136" t="s">
        <v>171</v>
      </c>
      <c r="BN187" s="368"/>
      <c r="BO187" s="239"/>
      <c r="BP187" s="239"/>
      <c r="BQ187" s="196"/>
      <c r="BR187" s="196"/>
      <c r="BS187" s="196"/>
      <c r="BT187" s="196"/>
      <c r="BU187" s="196"/>
      <c r="BV187" s="196"/>
      <c r="BW187" s="196"/>
      <c r="BX187" s="196"/>
      <c r="BY187" s="196"/>
      <c r="BZ187" s="196"/>
      <c r="CA187" s="196"/>
      <c r="CB187" s="196"/>
      <c r="CC187" s="196"/>
      <c r="CD187" s="196"/>
      <c r="CE187" s="196"/>
      <c r="CF187" s="196"/>
      <c r="CG187" s="196"/>
      <c r="CH187" s="196"/>
      <c r="CI187" s="196"/>
      <c r="CJ187" s="196"/>
      <c r="CK187" s="196"/>
      <c r="CL187" s="196"/>
      <c r="CM187" s="196"/>
      <c r="CN187" s="196"/>
      <c r="CO187" s="196"/>
      <c r="CP187" s="196"/>
      <c r="CQ187" s="196"/>
      <c r="CR187" s="196"/>
      <c r="CS187" s="196"/>
      <c r="CT187" s="196"/>
      <c r="CU187" s="196"/>
      <c r="CV187" s="196"/>
      <c r="CW187" s="196"/>
      <c r="CX187" s="196"/>
      <c r="CY187" s="196"/>
      <c r="CZ187" s="196"/>
      <c r="DA187" s="196"/>
      <c r="DB187" s="196"/>
      <c r="DC187" s="196"/>
      <c r="DD187" s="196"/>
      <c r="DE187" s="196"/>
      <c r="DF187" s="196"/>
      <c r="DG187" s="196"/>
      <c r="DH187" s="196"/>
      <c r="DI187" s="196"/>
      <c r="DJ187" s="196"/>
      <c r="DK187" s="196"/>
      <c r="DL187" s="196"/>
      <c r="DM187" s="196"/>
      <c r="DN187" s="196"/>
      <c r="DO187" s="196"/>
      <c r="DP187" s="196"/>
      <c r="DQ187" s="196"/>
      <c r="DR187" s="196"/>
      <c r="DS187" s="196"/>
      <c r="DT187" s="196"/>
      <c r="DU187" s="196"/>
      <c r="DV187" s="196"/>
      <c r="DW187" s="196"/>
      <c r="DX187" s="196"/>
      <c r="DY187" s="196"/>
      <c r="DZ187" s="196"/>
      <c r="EA187" s="196"/>
      <c r="EB187" s="196"/>
      <c r="EC187" s="196"/>
      <c r="ED187" s="196"/>
      <c r="EE187" s="196"/>
      <c r="EF187" s="196"/>
      <c r="EG187" s="196"/>
      <c r="EH187" s="196"/>
      <c r="EI187" s="196"/>
      <c r="EJ187" s="196"/>
      <c r="EK187" s="196"/>
      <c r="EL187" s="196"/>
      <c r="EM187" s="196"/>
      <c r="EN187" s="196"/>
      <c r="EO187" s="196"/>
      <c r="EP187" s="196"/>
      <c r="EQ187" s="196"/>
      <c r="ER187" s="196"/>
      <c r="ES187" s="196"/>
      <c r="ET187" s="196"/>
      <c r="EU187" s="196"/>
      <c r="EV187" s="196"/>
      <c r="EW187" s="196"/>
      <c r="EX187" s="196"/>
      <c r="EY187" s="196"/>
      <c r="EZ187" s="196"/>
      <c r="FA187" s="196"/>
      <c r="FB187" s="196"/>
      <c r="FC187" s="196"/>
      <c r="FD187" s="196"/>
      <c r="FE187" s="196"/>
      <c r="FF187" s="196"/>
      <c r="FG187" s="196"/>
      <c r="FH187" s="196"/>
      <c r="FI187" s="196"/>
      <c r="FJ187" s="196"/>
      <c r="FK187" s="196"/>
      <c r="FL187" s="196"/>
      <c r="FM187" s="196"/>
      <c r="FN187" s="196"/>
      <c r="FO187" s="196"/>
      <c r="FP187" s="196"/>
      <c r="FQ187" s="196"/>
      <c r="FR187" s="196"/>
      <c r="FS187" s="280"/>
      <c r="FT187" s="280"/>
      <c r="FU187" s="196"/>
      <c r="FV187" s="277"/>
      <c r="FW187" s="196"/>
      <c r="FX187" s="196"/>
      <c r="FY187" s="280"/>
      <c r="FZ187" s="196"/>
      <c r="GA187" s="196"/>
      <c r="GB187" s="196"/>
      <c r="GC187" s="196"/>
      <c r="GD187" s="196"/>
      <c r="GE187" s="239"/>
      <c r="GF187" s="239"/>
      <c r="GG187" s="239"/>
      <c r="GH187" s="239"/>
      <c r="GI187" s="239"/>
      <c r="GJ187" s="239"/>
      <c r="GK187" s="239"/>
      <c r="GL187" s="239"/>
      <c r="GM187" s="239"/>
      <c r="GN187" s="239"/>
      <c r="GO187" s="239"/>
      <c r="GP187" s="239"/>
      <c r="GQ187" s="239"/>
      <c r="GR187" s="239"/>
      <c r="GS187" s="239"/>
      <c r="GT187" s="239"/>
      <c r="GU187" s="239"/>
      <c r="GV187" s="239"/>
      <c r="GW187" s="239"/>
      <c r="GX187" s="239"/>
      <c r="GY187" s="239"/>
      <c r="GZ187" s="239"/>
      <c r="HA187" s="239"/>
      <c r="HB187" s="239"/>
      <c r="HC187" s="239"/>
      <c r="HD187" s="239"/>
      <c r="HE187" s="239"/>
      <c r="HF187" s="169"/>
    </row>
    <row r="188" spans="1:214" ht="39.75" hidden="1" customHeight="1" x14ac:dyDescent="0.2">
      <c r="A188" s="351"/>
      <c r="B188" s="350"/>
      <c r="C188" s="328"/>
      <c r="D188" s="466"/>
      <c r="E188" s="175"/>
      <c r="F188" s="465"/>
      <c r="G188" s="175"/>
      <c r="H188" s="465"/>
      <c r="I188" s="353"/>
      <c r="J188" s="153"/>
      <c r="K188" s="223"/>
      <c r="L188" s="223"/>
      <c r="M188" s="223"/>
      <c r="N188" s="223"/>
      <c r="O188" s="466"/>
      <c r="P188" s="386"/>
      <c r="Q188" s="395"/>
      <c r="R188" s="329"/>
      <c r="S188" s="407"/>
      <c r="T188" s="391"/>
      <c r="U188" s="154"/>
      <c r="V188" s="155"/>
      <c r="W188" s="155"/>
      <c r="X188" s="155"/>
      <c r="Y188" s="146"/>
      <c r="Z188" s="132">
        <f>+IF(Y188='Tabla Valoración controles'!$D$4,'Tabla Valoración controles'!$F$4,IF('Mapa Corrupcion'!Y188='Tabla Valoración controles'!$D$5,'Tabla Valoración controles'!$F$5,IF(Y188=FORMULAS!$A$10,0,'Tabla Valoración controles'!$F$6)))</f>
        <v>0.1</v>
      </c>
      <c r="AA188" s="156"/>
      <c r="AB188" s="133">
        <f>+IF(AA188='Tabla Valoración controles'!$D$7,'Tabla Valoración controles'!$F$7,IF(Y188=FORMULAS!$A$10,0,'Tabla Valoración controles'!$F$8))</f>
        <v>0.15</v>
      </c>
      <c r="AC188" s="156"/>
      <c r="AD188" s="132">
        <f>+IF(AC188='Tabla Valoración controles'!$D$9,'Tabla Valoración controles'!$F$9,IF(Y188=FORMULAS!$A$10,0,'Tabla Valoración controles'!$F$10))</f>
        <v>0</v>
      </c>
      <c r="AE188" s="156"/>
      <c r="AF188" s="132">
        <f>+IF(AE188='Tabla Valoración controles'!$D$9,'Tabla Valoración controles'!$F$9,IF(AA188=FORMULAS!$A$10,0,'Tabla Valoración controles'!$F$10))</f>
        <v>0</v>
      </c>
      <c r="AG188" s="156"/>
      <c r="AH188" s="132">
        <f>+IF(AG188='Tabla Valoración controles'!$D$13,'Tabla Valoración controles'!$F$13,'Tabla Valoración controles'!$F$14)</f>
        <v>0</v>
      </c>
      <c r="AI188" s="170">
        <f t="shared" si="28"/>
        <v>0.25</v>
      </c>
      <c r="AJ188" s="157"/>
      <c r="AK188" s="158">
        <f>+IF(AJ188=[3]CONTROLES!$C$50,[3]CONTROLES!$D$50,[3]CONTROLES!$D$51)</f>
        <v>0</v>
      </c>
      <c r="AL188" s="157"/>
      <c r="AM188" s="158">
        <f>+IF(AL188=[3]CONTROLES!$C$52,[3]CONTROLES!$D$52,[3]CONTROLES!$D$53)</f>
        <v>0</v>
      </c>
      <c r="AN188" s="157"/>
      <c r="AO188" s="158">
        <f>+IF(AN188=[3]CONTROLES!$C$54,[3]CONTROLES!$D$54,[3]CONTROLES!$D$55)</f>
        <v>0</v>
      </c>
      <c r="AP188" s="157"/>
      <c r="AQ188" s="158">
        <f>+IF(AP188=[3]CONTROLES!$C$56,[3]CONTROLES!$D$56,IF(AP188=[3]CONTROLES!$C$57,[3]CONTROLES!$D$57,[3]CONTROLES!$D$58))</f>
        <v>0</v>
      </c>
      <c r="AR188" s="157"/>
      <c r="AS188" s="158">
        <f>+IF(AR188=[3]CONTROLES!$C$59,[3]CONTROLES!$D$59,[3]CONTROLES!$D$60)</f>
        <v>0</v>
      </c>
      <c r="AT188" s="157"/>
      <c r="AU188" s="158">
        <f>+IF(AT188=[3]CONTROLES!$C$61,[3]CONTROLES!$D$61,[3]CONTROLES!$D$62)</f>
        <v>0</v>
      </c>
      <c r="AV188" s="157"/>
      <c r="AW188" s="159">
        <f>+IF(AV188=[3]CONTROLES!$C$63,[3]CONTROLES!$D$63,IF(AV188=[3]CONTROLES!$C$64,[3]CONTROLES!$D$64,[3]CONTROLES!$D$65))</f>
        <v>0</v>
      </c>
      <c r="AX188" s="159">
        <f t="shared" si="29"/>
        <v>0</v>
      </c>
      <c r="AY188" s="160" t="str">
        <f t="shared" si="30"/>
        <v>Débil</v>
      </c>
      <c r="AZ188" s="143"/>
      <c r="BA188" s="386"/>
      <c r="BB188" s="394"/>
      <c r="BC188" s="395"/>
      <c r="BD188" s="368"/>
      <c r="BE188" s="368"/>
      <c r="BF188" s="66"/>
      <c r="BG188" s="66"/>
      <c r="BH188" s="143" t="s">
        <v>216</v>
      </c>
      <c r="BI188" s="222"/>
      <c r="BJ188" s="222"/>
      <c r="BK188" s="66"/>
      <c r="BL188" s="66"/>
      <c r="BM188" s="136" t="s">
        <v>171</v>
      </c>
      <c r="BN188" s="368"/>
      <c r="BO188" s="239"/>
      <c r="BP188" s="239"/>
      <c r="BQ188" s="196"/>
      <c r="BR188" s="196"/>
      <c r="BS188" s="196"/>
      <c r="BT188" s="196"/>
      <c r="BU188" s="196"/>
      <c r="BV188" s="196"/>
      <c r="BW188" s="196"/>
      <c r="BX188" s="196"/>
      <c r="BY188" s="196"/>
      <c r="BZ188" s="196"/>
      <c r="CA188" s="196"/>
      <c r="CB188" s="196"/>
      <c r="CC188" s="196"/>
      <c r="CD188" s="196"/>
      <c r="CE188" s="196"/>
      <c r="CF188" s="196"/>
      <c r="CG188" s="196"/>
      <c r="CH188" s="196"/>
      <c r="CI188" s="196"/>
      <c r="CJ188" s="196"/>
      <c r="CK188" s="196"/>
      <c r="CL188" s="196"/>
      <c r="CM188" s="196"/>
      <c r="CN188" s="196"/>
      <c r="CO188" s="196"/>
      <c r="CP188" s="196"/>
      <c r="CQ188" s="196"/>
      <c r="CR188" s="196"/>
      <c r="CS188" s="196"/>
      <c r="CT188" s="196"/>
      <c r="CU188" s="196"/>
      <c r="CV188" s="196"/>
      <c r="CW188" s="196"/>
      <c r="CX188" s="196"/>
      <c r="CY188" s="196"/>
      <c r="CZ188" s="196"/>
      <c r="DA188" s="196"/>
      <c r="DB188" s="196"/>
      <c r="DC188" s="196"/>
      <c r="DD188" s="196"/>
      <c r="DE188" s="196"/>
      <c r="DF188" s="196"/>
      <c r="DG188" s="196"/>
      <c r="DH188" s="196"/>
      <c r="DI188" s="196"/>
      <c r="DJ188" s="196"/>
      <c r="DK188" s="196"/>
      <c r="DL188" s="196"/>
      <c r="DM188" s="196"/>
      <c r="DN188" s="196"/>
      <c r="DO188" s="196"/>
      <c r="DP188" s="196"/>
      <c r="DQ188" s="196"/>
      <c r="DR188" s="196"/>
      <c r="DS188" s="196"/>
      <c r="DT188" s="196"/>
      <c r="DU188" s="196"/>
      <c r="DV188" s="196"/>
      <c r="DW188" s="196"/>
      <c r="DX188" s="196"/>
      <c r="DY188" s="196"/>
      <c r="DZ188" s="196"/>
      <c r="EA188" s="196"/>
      <c r="EB188" s="196"/>
      <c r="EC188" s="196"/>
      <c r="ED188" s="196"/>
      <c r="EE188" s="196"/>
      <c r="EF188" s="196"/>
      <c r="EG188" s="196"/>
      <c r="EH188" s="196"/>
      <c r="EI188" s="196"/>
      <c r="EJ188" s="196"/>
      <c r="EK188" s="196"/>
      <c r="EL188" s="196"/>
      <c r="EM188" s="196"/>
      <c r="EN188" s="196"/>
      <c r="EO188" s="196"/>
      <c r="EP188" s="196"/>
      <c r="EQ188" s="196"/>
      <c r="ER188" s="196"/>
      <c r="ES188" s="196"/>
      <c r="ET188" s="196"/>
      <c r="EU188" s="196"/>
      <c r="EV188" s="196"/>
      <c r="EW188" s="196"/>
      <c r="EX188" s="196"/>
      <c r="EY188" s="196"/>
      <c r="EZ188" s="196"/>
      <c r="FA188" s="196"/>
      <c r="FB188" s="196"/>
      <c r="FC188" s="196"/>
      <c r="FD188" s="196"/>
      <c r="FE188" s="196"/>
      <c r="FF188" s="196"/>
      <c r="FG188" s="196"/>
      <c r="FH188" s="196"/>
      <c r="FI188" s="196"/>
      <c r="FJ188" s="196"/>
      <c r="FK188" s="196"/>
      <c r="FL188" s="196"/>
      <c r="FM188" s="196"/>
      <c r="FN188" s="196"/>
      <c r="FO188" s="196"/>
      <c r="FP188" s="196"/>
      <c r="FQ188" s="196"/>
      <c r="FR188" s="196"/>
      <c r="FS188" s="280"/>
      <c r="FT188" s="280"/>
      <c r="FU188" s="196"/>
      <c r="FV188" s="277"/>
      <c r="FW188" s="196"/>
      <c r="FX188" s="196"/>
      <c r="FY188" s="280"/>
      <c r="FZ188" s="196"/>
      <c r="GA188" s="196"/>
      <c r="GB188" s="196"/>
      <c r="GC188" s="196"/>
      <c r="GD188" s="196"/>
      <c r="GE188" s="239"/>
      <c r="GF188" s="239"/>
      <c r="GG188" s="239"/>
      <c r="GH188" s="239"/>
      <c r="GI188" s="239"/>
      <c r="GJ188" s="239"/>
      <c r="GK188" s="239"/>
      <c r="GL188" s="239"/>
      <c r="GM188" s="239"/>
      <c r="GN188" s="239"/>
      <c r="GO188" s="239"/>
      <c r="GP188" s="239"/>
      <c r="GQ188" s="239"/>
      <c r="GR188" s="239"/>
      <c r="GS188" s="239"/>
      <c r="GT188" s="239"/>
      <c r="GU188" s="239"/>
      <c r="GV188" s="239"/>
      <c r="GW188" s="239"/>
      <c r="GX188" s="239"/>
      <c r="GY188" s="239"/>
      <c r="GZ188" s="239"/>
      <c r="HA188" s="239"/>
      <c r="HB188" s="239"/>
      <c r="HC188" s="239"/>
      <c r="HD188" s="239"/>
      <c r="HE188" s="239"/>
      <c r="HF188" s="169"/>
    </row>
    <row r="189" spans="1:214" ht="39.75" hidden="1" customHeight="1" x14ac:dyDescent="0.2">
      <c r="A189" s="351"/>
      <c r="B189" s="350" t="s">
        <v>121</v>
      </c>
      <c r="C189" s="328" t="str">
        <f>VLOOKUP(B189,FORMULAS!$A$30:$C$46,2,0)</f>
        <v>OBJETIVO PROCESO</v>
      </c>
      <c r="D189" s="466" t="e">
        <f>VLOOKUP(#REF!,FORMULAS!$A$30:$C$46,3,0)</f>
        <v>#REF!</v>
      </c>
      <c r="E189" s="175"/>
      <c r="F189" s="465"/>
      <c r="G189" s="175"/>
      <c r="H189" s="465"/>
      <c r="I189" s="353"/>
      <c r="J189" s="153"/>
      <c r="K189" s="223"/>
      <c r="L189" s="223"/>
      <c r="M189" s="223"/>
      <c r="N189" s="223"/>
      <c r="O189" s="466" t="s">
        <v>3</v>
      </c>
      <c r="P189" s="386" t="str">
        <f>VLOOKUP(O189,FORMULAS!$A$77:$B$82,2,0)</f>
        <v>Probabilidad</v>
      </c>
      <c r="Q189" s="395" t="str">
        <f>+P189</f>
        <v>Probabilidad</v>
      </c>
      <c r="R189" s="329" t="e">
        <f>VLOOKUP(A189,'Impacto Ri Inhe'!$B$5:$AF$42,31,0)</f>
        <v>#N/A</v>
      </c>
      <c r="S189" s="395" t="e">
        <f>CONCATENATE(R189,"-",Q189)</f>
        <v>#N/A</v>
      </c>
      <c r="T189" s="368" t="e">
        <f>VLOOKUP(S189,FORMULAS!$I$77:$J$97,2,0)</f>
        <v>#N/A</v>
      </c>
      <c r="U189" s="154"/>
      <c r="V189" s="155"/>
      <c r="W189" s="155"/>
      <c r="X189" s="155"/>
      <c r="Y189" s="146"/>
      <c r="Z189" s="132">
        <f>+IF(Y189='Tabla Valoración controles'!$D$4,'Tabla Valoración controles'!$F$4,IF('Mapa Corrupcion'!Y189='Tabla Valoración controles'!$D$5,'Tabla Valoración controles'!$F$5,IF(Y189=FORMULAS!$A$10,0,'Tabla Valoración controles'!$F$6)))</f>
        <v>0.1</v>
      </c>
      <c r="AA189" s="156"/>
      <c r="AB189" s="133">
        <f>+IF(AA189='Tabla Valoración controles'!$D$7,'Tabla Valoración controles'!$F$7,IF(Y189=FORMULAS!$A$10,0,'Tabla Valoración controles'!$F$8))</f>
        <v>0.15</v>
      </c>
      <c r="AC189" s="156"/>
      <c r="AD189" s="132">
        <f>+IF(AC189='Tabla Valoración controles'!$D$9,'Tabla Valoración controles'!$F$9,IF(Y189=FORMULAS!$A$10,0,'Tabla Valoración controles'!$F$10))</f>
        <v>0</v>
      </c>
      <c r="AE189" s="156"/>
      <c r="AF189" s="132">
        <f>+IF(AE189='Tabla Valoración controles'!$D$9,'Tabla Valoración controles'!$F$9,IF(AA189=FORMULAS!$A$10,0,'Tabla Valoración controles'!$F$10))</f>
        <v>0</v>
      </c>
      <c r="AG189" s="156"/>
      <c r="AH189" s="132">
        <f>+IF(AG189='Tabla Valoración controles'!$D$13,'Tabla Valoración controles'!$F$13,'Tabla Valoración controles'!$F$14)</f>
        <v>0</v>
      </c>
      <c r="AI189" s="170">
        <f t="shared" si="28"/>
        <v>0.25</v>
      </c>
      <c r="AJ189" s="157"/>
      <c r="AK189" s="158">
        <f>+IF(AJ189=[3]CONTROLES!$C$50,[3]CONTROLES!$D$50,[3]CONTROLES!$D$51)</f>
        <v>0</v>
      </c>
      <c r="AL189" s="157"/>
      <c r="AM189" s="158">
        <f>+IF(AL189=[3]CONTROLES!$C$52,[3]CONTROLES!$D$52,[3]CONTROLES!$D$53)</f>
        <v>0</v>
      </c>
      <c r="AN189" s="157"/>
      <c r="AO189" s="158">
        <f>+IF(AN189=[3]CONTROLES!$C$54,[3]CONTROLES!$D$54,[3]CONTROLES!$D$55)</f>
        <v>0</v>
      </c>
      <c r="AP189" s="157"/>
      <c r="AQ189" s="158">
        <f>+IF(AP189=[3]CONTROLES!$C$56,[3]CONTROLES!$D$56,IF(AP189=[3]CONTROLES!$C$57,[3]CONTROLES!$D$57,[3]CONTROLES!$D$58))</f>
        <v>0</v>
      </c>
      <c r="AR189" s="157"/>
      <c r="AS189" s="158">
        <f>+IF(AR189=[3]CONTROLES!$C$59,[3]CONTROLES!$D$59,[3]CONTROLES!$D$60)</f>
        <v>0</v>
      </c>
      <c r="AT189" s="157"/>
      <c r="AU189" s="158">
        <f>+IF(AT189=[3]CONTROLES!$C$61,[3]CONTROLES!$D$61,[3]CONTROLES!$D$62)</f>
        <v>0</v>
      </c>
      <c r="AV189" s="157"/>
      <c r="AW189" s="159">
        <f>+IF(AV189=[3]CONTROLES!$C$63,[3]CONTROLES!$D$63,IF(AV189=[3]CONTROLES!$C$64,[3]CONTROLES!$D$64,[3]CONTROLES!$D$65))</f>
        <v>0</v>
      </c>
      <c r="AX189" s="159">
        <f t="shared" si="29"/>
        <v>0</v>
      </c>
      <c r="AY189" s="160" t="str">
        <f t="shared" si="30"/>
        <v>Débil</v>
      </c>
      <c r="AZ189" s="143" t="s">
        <v>3</v>
      </c>
      <c r="BA189" s="386" t="str">
        <f>VLOOKUP(AZ189,FORMULAS!$A$77:$B$82,2,0)</f>
        <v>Probabilidad</v>
      </c>
      <c r="BB189" s="393" t="e">
        <f>+R189</f>
        <v>#N/A</v>
      </c>
      <c r="BC189" s="395" t="e">
        <f>CONCATENATE(BB189,"-",BA189)</f>
        <v>#N/A</v>
      </c>
      <c r="BD189" s="368" t="e">
        <f>VLOOKUP(BC189,FORMULAS!$I$77:$J$97,2,0)</f>
        <v>#N/A</v>
      </c>
      <c r="BE189" s="368"/>
      <c r="BF189" s="66"/>
      <c r="BG189" s="66"/>
      <c r="BH189" s="143" t="s">
        <v>216</v>
      </c>
      <c r="BI189" s="222"/>
      <c r="BJ189" s="222"/>
      <c r="BK189" s="66"/>
      <c r="BL189" s="66"/>
      <c r="BM189" s="136" t="s">
        <v>171</v>
      </c>
      <c r="BN189" s="368"/>
      <c r="BO189" s="239"/>
      <c r="BP189" s="239"/>
      <c r="BQ189" s="196"/>
      <c r="BR189" s="196"/>
      <c r="BS189" s="196"/>
      <c r="BT189" s="196"/>
      <c r="BU189" s="196"/>
      <c r="BV189" s="196"/>
      <c r="BW189" s="196"/>
      <c r="BX189" s="196"/>
      <c r="BY189" s="196"/>
      <c r="BZ189" s="196"/>
      <c r="CA189" s="196"/>
      <c r="CB189" s="196"/>
      <c r="CC189" s="196"/>
      <c r="CD189" s="196"/>
      <c r="CE189" s="196"/>
      <c r="CF189" s="196"/>
      <c r="CG189" s="196"/>
      <c r="CH189" s="196"/>
      <c r="CI189" s="196"/>
      <c r="CJ189" s="196"/>
      <c r="CK189" s="196"/>
      <c r="CL189" s="196"/>
      <c r="CM189" s="196"/>
      <c r="CN189" s="196"/>
      <c r="CO189" s="196"/>
      <c r="CP189" s="196"/>
      <c r="CQ189" s="196"/>
      <c r="CR189" s="196"/>
      <c r="CS189" s="196"/>
      <c r="CT189" s="196"/>
      <c r="CU189" s="196"/>
      <c r="CV189" s="196"/>
      <c r="CW189" s="196"/>
      <c r="CX189" s="196"/>
      <c r="CY189" s="196"/>
      <c r="CZ189" s="196"/>
      <c r="DA189" s="196"/>
      <c r="DB189" s="196"/>
      <c r="DC189" s="196"/>
      <c r="DD189" s="196"/>
      <c r="DE189" s="196"/>
      <c r="DF189" s="196"/>
      <c r="DG189" s="196"/>
      <c r="DH189" s="196"/>
      <c r="DI189" s="196"/>
      <c r="DJ189" s="196"/>
      <c r="DK189" s="196"/>
      <c r="DL189" s="196"/>
      <c r="DM189" s="196"/>
      <c r="DN189" s="196"/>
      <c r="DO189" s="196"/>
      <c r="DP189" s="196"/>
      <c r="DQ189" s="196"/>
      <c r="DR189" s="196"/>
      <c r="DS189" s="196"/>
      <c r="DT189" s="196"/>
      <c r="DU189" s="196"/>
      <c r="DV189" s="196"/>
      <c r="DW189" s="196"/>
      <c r="DX189" s="196"/>
      <c r="DY189" s="196"/>
      <c r="DZ189" s="196"/>
      <c r="EA189" s="196"/>
      <c r="EB189" s="196"/>
      <c r="EC189" s="196"/>
      <c r="ED189" s="196"/>
      <c r="EE189" s="196"/>
      <c r="EF189" s="196"/>
      <c r="EG189" s="196"/>
      <c r="EH189" s="196"/>
      <c r="EI189" s="196"/>
      <c r="EJ189" s="196"/>
      <c r="EK189" s="196"/>
      <c r="EL189" s="196"/>
      <c r="EM189" s="196"/>
      <c r="EN189" s="196"/>
      <c r="EO189" s="196"/>
      <c r="EP189" s="196"/>
      <c r="EQ189" s="196"/>
      <c r="ER189" s="196"/>
      <c r="ES189" s="196"/>
      <c r="ET189" s="196"/>
      <c r="EU189" s="196"/>
      <c r="EV189" s="196"/>
      <c r="EW189" s="196"/>
      <c r="EX189" s="196"/>
      <c r="EY189" s="196"/>
      <c r="EZ189" s="196"/>
      <c r="FA189" s="196"/>
      <c r="FB189" s="196"/>
      <c r="FC189" s="196"/>
      <c r="FD189" s="196"/>
      <c r="FE189" s="196"/>
      <c r="FF189" s="196"/>
      <c r="FG189" s="196"/>
      <c r="FH189" s="196"/>
      <c r="FI189" s="196"/>
      <c r="FJ189" s="196"/>
      <c r="FK189" s="196"/>
      <c r="FL189" s="196"/>
      <c r="FM189" s="196"/>
      <c r="FN189" s="196"/>
      <c r="FO189" s="196"/>
      <c r="FP189" s="196"/>
      <c r="FQ189" s="196"/>
      <c r="FR189" s="196"/>
      <c r="FS189" s="280"/>
      <c r="FT189" s="280"/>
      <c r="FU189" s="196"/>
      <c r="FV189" s="277"/>
      <c r="FW189" s="196"/>
      <c r="FX189" s="196"/>
      <c r="FY189" s="280"/>
      <c r="FZ189" s="196"/>
      <c r="GA189" s="196"/>
      <c r="GB189" s="196"/>
      <c r="GC189" s="196"/>
      <c r="GD189" s="196"/>
      <c r="GE189" s="239"/>
      <c r="GF189" s="239"/>
      <c r="GG189" s="239"/>
      <c r="GH189" s="239"/>
      <c r="GI189" s="239"/>
      <c r="GJ189" s="239"/>
      <c r="GK189" s="239"/>
      <c r="GL189" s="239"/>
      <c r="GM189" s="239"/>
      <c r="GN189" s="239"/>
      <c r="GO189" s="239"/>
      <c r="GP189" s="239"/>
      <c r="GQ189" s="239"/>
      <c r="GR189" s="239"/>
      <c r="GS189" s="239"/>
      <c r="GT189" s="239"/>
      <c r="GU189" s="239"/>
      <c r="GV189" s="239"/>
      <c r="GW189" s="239"/>
      <c r="GX189" s="239"/>
      <c r="GY189" s="239"/>
      <c r="GZ189" s="239"/>
      <c r="HA189" s="239"/>
      <c r="HB189" s="239"/>
      <c r="HC189" s="239"/>
      <c r="HD189" s="239"/>
      <c r="HE189" s="239"/>
      <c r="HF189" s="169"/>
    </row>
    <row r="190" spans="1:214" ht="39.75" hidden="1" customHeight="1" x14ac:dyDescent="0.2">
      <c r="A190" s="351"/>
      <c r="B190" s="350"/>
      <c r="C190" s="328"/>
      <c r="D190" s="466"/>
      <c r="E190" s="175"/>
      <c r="F190" s="465"/>
      <c r="G190" s="175"/>
      <c r="H190" s="465"/>
      <c r="I190" s="353"/>
      <c r="J190" s="153"/>
      <c r="K190" s="223"/>
      <c r="L190" s="223"/>
      <c r="M190" s="223"/>
      <c r="N190" s="223"/>
      <c r="O190" s="466"/>
      <c r="P190" s="386"/>
      <c r="Q190" s="395"/>
      <c r="R190" s="329"/>
      <c r="S190" s="395"/>
      <c r="T190" s="368"/>
      <c r="U190" s="154"/>
      <c r="V190" s="155"/>
      <c r="W190" s="155"/>
      <c r="X190" s="155"/>
      <c r="Y190" s="146"/>
      <c r="Z190" s="132">
        <f>+IF(Y190='Tabla Valoración controles'!$D$4,'Tabla Valoración controles'!$F$4,IF('Mapa Corrupcion'!Y190='Tabla Valoración controles'!$D$5,'Tabla Valoración controles'!$F$5,IF(Y190=FORMULAS!$A$10,0,'Tabla Valoración controles'!$F$6)))</f>
        <v>0.1</v>
      </c>
      <c r="AA190" s="156"/>
      <c r="AB190" s="133">
        <f>+IF(AA190='Tabla Valoración controles'!$D$7,'Tabla Valoración controles'!$F$7,IF(Y190=FORMULAS!$A$10,0,'Tabla Valoración controles'!$F$8))</f>
        <v>0.15</v>
      </c>
      <c r="AC190" s="156"/>
      <c r="AD190" s="132">
        <f>+IF(AC190='Tabla Valoración controles'!$D$9,'Tabla Valoración controles'!$F$9,IF(Y190=FORMULAS!$A$10,0,'Tabla Valoración controles'!$F$10))</f>
        <v>0</v>
      </c>
      <c r="AE190" s="156"/>
      <c r="AF190" s="132">
        <f>+IF(AE190='Tabla Valoración controles'!$D$9,'Tabla Valoración controles'!$F$9,IF(AA190=FORMULAS!$A$10,0,'Tabla Valoración controles'!$F$10))</f>
        <v>0</v>
      </c>
      <c r="AG190" s="156"/>
      <c r="AH190" s="132">
        <f>+IF(AG190='Tabla Valoración controles'!$D$13,'Tabla Valoración controles'!$F$13,'Tabla Valoración controles'!$F$14)</f>
        <v>0</v>
      </c>
      <c r="AI190" s="170">
        <f t="shared" si="28"/>
        <v>0.25</v>
      </c>
      <c r="AJ190" s="157"/>
      <c r="AK190" s="158">
        <f>+IF(AJ190=[3]CONTROLES!$C$50,[3]CONTROLES!$D$50,[3]CONTROLES!$D$51)</f>
        <v>0</v>
      </c>
      <c r="AL190" s="157"/>
      <c r="AM190" s="158">
        <f>+IF(AL190=[3]CONTROLES!$C$52,[3]CONTROLES!$D$52,[3]CONTROLES!$D$53)</f>
        <v>0</v>
      </c>
      <c r="AN190" s="157"/>
      <c r="AO190" s="158">
        <f>+IF(AN190=[3]CONTROLES!$C$54,[3]CONTROLES!$D$54,[3]CONTROLES!$D$55)</f>
        <v>0</v>
      </c>
      <c r="AP190" s="157"/>
      <c r="AQ190" s="158">
        <f>+IF(AP190=[3]CONTROLES!$C$56,[3]CONTROLES!$D$56,IF(AP190=[3]CONTROLES!$C$57,[3]CONTROLES!$D$57,[3]CONTROLES!$D$58))</f>
        <v>0</v>
      </c>
      <c r="AR190" s="157"/>
      <c r="AS190" s="158">
        <f>+IF(AR190=[3]CONTROLES!$C$59,[3]CONTROLES!$D$59,[3]CONTROLES!$D$60)</f>
        <v>0</v>
      </c>
      <c r="AT190" s="157"/>
      <c r="AU190" s="158">
        <f>+IF(AT190=[3]CONTROLES!$C$61,[3]CONTROLES!$D$61,[3]CONTROLES!$D$62)</f>
        <v>0</v>
      </c>
      <c r="AV190" s="157"/>
      <c r="AW190" s="159">
        <f>+IF(AV190=[3]CONTROLES!$C$63,[3]CONTROLES!$D$63,IF(AV190=[3]CONTROLES!$C$64,[3]CONTROLES!$D$64,[3]CONTROLES!$D$65))</f>
        <v>0</v>
      </c>
      <c r="AX190" s="159">
        <f t="shared" si="29"/>
        <v>0</v>
      </c>
      <c r="AY190" s="160" t="str">
        <f t="shared" si="30"/>
        <v>Débil</v>
      </c>
      <c r="AZ190" s="143"/>
      <c r="BA190" s="386"/>
      <c r="BB190" s="394"/>
      <c r="BC190" s="395"/>
      <c r="BD190" s="368"/>
      <c r="BE190" s="368"/>
      <c r="BF190" s="66"/>
      <c r="BG190" s="66"/>
      <c r="BH190" s="143" t="s">
        <v>216</v>
      </c>
      <c r="BI190" s="222"/>
      <c r="BJ190" s="222"/>
      <c r="BK190" s="66"/>
      <c r="BL190" s="66"/>
      <c r="BM190" s="136" t="s">
        <v>171</v>
      </c>
      <c r="BN190" s="368"/>
      <c r="BO190" s="239"/>
      <c r="BP190" s="239"/>
      <c r="BQ190" s="196"/>
      <c r="BR190" s="196"/>
      <c r="BS190" s="196"/>
      <c r="BT190" s="196"/>
      <c r="BU190" s="196"/>
      <c r="BV190" s="196"/>
      <c r="BW190" s="196"/>
      <c r="BX190" s="196"/>
      <c r="BY190" s="196"/>
      <c r="BZ190" s="196"/>
      <c r="CA190" s="196"/>
      <c r="CB190" s="196"/>
      <c r="CC190" s="196"/>
      <c r="CD190" s="196"/>
      <c r="CE190" s="196"/>
      <c r="CF190" s="196"/>
      <c r="CG190" s="196"/>
      <c r="CH190" s="196"/>
      <c r="CI190" s="196"/>
      <c r="CJ190" s="196"/>
      <c r="CK190" s="196"/>
      <c r="CL190" s="196"/>
      <c r="CM190" s="196"/>
      <c r="CN190" s="196"/>
      <c r="CO190" s="196"/>
      <c r="CP190" s="196"/>
      <c r="CQ190" s="196"/>
      <c r="CR190" s="196"/>
      <c r="CS190" s="196"/>
      <c r="CT190" s="196"/>
      <c r="CU190" s="196"/>
      <c r="CV190" s="196"/>
      <c r="CW190" s="196"/>
      <c r="CX190" s="196"/>
      <c r="CY190" s="196"/>
      <c r="CZ190" s="196"/>
      <c r="DA190" s="196"/>
      <c r="DB190" s="196"/>
      <c r="DC190" s="196"/>
      <c r="DD190" s="196"/>
      <c r="DE190" s="196"/>
      <c r="DF190" s="196"/>
      <c r="DG190" s="196"/>
      <c r="DH190" s="196"/>
      <c r="DI190" s="196"/>
      <c r="DJ190" s="196"/>
      <c r="DK190" s="196"/>
      <c r="DL190" s="196"/>
      <c r="DM190" s="196"/>
      <c r="DN190" s="196"/>
      <c r="DO190" s="196"/>
      <c r="DP190" s="196"/>
      <c r="DQ190" s="196"/>
      <c r="DR190" s="196"/>
      <c r="DS190" s="196"/>
      <c r="DT190" s="196"/>
      <c r="DU190" s="196"/>
      <c r="DV190" s="196"/>
      <c r="DW190" s="196"/>
      <c r="DX190" s="196"/>
      <c r="DY190" s="196"/>
      <c r="DZ190" s="196"/>
      <c r="EA190" s="196"/>
      <c r="EB190" s="196"/>
      <c r="EC190" s="196"/>
      <c r="ED190" s="196"/>
      <c r="EE190" s="196"/>
      <c r="EF190" s="196"/>
      <c r="EG190" s="196"/>
      <c r="EH190" s="196"/>
      <c r="EI190" s="196"/>
      <c r="EJ190" s="196"/>
      <c r="EK190" s="196"/>
      <c r="EL190" s="196"/>
      <c r="EM190" s="196"/>
      <c r="EN190" s="196"/>
      <c r="EO190" s="196"/>
      <c r="EP190" s="196"/>
      <c r="EQ190" s="196"/>
      <c r="ER190" s="196"/>
      <c r="ES190" s="196"/>
      <c r="ET190" s="196"/>
      <c r="EU190" s="196"/>
      <c r="EV190" s="196"/>
      <c r="EW190" s="196"/>
      <c r="EX190" s="196"/>
      <c r="EY190" s="196"/>
      <c r="EZ190" s="196"/>
      <c r="FA190" s="196"/>
      <c r="FB190" s="196"/>
      <c r="FC190" s="196"/>
      <c r="FD190" s="196"/>
      <c r="FE190" s="196"/>
      <c r="FF190" s="196"/>
      <c r="FG190" s="196"/>
      <c r="FH190" s="196"/>
      <c r="FI190" s="196"/>
      <c r="FJ190" s="196"/>
      <c r="FK190" s="196"/>
      <c r="FL190" s="196"/>
      <c r="FM190" s="196"/>
      <c r="FN190" s="196"/>
      <c r="FO190" s="196"/>
      <c r="FP190" s="196"/>
      <c r="FQ190" s="196"/>
      <c r="FR190" s="196"/>
      <c r="FS190" s="280"/>
      <c r="FT190" s="280"/>
      <c r="FU190" s="196"/>
      <c r="FV190" s="277"/>
      <c r="FW190" s="196"/>
      <c r="FX190" s="196"/>
      <c r="FY190" s="280"/>
      <c r="FZ190" s="196"/>
      <c r="GA190" s="196"/>
      <c r="GB190" s="196"/>
      <c r="GC190" s="196"/>
      <c r="GD190" s="196"/>
      <c r="GE190" s="239"/>
      <c r="GF190" s="239"/>
      <c r="GG190" s="239"/>
      <c r="GH190" s="239"/>
      <c r="GI190" s="239"/>
      <c r="GJ190" s="239"/>
      <c r="GK190" s="239"/>
      <c r="GL190" s="239"/>
      <c r="GM190" s="239"/>
      <c r="GN190" s="239"/>
      <c r="GO190" s="239"/>
      <c r="GP190" s="239"/>
      <c r="GQ190" s="239"/>
      <c r="GR190" s="239"/>
      <c r="GS190" s="239"/>
      <c r="GT190" s="239"/>
      <c r="GU190" s="239"/>
      <c r="GV190" s="239"/>
      <c r="GW190" s="239"/>
      <c r="GX190" s="239"/>
      <c r="GY190" s="239"/>
      <c r="GZ190" s="239"/>
      <c r="HA190" s="239"/>
      <c r="HB190" s="239"/>
      <c r="HC190" s="239"/>
      <c r="HD190" s="239"/>
      <c r="HE190" s="239"/>
      <c r="HF190" s="169"/>
    </row>
    <row r="191" spans="1:214" ht="39.75" hidden="1" customHeight="1" x14ac:dyDescent="0.2">
      <c r="A191" s="351"/>
      <c r="B191" s="350"/>
      <c r="C191" s="328"/>
      <c r="D191" s="466"/>
      <c r="E191" s="175"/>
      <c r="F191" s="465"/>
      <c r="G191" s="175"/>
      <c r="H191" s="465"/>
      <c r="I191" s="353"/>
      <c r="J191" s="153"/>
      <c r="K191" s="223"/>
      <c r="L191" s="223"/>
      <c r="M191" s="223"/>
      <c r="N191" s="223"/>
      <c r="O191" s="466"/>
      <c r="P191" s="386"/>
      <c r="Q191" s="395"/>
      <c r="R191" s="329"/>
      <c r="S191" s="395"/>
      <c r="T191" s="368"/>
      <c r="U191" s="154"/>
      <c r="V191" s="155"/>
      <c r="W191" s="155"/>
      <c r="X191" s="155"/>
      <c r="Y191" s="146"/>
      <c r="Z191" s="132">
        <f>+IF(Y191='Tabla Valoración controles'!$D$4,'Tabla Valoración controles'!$F$4,IF('Mapa Corrupcion'!Y191='Tabla Valoración controles'!$D$5,'Tabla Valoración controles'!$F$5,IF(Y191=FORMULAS!$A$10,0,'Tabla Valoración controles'!$F$6)))</f>
        <v>0.1</v>
      </c>
      <c r="AA191" s="156"/>
      <c r="AB191" s="133">
        <f>+IF(AA191='Tabla Valoración controles'!$D$7,'Tabla Valoración controles'!$F$7,IF(Y191=FORMULAS!$A$10,0,'Tabla Valoración controles'!$F$8))</f>
        <v>0.15</v>
      </c>
      <c r="AC191" s="156"/>
      <c r="AD191" s="132">
        <f>+IF(AC191='Tabla Valoración controles'!$D$9,'Tabla Valoración controles'!$F$9,IF(Y191=FORMULAS!$A$10,0,'Tabla Valoración controles'!$F$10))</f>
        <v>0</v>
      </c>
      <c r="AE191" s="156"/>
      <c r="AF191" s="132">
        <f>+IF(AE191='Tabla Valoración controles'!$D$9,'Tabla Valoración controles'!$F$9,IF(AA191=FORMULAS!$A$10,0,'Tabla Valoración controles'!$F$10))</f>
        <v>0</v>
      </c>
      <c r="AG191" s="156"/>
      <c r="AH191" s="132">
        <f>+IF(AG191='Tabla Valoración controles'!$D$13,'Tabla Valoración controles'!$F$13,'Tabla Valoración controles'!$F$14)</f>
        <v>0</v>
      </c>
      <c r="AI191" s="170">
        <f t="shared" si="28"/>
        <v>0.25</v>
      </c>
      <c r="AJ191" s="157"/>
      <c r="AK191" s="158">
        <f>+IF(AJ191=[3]CONTROLES!$C$50,[3]CONTROLES!$D$50,[3]CONTROLES!$D$51)</f>
        <v>0</v>
      </c>
      <c r="AL191" s="157"/>
      <c r="AM191" s="158">
        <f>+IF(AL191=[3]CONTROLES!$C$52,[3]CONTROLES!$D$52,[3]CONTROLES!$D$53)</f>
        <v>0</v>
      </c>
      <c r="AN191" s="157"/>
      <c r="AO191" s="158">
        <f>+IF(AN191=[3]CONTROLES!$C$54,[3]CONTROLES!$D$54,[3]CONTROLES!$D$55)</f>
        <v>0</v>
      </c>
      <c r="AP191" s="157"/>
      <c r="AQ191" s="158">
        <f>+IF(AP191=[3]CONTROLES!$C$56,[3]CONTROLES!$D$56,IF(AP191=[3]CONTROLES!$C$57,[3]CONTROLES!$D$57,[3]CONTROLES!$D$58))</f>
        <v>0</v>
      </c>
      <c r="AR191" s="157"/>
      <c r="AS191" s="158">
        <f>+IF(AR191=[3]CONTROLES!$C$59,[3]CONTROLES!$D$59,[3]CONTROLES!$D$60)</f>
        <v>0</v>
      </c>
      <c r="AT191" s="157"/>
      <c r="AU191" s="158">
        <f>+IF(AT191=[3]CONTROLES!$C$61,[3]CONTROLES!$D$61,[3]CONTROLES!$D$62)</f>
        <v>0</v>
      </c>
      <c r="AV191" s="157"/>
      <c r="AW191" s="159">
        <f>+IF(AV191=[3]CONTROLES!$C$63,[3]CONTROLES!$D$63,IF(AV191=[3]CONTROLES!$C$64,[3]CONTROLES!$D$64,[3]CONTROLES!$D$65))</f>
        <v>0</v>
      </c>
      <c r="AX191" s="159">
        <f t="shared" si="29"/>
        <v>0</v>
      </c>
      <c r="AY191" s="160" t="str">
        <f t="shared" si="30"/>
        <v>Débil</v>
      </c>
      <c r="AZ191" s="143"/>
      <c r="BA191" s="386"/>
      <c r="BB191" s="394"/>
      <c r="BC191" s="395"/>
      <c r="BD191" s="368"/>
      <c r="BE191" s="368"/>
      <c r="BF191" s="66"/>
      <c r="BG191" s="66"/>
      <c r="BH191" s="143" t="s">
        <v>216</v>
      </c>
      <c r="BI191" s="222"/>
      <c r="BJ191" s="222"/>
      <c r="BK191" s="66"/>
      <c r="BL191" s="66"/>
      <c r="BM191" s="136" t="s">
        <v>171</v>
      </c>
      <c r="BN191" s="368"/>
      <c r="BO191" s="239"/>
      <c r="BP191" s="239"/>
      <c r="BQ191" s="196"/>
      <c r="BR191" s="196"/>
      <c r="BS191" s="196"/>
      <c r="BT191" s="196"/>
      <c r="BU191" s="196"/>
      <c r="BV191" s="196"/>
      <c r="BW191" s="196"/>
      <c r="BX191" s="196"/>
      <c r="BY191" s="196"/>
      <c r="BZ191" s="196"/>
      <c r="CA191" s="196"/>
      <c r="CB191" s="196"/>
      <c r="CC191" s="196"/>
      <c r="CD191" s="196"/>
      <c r="CE191" s="196"/>
      <c r="CF191" s="196"/>
      <c r="CG191" s="196"/>
      <c r="CH191" s="196"/>
      <c r="CI191" s="196"/>
      <c r="CJ191" s="196"/>
      <c r="CK191" s="196"/>
      <c r="CL191" s="196"/>
      <c r="CM191" s="196"/>
      <c r="CN191" s="196"/>
      <c r="CO191" s="196"/>
      <c r="CP191" s="196"/>
      <c r="CQ191" s="196"/>
      <c r="CR191" s="196"/>
      <c r="CS191" s="196"/>
      <c r="CT191" s="196"/>
      <c r="CU191" s="196"/>
      <c r="CV191" s="196"/>
      <c r="CW191" s="196"/>
      <c r="CX191" s="196"/>
      <c r="CY191" s="196"/>
      <c r="CZ191" s="196"/>
      <c r="DA191" s="196"/>
      <c r="DB191" s="196"/>
      <c r="DC191" s="196"/>
      <c r="DD191" s="196"/>
      <c r="DE191" s="196"/>
      <c r="DF191" s="196"/>
      <c r="DG191" s="196"/>
      <c r="DH191" s="196"/>
      <c r="DI191" s="196"/>
      <c r="DJ191" s="196"/>
      <c r="DK191" s="196"/>
      <c r="DL191" s="196"/>
      <c r="DM191" s="196"/>
      <c r="DN191" s="196"/>
      <c r="DO191" s="196"/>
      <c r="DP191" s="196"/>
      <c r="DQ191" s="196"/>
      <c r="DR191" s="196"/>
      <c r="DS191" s="196"/>
      <c r="DT191" s="196"/>
      <c r="DU191" s="196"/>
      <c r="DV191" s="196"/>
      <c r="DW191" s="196"/>
      <c r="DX191" s="196"/>
      <c r="DY191" s="196"/>
      <c r="DZ191" s="196"/>
      <c r="EA191" s="196"/>
      <c r="EB191" s="196"/>
      <c r="EC191" s="196"/>
      <c r="ED191" s="196"/>
      <c r="EE191" s="196"/>
      <c r="EF191" s="196"/>
      <c r="EG191" s="196"/>
      <c r="EH191" s="196"/>
      <c r="EI191" s="196"/>
      <c r="EJ191" s="196"/>
      <c r="EK191" s="196"/>
      <c r="EL191" s="196"/>
      <c r="EM191" s="196"/>
      <c r="EN191" s="196"/>
      <c r="EO191" s="196"/>
      <c r="EP191" s="196"/>
      <c r="EQ191" s="196"/>
      <c r="ER191" s="196"/>
      <c r="ES191" s="196"/>
      <c r="ET191" s="196"/>
      <c r="EU191" s="196"/>
      <c r="EV191" s="196"/>
      <c r="EW191" s="196"/>
      <c r="EX191" s="196"/>
      <c r="EY191" s="196"/>
      <c r="EZ191" s="196"/>
      <c r="FA191" s="196"/>
      <c r="FB191" s="196"/>
      <c r="FC191" s="196"/>
      <c r="FD191" s="196"/>
      <c r="FE191" s="196"/>
      <c r="FF191" s="196"/>
      <c r="FG191" s="196"/>
      <c r="FH191" s="196"/>
      <c r="FI191" s="196"/>
      <c r="FJ191" s="196"/>
      <c r="FK191" s="196"/>
      <c r="FL191" s="196"/>
      <c r="FM191" s="196"/>
      <c r="FN191" s="196"/>
      <c r="FO191" s="196"/>
      <c r="FP191" s="196"/>
      <c r="FQ191" s="196"/>
      <c r="FR191" s="196"/>
      <c r="FS191" s="280"/>
      <c r="FT191" s="280"/>
      <c r="FU191" s="196"/>
      <c r="FV191" s="277"/>
      <c r="FW191" s="196"/>
      <c r="FX191" s="196"/>
      <c r="FY191" s="280"/>
      <c r="FZ191" s="196"/>
      <c r="GA191" s="196"/>
      <c r="GB191" s="196"/>
      <c r="GC191" s="196"/>
      <c r="GD191" s="196"/>
      <c r="GE191" s="239"/>
      <c r="GF191" s="239"/>
      <c r="GG191" s="239"/>
      <c r="GH191" s="239"/>
      <c r="GI191" s="239"/>
      <c r="GJ191" s="239"/>
      <c r="GK191" s="239"/>
      <c r="GL191" s="239"/>
      <c r="GM191" s="239"/>
      <c r="GN191" s="239"/>
      <c r="GO191" s="239"/>
      <c r="GP191" s="239"/>
      <c r="GQ191" s="239"/>
      <c r="GR191" s="239"/>
      <c r="GS191" s="239"/>
      <c r="GT191" s="239"/>
      <c r="GU191" s="239"/>
      <c r="GV191" s="239"/>
      <c r="GW191" s="239"/>
      <c r="GX191" s="239"/>
      <c r="GY191" s="239"/>
      <c r="GZ191" s="239"/>
      <c r="HA191" s="239"/>
      <c r="HB191" s="239"/>
      <c r="HC191" s="239"/>
      <c r="HD191" s="239"/>
      <c r="HE191" s="239"/>
      <c r="HF191" s="169"/>
    </row>
    <row r="192" spans="1:214" ht="39.75" hidden="1" customHeight="1" x14ac:dyDescent="0.2">
      <c r="A192" s="351"/>
      <c r="B192" s="350"/>
      <c r="C192" s="328"/>
      <c r="D192" s="466"/>
      <c r="E192" s="175"/>
      <c r="F192" s="465"/>
      <c r="G192" s="175"/>
      <c r="H192" s="465"/>
      <c r="I192" s="353"/>
      <c r="J192" s="153"/>
      <c r="K192" s="223"/>
      <c r="L192" s="223"/>
      <c r="M192" s="223"/>
      <c r="N192" s="223"/>
      <c r="O192" s="466"/>
      <c r="P192" s="386"/>
      <c r="Q192" s="395"/>
      <c r="R192" s="329"/>
      <c r="S192" s="395"/>
      <c r="T192" s="368"/>
      <c r="U192" s="154"/>
      <c r="V192" s="155"/>
      <c r="W192" s="155"/>
      <c r="X192" s="155"/>
      <c r="Y192" s="146"/>
      <c r="Z192" s="132">
        <f>+IF(Y192='Tabla Valoración controles'!$D$4,'Tabla Valoración controles'!$F$4,IF('Mapa Corrupcion'!Y192='Tabla Valoración controles'!$D$5,'Tabla Valoración controles'!$F$5,IF(Y192=FORMULAS!$A$10,0,'Tabla Valoración controles'!$F$6)))</f>
        <v>0.1</v>
      </c>
      <c r="AA192" s="156"/>
      <c r="AB192" s="133">
        <f>+IF(AA192='Tabla Valoración controles'!$D$7,'Tabla Valoración controles'!$F$7,IF(Y192=FORMULAS!$A$10,0,'Tabla Valoración controles'!$F$8))</f>
        <v>0.15</v>
      </c>
      <c r="AC192" s="156"/>
      <c r="AD192" s="132">
        <f>+IF(AC192='Tabla Valoración controles'!$D$9,'Tabla Valoración controles'!$F$9,IF(Y192=FORMULAS!$A$10,0,'Tabla Valoración controles'!$F$10))</f>
        <v>0</v>
      </c>
      <c r="AE192" s="156"/>
      <c r="AF192" s="132">
        <f>+IF(AE192='Tabla Valoración controles'!$D$9,'Tabla Valoración controles'!$F$9,IF(AA192=FORMULAS!$A$10,0,'Tabla Valoración controles'!$F$10))</f>
        <v>0</v>
      </c>
      <c r="AG192" s="156"/>
      <c r="AH192" s="132">
        <f>+IF(AG192='Tabla Valoración controles'!$D$13,'Tabla Valoración controles'!$F$13,'Tabla Valoración controles'!$F$14)</f>
        <v>0</v>
      </c>
      <c r="AI192" s="170">
        <f t="shared" si="28"/>
        <v>0.25</v>
      </c>
      <c r="AJ192" s="157"/>
      <c r="AK192" s="158">
        <f>+IF(AJ192=[3]CONTROLES!$C$50,[3]CONTROLES!$D$50,[3]CONTROLES!$D$51)</f>
        <v>0</v>
      </c>
      <c r="AL192" s="157"/>
      <c r="AM192" s="158">
        <f>+IF(AL192=[3]CONTROLES!$C$52,[3]CONTROLES!$D$52,[3]CONTROLES!$D$53)</f>
        <v>0</v>
      </c>
      <c r="AN192" s="157"/>
      <c r="AO192" s="158">
        <f>+IF(AN192=[3]CONTROLES!$C$54,[3]CONTROLES!$D$54,[3]CONTROLES!$D$55)</f>
        <v>0</v>
      </c>
      <c r="AP192" s="157"/>
      <c r="AQ192" s="158">
        <f>+IF(AP192=[3]CONTROLES!$C$56,[3]CONTROLES!$D$56,IF(AP192=[3]CONTROLES!$C$57,[3]CONTROLES!$D$57,[3]CONTROLES!$D$58))</f>
        <v>0</v>
      </c>
      <c r="AR192" s="157"/>
      <c r="AS192" s="158">
        <f>+IF(AR192=[3]CONTROLES!$C$59,[3]CONTROLES!$D$59,[3]CONTROLES!$D$60)</f>
        <v>0</v>
      </c>
      <c r="AT192" s="157"/>
      <c r="AU192" s="158">
        <f>+IF(AT192=[3]CONTROLES!$C$61,[3]CONTROLES!$D$61,[3]CONTROLES!$D$62)</f>
        <v>0</v>
      </c>
      <c r="AV192" s="157"/>
      <c r="AW192" s="159">
        <f>+IF(AV192=[3]CONTROLES!$C$63,[3]CONTROLES!$D$63,IF(AV192=[3]CONTROLES!$C$64,[3]CONTROLES!$D$64,[3]CONTROLES!$D$65))</f>
        <v>0</v>
      </c>
      <c r="AX192" s="159">
        <f t="shared" si="29"/>
        <v>0</v>
      </c>
      <c r="AY192" s="160" t="str">
        <f t="shared" si="30"/>
        <v>Débil</v>
      </c>
      <c r="AZ192" s="143"/>
      <c r="BA192" s="386"/>
      <c r="BB192" s="394"/>
      <c r="BC192" s="395"/>
      <c r="BD192" s="368"/>
      <c r="BE192" s="368"/>
      <c r="BF192" s="66"/>
      <c r="BG192" s="66"/>
      <c r="BH192" s="143" t="s">
        <v>216</v>
      </c>
      <c r="BI192" s="222"/>
      <c r="BJ192" s="222"/>
      <c r="BK192" s="66"/>
      <c r="BL192" s="66"/>
      <c r="BM192" s="136" t="s">
        <v>171</v>
      </c>
      <c r="BN192" s="368"/>
      <c r="BO192" s="239"/>
      <c r="BP192" s="239"/>
      <c r="BQ192" s="196"/>
      <c r="BR192" s="196"/>
      <c r="BS192" s="196"/>
      <c r="BT192" s="196"/>
      <c r="BU192" s="196"/>
      <c r="BV192" s="196"/>
      <c r="BW192" s="196"/>
      <c r="BX192" s="196"/>
      <c r="BY192" s="196"/>
      <c r="BZ192" s="196"/>
      <c r="CA192" s="196"/>
      <c r="CB192" s="196"/>
      <c r="CC192" s="196"/>
      <c r="CD192" s="196"/>
      <c r="CE192" s="196"/>
      <c r="CF192" s="196"/>
      <c r="CG192" s="196"/>
      <c r="CH192" s="196"/>
      <c r="CI192" s="196"/>
      <c r="CJ192" s="196"/>
      <c r="CK192" s="196"/>
      <c r="CL192" s="196"/>
      <c r="CM192" s="196"/>
      <c r="CN192" s="196"/>
      <c r="CO192" s="196"/>
      <c r="CP192" s="196"/>
      <c r="CQ192" s="196"/>
      <c r="CR192" s="196"/>
      <c r="CS192" s="196"/>
      <c r="CT192" s="196"/>
      <c r="CU192" s="196"/>
      <c r="CV192" s="196"/>
      <c r="CW192" s="196"/>
      <c r="CX192" s="196"/>
      <c r="CY192" s="196"/>
      <c r="CZ192" s="196"/>
      <c r="DA192" s="196"/>
      <c r="DB192" s="196"/>
      <c r="DC192" s="196"/>
      <c r="DD192" s="196"/>
      <c r="DE192" s="196"/>
      <c r="DF192" s="196"/>
      <c r="DG192" s="196"/>
      <c r="DH192" s="196"/>
      <c r="DI192" s="196"/>
      <c r="DJ192" s="196"/>
      <c r="DK192" s="196"/>
      <c r="DL192" s="196"/>
      <c r="DM192" s="196"/>
      <c r="DN192" s="196"/>
      <c r="DO192" s="196"/>
      <c r="DP192" s="196"/>
      <c r="DQ192" s="196"/>
      <c r="DR192" s="196"/>
      <c r="DS192" s="196"/>
      <c r="DT192" s="196"/>
      <c r="DU192" s="196"/>
      <c r="DV192" s="196"/>
      <c r="DW192" s="196"/>
      <c r="DX192" s="196"/>
      <c r="DY192" s="196"/>
      <c r="DZ192" s="196"/>
      <c r="EA192" s="196"/>
      <c r="EB192" s="196"/>
      <c r="EC192" s="196"/>
      <c r="ED192" s="196"/>
      <c r="EE192" s="196"/>
      <c r="EF192" s="196"/>
      <c r="EG192" s="196"/>
      <c r="EH192" s="196"/>
      <c r="EI192" s="196"/>
      <c r="EJ192" s="196"/>
      <c r="EK192" s="196"/>
      <c r="EL192" s="196"/>
      <c r="EM192" s="196"/>
      <c r="EN192" s="196"/>
      <c r="EO192" s="196"/>
      <c r="EP192" s="196"/>
      <c r="EQ192" s="196"/>
      <c r="ER192" s="196"/>
      <c r="ES192" s="196"/>
      <c r="ET192" s="196"/>
      <c r="EU192" s="196"/>
      <c r="EV192" s="196"/>
      <c r="EW192" s="196"/>
      <c r="EX192" s="196"/>
      <c r="EY192" s="196"/>
      <c r="EZ192" s="196"/>
      <c r="FA192" s="196"/>
      <c r="FB192" s="196"/>
      <c r="FC192" s="196"/>
      <c r="FD192" s="196"/>
      <c r="FE192" s="196"/>
      <c r="FF192" s="196"/>
      <c r="FG192" s="196"/>
      <c r="FH192" s="196"/>
      <c r="FI192" s="196"/>
      <c r="FJ192" s="196"/>
      <c r="FK192" s="196"/>
      <c r="FL192" s="196"/>
      <c r="FM192" s="196"/>
      <c r="FN192" s="196"/>
      <c r="FO192" s="196"/>
      <c r="FP192" s="196"/>
      <c r="FQ192" s="196"/>
      <c r="FR192" s="196"/>
      <c r="FS192" s="280"/>
      <c r="FT192" s="280"/>
      <c r="FU192" s="196"/>
      <c r="FV192" s="277"/>
      <c r="FW192" s="196"/>
      <c r="FX192" s="196"/>
      <c r="FY192" s="280"/>
      <c r="FZ192" s="196"/>
      <c r="GA192" s="196"/>
      <c r="GB192" s="196"/>
      <c r="GC192" s="196"/>
      <c r="GD192" s="196"/>
      <c r="GE192" s="239"/>
      <c r="GF192" s="239"/>
      <c r="GG192" s="239"/>
      <c r="GH192" s="239"/>
      <c r="GI192" s="239"/>
      <c r="GJ192" s="239"/>
      <c r="GK192" s="239"/>
      <c r="GL192" s="239"/>
      <c r="GM192" s="239"/>
      <c r="GN192" s="239"/>
      <c r="GO192" s="239"/>
      <c r="GP192" s="239"/>
      <c r="GQ192" s="239"/>
      <c r="GR192" s="239"/>
      <c r="GS192" s="239"/>
      <c r="GT192" s="239"/>
      <c r="GU192" s="239"/>
      <c r="GV192" s="239"/>
      <c r="GW192" s="239"/>
      <c r="GX192" s="239"/>
      <c r="GY192" s="239"/>
      <c r="GZ192" s="239"/>
      <c r="HA192" s="239"/>
      <c r="HB192" s="239"/>
      <c r="HC192" s="239"/>
      <c r="HD192" s="239"/>
      <c r="HE192" s="239"/>
      <c r="HF192" s="169"/>
    </row>
    <row r="193" spans="1:214" ht="39.75" hidden="1" customHeight="1" x14ac:dyDescent="0.2">
      <c r="A193" s="351"/>
      <c r="B193" s="350"/>
      <c r="C193" s="328"/>
      <c r="D193" s="466"/>
      <c r="E193" s="175"/>
      <c r="F193" s="465"/>
      <c r="G193" s="175"/>
      <c r="H193" s="465"/>
      <c r="I193" s="353"/>
      <c r="J193" s="153"/>
      <c r="K193" s="223"/>
      <c r="L193" s="223"/>
      <c r="M193" s="223"/>
      <c r="N193" s="223"/>
      <c r="O193" s="466"/>
      <c r="P193" s="386"/>
      <c r="Q193" s="395"/>
      <c r="R193" s="329"/>
      <c r="S193" s="395"/>
      <c r="T193" s="368"/>
      <c r="U193" s="154"/>
      <c r="V193" s="155"/>
      <c r="W193" s="155"/>
      <c r="X193" s="155"/>
      <c r="Y193" s="146"/>
      <c r="Z193" s="132">
        <f>+IF(Y193='Tabla Valoración controles'!$D$4,'Tabla Valoración controles'!$F$4,IF('Mapa Corrupcion'!Y193='Tabla Valoración controles'!$D$5,'Tabla Valoración controles'!$F$5,IF(Y193=FORMULAS!$A$10,0,'Tabla Valoración controles'!$F$6)))</f>
        <v>0.1</v>
      </c>
      <c r="AA193" s="156"/>
      <c r="AB193" s="133">
        <f>+IF(AA193='Tabla Valoración controles'!$D$7,'Tabla Valoración controles'!$F$7,IF(Y193=FORMULAS!$A$10,0,'Tabla Valoración controles'!$F$8))</f>
        <v>0.15</v>
      </c>
      <c r="AC193" s="156"/>
      <c r="AD193" s="132">
        <f>+IF(AC193='Tabla Valoración controles'!$D$9,'Tabla Valoración controles'!$F$9,IF(Y193=FORMULAS!$A$10,0,'Tabla Valoración controles'!$F$10))</f>
        <v>0</v>
      </c>
      <c r="AE193" s="156"/>
      <c r="AF193" s="132">
        <f>+IF(AE193='Tabla Valoración controles'!$D$9,'Tabla Valoración controles'!$F$9,IF(AA193=FORMULAS!$A$10,0,'Tabla Valoración controles'!$F$10))</f>
        <v>0</v>
      </c>
      <c r="AG193" s="156"/>
      <c r="AH193" s="132">
        <f>+IF(AG193='Tabla Valoración controles'!$D$13,'Tabla Valoración controles'!$F$13,'Tabla Valoración controles'!$F$14)</f>
        <v>0</v>
      </c>
      <c r="AI193" s="170">
        <f t="shared" si="28"/>
        <v>0.25</v>
      </c>
      <c r="AJ193" s="157"/>
      <c r="AK193" s="158">
        <f>+IF(AJ193=[3]CONTROLES!$C$50,[3]CONTROLES!$D$50,[3]CONTROLES!$D$51)</f>
        <v>0</v>
      </c>
      <c r="AL193" s="157"/>
      <c r="AM193" s="158">
        <f>+IF(AL193=[3]CONTROLES!$C$52,[3]CONTROLES!$D$52,[3]CONTROLES!$D$53)</f>
        <v>0</v>
      </c>
      <c r="AN193" s="157"/>
      <c r="AO193" s="158">
        <f>+IF(AN193=[3]CONTROLES!$C$54,[3]CONTROLES!$D$54,[3]CONTROLES!$D$55)</f>
        <v>0</v>
      </c>
      <c r="AP193" s="157"/>
      <c r="AQ193" s="158">
        <f>+IF(AP193=[3]CONTROLES!$C$56,[3]CONTROLES!$D$56,IF(AP193=[3]CONTROLES!$C$57,[3]CONTROLES!$D$57,[3]CONTROLES!$D$58))</f>
        <v>0</v>
      </c>
      <c r="AR193" s="157"/>
      <c r="AS193" s="158">
        <f>+IF(AR193=[3]CONTROLES!$C$59,[3]CONTROLES!$D$59,[3]CONTROLES!$D$60)</f>
        <v>0</v>
      </c>
      <c r="AT193" s="157"/>
      <c r="AU193" s="158">
        <f>+IF(AT193=[3]CONTROLES!$C$61,[3]CONTROLES!$D$61,[3]CONTROLES!$D$62)</f>
        <v>0</v>
      </c>
      <c r="AV193" s="157"/>
      <c r="AW193" s="159">
        <f>+IF(AV193=[3]CONTROLES!$C$63,[3]CONTROLES!$D$63,IF(AV193=[3]CONTROLES!$C$64,[3]CONTROLES!$D$64,[3]CONTROLES!$D$65))</f>
        <v>0</v>
      </c>
      <c r="AX193" s="159">
        <f t="shared" si="29"/>
        <v>0</v>
      </c>
      <c r="AY193" s="160" t="str">
        <f t="shared" si="30"/>
        <v>Débil</v>
      </c>
      <c r="AZ193" s="143"/>
      <c r="BA193" s="386"/>
      <c r="BB193" s="394"/>
      <c r="BC193" s="395"/>
      <c r="BD193" s="368"/>
      <c r="BE193" s="368"/>
      <c r="BF193" s="66"/>
      <c r="BG193" s="66"/>
      <c r="BH193" s="143" t="s">
        <v>216</v>
      </c>
      <c r="BI193" s="222"/>
      <c r="BJ193" s="222"/>
      <c r="BK193" s="66"/>
      <c r="BL193" s="66"/>
      <c r="BM193" s="136" t="s">
        <v>171</v>
      </c>
      <c r="BN193" s="368"/>
      <c r="BO193" s="239"/>
      <c r="BP193" s="239"/>
      <c r="BQ193" s="196"/>
      <c r="BR193" s="196"/>
      <c r="BS193" s="196"/>
      <c r="BT193" s="196"/>
      <c r="BU193" s="196"/>
      <c r="BV193" s="196"/>
      <c r="BW193" s="196"/>
      <c r="BX193" s="196"/>
      <c r="BY193" s="196"/>
      <c r="BZ193" s="196"/>
      <c r="CA193" s="196"/>
      <c r="CB193" s="196"/>
      <c r="CC193" s="196"/>
      <c r="CD193" s="196"/>
      <c r="CE193" s="196"/>
      <c r="CF193" s="196"/>
      <c r="CG193" s="196"/>
      <c r="CH193" s="196"/>
      <c r="CI193" s="196"/>
      <c r="CJ193" s="196"/>
      <c r="CK193" s="196"/>
      <c r="CL193" s="196"/>
      <c r="CM193" s="196"/>
      <c r="CN193" s="196"/>
      <c r="CO193" s="196"/>
      <c r="CP193" s="196"/>
      <c r="CQ193" s="196"/>
      <c r="CR193" s="196"/>
      <c r="CS193" s="196"/>
      <c r="CT193" s="196"/>
      <c r="CU193" s="196"/>
      <c r="CV193" s="196"/>
      <c r="CW193" s="196"/>
      <c r="CX193" s="196"/>
      <c r="CY193" s="196"/>
      <c r="CZ193" s="196"/>
      <c r="DA193" s="196"/>
      <c r="DB193" s="196"/>
      <c r="DC193" s="196"/>
      <c r="DD193" s="196"/>
      <c r="DE193" s="196"/>
      <c r="DF193" s="196"/>
      <c r="DG193" s="196"/>
      <c r="DH193" s="196"/>
      <c r="DI193" s="196"/>
      <c r="DJ193" s="196"/>
      <c r="DK193" s="196"/>
      <c r="DL193" s="196"/>
      <c r="DM193" s="196"/>
      <c r="DN193" s="196"/>
      <c r="DO193" s="196"/>
      <c r="DP193" s="196"/>
      <c r="DQ193" s="196"/>
      <c r="DR193" s="196"/>
      <c r="DS193" s="196"/>
      <c r="DT193" s="196"/>
      <c r="DU193" s="196"/>
      <c r="DV193" s="196"/>
      <c r="DW193" s="196"/>
      <c r="DX193" s="196"/>
      <c r="DY193" s="196"/>
      <c r="DZ193" s="196"/>
      <c r="EA193" s="196"/>
      <c r="EB193" s="196"/>
      <c r="EC193" s="196"/>
      <c r="ED193" s="196"/>
      <c r="EE193" s="196"/>
      <c r="EF193" s="196"/>
      <c r="EG193" s="196"/>
      <c r="EH193" s="196"/>
      <c r="EI193" s="196"/>
      <c r="EJ193" s="196"/>
      <c r="EK193" s="196"/>
      <c r="EL193" s="196"/>
      <c r="EM193" s="196"/>
      <c r="EN193" s="196"/>
      <c r="EO193" s="196"/>
      <c r="EP193" s="196"/>
      <c r="EQ193" s="196"/>
      <c r="ER193" s="196"/>
      <c r="ES193" s="196"/>
      <c r="ET193" s="196"/>
      <c r="EU193" s="196"/>
      <c r="EV193" s="196"/>
      <c r="EW193" s="196"/>
      <c r="EX193" s="196"/>
      <c r="EY193" s="196"/>
      <c r="EZ193" s="196"/>
      <c r="FA193" s="196"/>
      <c r="FB193" s="196"/>
      <c r="FC193" s="196"/>
      <c r="FD193" s="196"/>
      <c r="FE193" s="196"/>
      <c r="FF193" s="196"/>
      <c r="FG193" s="196"/>
      <c r="FH193" s="196"/>
      <c r="FI193" s="196"/>
      <c r="FJ193" s="196"/>
      <c r="FK193" s="196"/>
      <c r="FL193" s="196"/>
      <c r="FM193" s="196"/>
      <c r="FN193" s="196"/>
      <c r="FO193" s="196"/>
      <c r="FP193" s="196"/>
      <c r="FQ193" s="196"/>
      <c r="FR193" s="196"/>
      <c r="FS193" s="280"/>
      <c r="FT193" s="280"/>
      <c r="FU193" s="196"/>
      <c r="FV193" s="277"/>
      <c r="FW193" s="196"/>
      <c r="FX193" s="196"/>
      <c r="FY193" s="280"/>
      <c r="FZ193" s="196"/>
      <c r="GA193" s="196"/>
      <c r="GB193" s="196"/>
      <c r="GC193" s="196"/>
      <c r="GD193" s="196"/>
      <c r="GE193" s="239"/>
      <c r="GF193" s="239"/>
      <c r="GG193" s="239"/>
      <c r="GH193" s="239"/>
      <c r="GI193" s="239"/>
      <c r="GJ193" s="239"/>
      <c r="GK193" s="239"/>
      <c r="GL193" s="239"/>
      <c r="GM193" s="239"/>
      <c r="GN193" s="239"/>
      <c r="GO193" s="239"/>
      <c r="GP193" s="239"/>
      <c r="GQ193" s="239"/>
      <c r="GR193" s="239"/>
      <c r="GS193" s="239"/>
      <c r="GT193" s="239"/>
      <c r="GU193" s="239"/>
      <c r="GV193" s="239"/>
      <c r="GW193" s="239"/>
      <c r="GX193" s="239"/>
      <c r="GY193" s="239"/>
      <c r="GZ193" s="239"/>
      <c r="HA193" s="239"/>
      <c r="HB193" s="239"/>
      <c r="HC193" s="239"/>
      <c r="HD193" s="239"/>
      <c r="HE193" s="239"/>
      <c r="HF193" s="169"/>
    </row>
    <row r="194" spans="1:214" ht="39.75" hidden="1" customHeight="1" x14ac:dyDescent="0.2">
      <c r="A194" s="351"/>
      <c r="B194" s="350"/>
      <c r="C194" s="328"/>
      <c r="D194" s="466"/>
      <c r="E194" s="175"/>
      <c r="F194" s="465"/>
      <c r="G194" s="175"/>
      <c r="H194" s="465"/>
      <c r="I194" s="353"/>
      <c r="J194" s="153"/>
      <c r="K194" s="223"/>
      <c r="L194" s="223"/>
      <c r="M194" s="223"/>
      <c r="N194" s="223"/>
      <c r="O194" s="466"/>
      <c r="P194" s="386"/>
      <c r="Q194" s="395"/>
      <c r="R194" s="329"/>
      <c r="S194" s="395"/>
      <c r="T194" s="368"/>
      <c r="U194" s="154"/>
      <c r="V194" s="155"/>
      <c r="W194" s="155"/>
      <c r="X194" s="155"/>
      <c r="Y194" s="146"/>
      <c r="Z194" s="132">
        <f>+IF(Y194='Tabla Valoración controles'!$D$4,'Tabla Valoración controles'!$F$4,IF('Mapa Corrupcion'!Y194='Tabla Valoración controles'!$D$5,'Tabla Valoración controles'!$F$5,IF(Y194=FORMULAS!$A$10,0,'Tabla Valoración controles'!$F$6)))</f>
        <v>0.1</v>
      </c>
      <c r="AA194" s="156"/>
      <c r="AB194" s="133">
        <f>+IF(AA194='Tabla Valoración controles'!$D$7,'Tabla Valoración controles'!$F$7,IF(Y194=FORMULAS!$A$10,0,'Tabla Valoración controles'!$F$8))</f>
        <v>0.15</v>
      </c>
      <c r="AC194" s="156"/>
      <c r="AD194" s="132">
        <f>+IF(AC194='Tabla Valoración controles'!$D$9,'Tabla Valoración controles'!$F$9,IF(Y194=FORMULAS!$A$10,0,'Tabla Valoración controles'!$F$10))</f>
        <v>0</v>
      </c>
      <c r="AE194" s="156"/>
      <c r="AF194" s="132">
        <f>+IF(AE194='Tabla Valoración controles'!$D$9,'Tabla Valoración controles'!$F$9,IF(AA194=FORMULAS!$A$10,0,'Tabla Valoración controles'!$F$10))</f>
        <v>0</v>
      </c>
      <c r="AG194" s="156"/>
      <c r="AH194" s="132">
        <f>+IF(AG194='Tabla Valoración controles'!$D$13,'Tabla Valoración controles'!$F$13,'Tabla Valoración controles'!$F$14)</f>
        <v>0</v>
      </c>
      <c r="AI194" s="170">
        <f t="shared" si="28"/>
        <v>0.25</v>
      </c>
      <c r="AJ194" s="157"/>
      <c r="AK194" s="158">
        <f>+IF(AJ194=[3]CONTROLES!$C$50,[3]CONTROLES!$D$50,[3]CONTROLES!$D$51)</f>
        <v>0</v>
      </c>
      <c r="AL194" s="157"/>
      <c r="AM194" s="158">
        <f>+IF(AL194=[3]CONTROLES!$C$52,[3]CONTROLES!$D$52,[3]CONTROLES!$D$53)</f>
        <v>0</v>
      </c>
      <c r="AN194" s="157"/>
      <c r="AO194" s="158">
        <f>+IF(AN194=[3]CONTROLES!$C$54,[3]CONTROLES!$D$54,[3]CONTROLES!$D$55)</f>
        <v>0</v>
      </c>
      <c r="AP194" s="157"/>
      <c r="AQ194" s="158">
        <f>+IF(AP194=[3]CONTROLES!$C$56,[3]CONTROLES!$D$56,IF(AP194=[3]CONTROLES!$C$57,[3]CONTROLES!$D$57,[3]CONTROLES!$D$58))</f>
        <v>0</v>
      </c>
      <c r="AR194" s="157"/>
      <c r="AS194" s="158">
        <f>+IF(AR194=[3]CONTROLES!$C$59,[3]CONTROLES!$D$59,[3]CONTROLES!$D$60)</f>
        <v>0</v>
      </c>
      <c r="AT194" s="157"/>
      <c r="AU194" s="158">
        <f>+IF(AT194=[3]CONTROLES!$C$61,[3]CONTROLES!$D$61,[3]CONTROLES!$D$62)</f>
        <v>0</v>
      </c>
      <c r="AV194" s="157"/>
      <c r="AW194" s="159">
        <f>+IF(AV194=[3]CONTROLES!$C$63,[3]CONTROLES!$D$63,IF(AV194=[3]CONTROLES!$C$64,[3]CONTROLES!$D$64,[3]CONTROLES!$D$65))</f>
        <v>0</v>
      </c>
      <c r="AX194" s="159">
        <f t="shared" si="29"/>
        <v>0</v>
      </c>
      <c r="AY194" s="160" t="str">
        <f t="shared" si="30"/>
        <v>Débil</v>
      </c>
      <c r="AZ194" s="143"/>
      <c r="BA194" s="386"/>
      <c r="BB194" s="394"/>
      <c r="BC194" s="395"/>
      <c r="BD194" s="368"/>
      <c r="BE194" s="368"/>
      <c r="BF194" s="66"/>
      <c r="BG194" s="66"/>
      <c r="BH194" s="143" t="s">
        <v>216</v>
      </c>
      <c r="BI194" s="222"/>
      <c r="BJ194" s="222"/>
      <c r="BK194" s="66"/>
      <c r="BL194" s="66"/>
      <c r="BM194" s="136" t="s">
        <v>171</v>
      </c>
      <c r="BN194" s="368"/>
      <c r="BO194" s="239"/>
      <c r="BP194" s="239"/>
      <c r="BQ194" s="196"/>
      <c r="BR194" s="196"/>
      <c r="BS194" s="196"/>
      <c r="BT194" s="196"/>
      <c r="BU194" s="196"/>
      <c r="BV194" s="196"/>
      <c r="BW194" s="196"/>
      <c r="BX194" s="196"/>
      <c r="BY194" s="196"/>
      <c r="BZ194" s="196"/>
      <c r="CA194" s="196"/>
      <c r="CB194" s="196"/>
      <c r="CC194" s="196"/>
      <c r="CD194" s="196"/>
      <c r="CE194" s="196"/>
      <c r="CF194" s="196"/>
      <c r="CG194" s="196"/>
      <c r="CH194" s="196"/>
      <c r="CI194" s="196"/>
      <c r="CJ194" s="196"/>
      <c r="CK194" s="196"/>
      <c r="CL194" s="196"/>
      <c r="CM194" s="196"/>
      <c r="CN194" s="196"/>
      <c r="CO194" s="196"/>
      <c r="CP194" s="196"/>
      <c r="CQ194" s="196"/>
      <c r="CR194" s="196"/>
      <c r="CS194" s="196"/>
      <c r="CT194" s="196"/>
      <c r="CU194" s="196"/>
      <c r="CV194" s="196"/>
      <c r="CW194" s="196"/>
      <c r="CX194" s="196"/>
      <c r="CY194" s="196"/>
      <c r="CZ194" s="196"/>
      <c r="DA194" s="196"/>
      <c r="DB194" s="196"/>
      <c r="DC194" s="196"/>
      <c r="DD194" s="196"/>
      <c r="DE194" s="196"/>
      <c r="DF194" s="196"/>
      <c r="DG194" s="196"/>
      <c r="DH194" s="196"/>
      <c r="DI194" s="196"/>
      <c r="DJ194" s="196"/>
      <c r="DK194" s="196"/>
      <c r="DL194" s="196"/>
      <c r="DM194" s="196"/>
      <c r="DN194" s="196"/>
      <c r="DO194" s="196"/>
      <c r="DP194" s="196"/>
      <c r="DQ194" s="196"/>
      <c r="DR194" s="196"/>
      <c r="DS194" s="196"/>
      <c r="DT194" s="196"/>
      <c r="DU194" s="196"/>
      <c r="DV194" s="196"/>
      <c r="DW194" s="196"/>
      <c r="DX194" s="196"/>
      <c r="DY194" s="196"/>
      <c r="DZ194" s="196"/>
      <c r="EA194" s="196"/>
      <c r="EB194" s="196"/>
      <c r="EC194" s="196"/>
      <c r="ED194" s="196"/>
      <c r="EE194" s="196"/>
      <c r="EF194" s="196"/>
      <c r="EG194" s="196"/>
      <c r="EH194" s="196"/>
      <c r="EI194" s="196"/>
      <c r="EJ194" s="196"/>
      <c r="EK194" s="196"/>
      <c r="EL194" s="196"/>
      <c r="EM194" s="196"/>
      <c r="EN194" s="196"/>
      <c r="EO194" s="196"/>
      <c r="EP194" s="196"/>
      <c r="EQ194" s="196"/>
      <c r="ER194" s="196"/>
      <c r="ES194" s="196"/>
      <c r="ET194" s="196"/>
      <c r="EU194" s="196"/>
      <c r="EV194" s="196"/>
      <c r="EW194" s="196"/>
      <c r="EX194" s="196"/>
      <c r="EY194" s="196"/>
      <c r="EZ194" s="196"/>
      <c r="FA194" s="196"/>
      <c r="FB194" s="196"/>
      <c r="FC194" s="196"/>
      <c r="FD194" s="196"/>
      <c r="FE194" s="196"/>
      <c r="FF194" s="196"/>
      <c r="FG194" s="196"/>
      <c r="FH194" s="196"/>
      <c r="FI194" s="196"/>
      <c r="FJ194" s="196"/>
      <c r="FK194" s="196"/>
      <c r="FL194" s="196"/>
      <c r="FM194" s="196"/>
      <c r="FN194" s="196"/>
      <c r="FO194" s="196"/>
      <c r="FP194" s="196"/>
      <c r="FQ194" s="196"/>
      <c r="FR194" s="196"/>
      <c r="FS194" s="280"/>
      <c r="FT194" s="280"/>
      <c r="FU194" s="196"/>
      <c r="FV194" s="277"/>
      <c r="FW194" s="196"/>
      <c r="FX194" s="196"/>
      <c r="FY194" s="280"/>
      <c r="FZ194" s="196"/>
      <c r="GA194" s="196"/>
      <c r="GB194" s="196"/>
      <c r="GC194" s="196"/>
      <c r="GD194" s="196"/>
      <c r="GE194" s="239"/>
      <c r="GF194" s="239"/>
      <c r="GG194" s="239"/>
      <c r="GH194" s="239"/>
      <c r="GI194" s="239"/>
      <c r="GJ194" s="239"/>
      <c r="GK194" s="239"/>
      <c r="GL194" s="239"/>
      <c r="GM194" s="239"/>
      <c r="GN194" s="239"/>
      <c r="GO194" s="239"/>
      <c r="GP194" s="239"/>
      <c r="GQ194" s="239"/>
      <c r="GR194" s="239"/>
      <c r="GS194" s="239"/>
      <c r="GT194" s="239"/>
      <c r="GU194" s="239"/>
      <c r="GV194" s="239"/>
      <c r="GW194" s="239"/>
      <c r="GX194" s="239"/>
      <c r="GY194" s="239"/>
      <c r="GZ194" s="239"/>
      <c r="HA194" s="239"/>
      <c r="HB194" s="239"/>
      <c r="HC194" s="239"/>
      <c r="HD194" s="239"/>
      <c r="HE194" s="239"/>
      <c r="HF194" s="169"/>
    </row>
    <row r="195" spans="1:214" ht="39.75" hidden="1" customHeight="1" x14ac:dyDescent="0.2">
      <c r="A195" s="351"/>
      <c r="B195" s="350" t="s">
        <v>121</v>
      </c>
      <c r="C195" s="328" t="str">
        <f>VLOOKUP(B195,FORMULAS!$A$30:$C$46,2,0)</f>
        <v>OBJETIVO PROCESO</v>
      </c>
      <c r="D195" s="466" t="e">
        <f>VLOOKUP(#REF!,FORMULAS!$A$30:$C$46,3,0)</f>
        <v>#REF!</v>
      </c>
      <c r="E195" s="175"/>
      <c r="F195" s="465"/>
      <c r="G195" s="175"/>
      <c r="H195" s="465"/>
      <c r="I195" s="353"/>
      <c r="J195" s="153"/>
      <c r="K195" s="223"/>
      <c r="L195" s="223"/>
      <c r="M195" s="223"/>
      <c r="N195" s="223"/>
      <c r="O195" s="466" t="s">
        <v>3</v>
      </c>
      <c r="P195" s="386" t="str">
        <f>VLOOKUP(O195,FORMULAS!$A$77:$B$82,2,0)</f>
        <v>Probabilidad</v>
      </c>
      <c r="Q195" s="395" t="str">
        <f>+P195</f>
        <v>Probabilidad</v>
      </c>
      <c r="R195" s="329" t="e">
        <f>VLOOKUP(A195,'Impacto Ri Inhe'!$B$5:$AF$42,31,0)</f>
        <v>#N/A</v>
      </c>
      <c r="S195" s="395" t="e">
        <f>CONCATENATE(R195,"-",Q195)</f>
        <v>#N/A</v>
      </c>
      <c r="T195" s="368" t="e">
        <f>VLOOKUP(S195,FORMULAS!$I$77:$J$97,2,0)</f>
        <v>#N/A</v>
      </c>
      <c r="U195" s="154"/>
      <c r="V195" s="155"/>
      <c r="W195" s="155"/>
      <c r="X195" s="155"/>
      <c r="Y195" s="146"/>
      <c r="Z195" s="132">
        <f>+IF(Y195='Tabla Valoración controles'!$D$4,'Tabla Valoración controles'!$F$4,IF('Mapa Corrupcion'!Y195='Tabla Valoración controles'!$D$5,'Tabla Valoración controles'!$F$5,IF(Y195=FORMULAS!$A$10,0,'Tabla Valoración controles'!$F$6)))</f>
        <v>0.1</v>
      </c>
      <c r="AA195" s="156"/>
      <c r="AB195" s="133">
        <f>+IF(AA195='Tabla Valoración controles'!$D$7,'Tabla Valoración controles'!$F$7,IF(Y195=FORMULAS!$A$10,0,'Tabla Valoración controles'!$F$8))</f>
        <v>0.15</v>
      </c>
      <c r="AC195" s="156"/>
      <c r="AD195" s="132">
        <f>+IF(AC195='Tabla Valoración controles'!$D$9,'Tabla Valoración controles'!$F$9,IF(Y195=FORMULAS!$A$10,0,'Tabla Valoración controles'!$F$10))</f>
        <v>0</v>
      </c>
      <c r="AE195" s="156"/>
      <c r="AF195" s="132">
        <f>+IF(AE195='Tabla Valoración controles'!$D$9,'Tabla Valoración controles'!$F$9,IF(AA195=FORMULAS!$A$10,0,'Tabla Valoración controles'!$F$10))</f>
        <v>0</v>
      </c>
      <c r="AG195" s="156"/>
      <c r="AH195" s="132">
        <f>+IF(AG195='Tabla Valoración controles'!$D$13,'Tabla Valoración controles'!$F$13,'Tabla Valoración controles'!$F$14)</f>
        <v>0</v>
      </c>
      <c r="AI195" s="170">
        <f t="shared" si="28"/>
        <v>0.25</v>
      </c>
      <c r="AJ195" s="157"/>
      <c r="AK195" s="158">
        <f>+IF(AJ195=[3]CONTROLES!$C$50,[3]CONTROLES!$D$50,[3]CONTROLES!$D$51)</f>
        <v>0</v>
      </c>
      <c r="AL195" s="157"/>
      <c r="AM195" s="158">
        <f>+IF(AL195=[3]CONTROLES!$C$52,[3]CONTROLES!$D$52,[3]CONTROLES!$D$53)</f>
        <v>0</v>
      </c>
      <c r="AN195" s="157"/>
      <c r="AO195" s="158">
        <f>+IF(AN195=[3]CONTROLES!$C$54,[3]CONTROLES!$D$54,[3]CONTROLES!$D$55)</f>
        <v>0</v>
      </c>
      <c r="AP195" s="157"/>
      <c r="AQ195" s="158">
        <f>+IF(AP195=[3]CONTROLES!$C$56,[3]CONTROLES!$D$56,IF(AP195=[3]CONTROLES!$C$57,[3]CONTROLES!$D$57,[3]CONTROLES!$D$58))</f>
        <v>0</v>
      </c>
      <c r="AR195" s="157"/>
      <c r="AS195" s="158">
        <f>+IF(AR195=[3]CONTROLES!$C$59,[3]CONTROLES!$D$59,[3]CONTROLES!$D$60)</f>
        <v>0</v>
      </c>
      <c r="AT195" s="157"/>
      <c r="AU195" s="158">
        <f>+IF(AT195=[3]CONTROLES!$C$61,[3]CONTROLES!$D$61,[3]CONTROLES!$D$62)</f>
        <v>0</v>
      </c>
      <c r="AV195" s="157"/>
      <c r="AW195" s="159">
        <f>+IF(AV195=[3]CONTROLES!$C$63,[3]CONTROLES!$D$63,IF(AV195=[3]CONTROLES!$C$64,[3]CONTROLES!$D$64,[3]CONTROLES!$D$65))</f>
        <v>0</v>
      </c>
      <c r="AX195" s="159">
        <f t="shared" si="29"/>
        <v>0</v>
      </c>
      <c r="AY195" s="160" t="str">
        <f t="shared" si="30"/>
        <v>Débil</v>
      </c>
      <c r="AZ195" s="143" t="s">
        <v>3</v>
      </c>
      <c r="BA195" s="386" t="str">
        <f>VLOOKUP(AZ195,FORMULAS!$A$77:$B$82,2,0)</f>
        <v>Probabilidad</v>
      </c>
      <c r="BB195" s="393" t="e">
        <f>+R195</f>
        <v>#N/A</v>
      </c>
      <c r="BC195" s="395" t="e">
        <f>CONCATENATE(BB195,"-",BA195)</f>
        <v>#N/A</v>
      </c>
      <c r="BD195" s="368" t="e">
        <f>VLOOKUP(BC195,FORMULAS!$I$77:$J$97,2,0)</f>
        <v>#N/A</v>
      </c>
      <c r="BE195" s="368"/>
      <c r="BF195" s="66"/>
      <c r="BG195" s="66"/>
      <c r="BH195" s="143" t="s">
        <v>216</v>
      </c>
      <c r="BI195" s="222"/>
      <c r="BJ195" s="222"/>
      <c r="BK195" s="66"/>
      <c r="BL195" s="66"/>
      <c r="BM195" s="136" t="s">
        <v>171</v>
      </c>
      <c r="BN195" s="368"/>
      <c r="BO195" s="239"/>
      <c r="BP195" s="239"/>
      <c r="BQ195" s="196"/>
      <c r="BR195" s="196"/>
      <c r="BS195" s="196"/>
      <c r="BT195" s="196"/>
      <c r="BU195" s="196"/>
      <c r="BV195" s="196"/>
      <c r="BW195" s="196"/>
      <c r="BX195" s="196"/>
      <c r="BY195" s="196"/>
      <c r="BZ195" s="196"/>
      <c r="CA195" s="196"/>
      <c r="CB195" s="196"/>
      <c r="CC195" s="196"/>
      <c r="CD195" s="196"/>
      <c r="CE195" s="196"/>
      <c r="CF195" s="196"/>
      <c r="CG195" s="196"/>
      <c r="CH195" s="196"/>
      <c r="CI195" s="196"/>
      <c r="CJ195" s="196"/>
      <c r="CK195" s="196"/>
      <c r="CL195" s="196"/>
      <c r="CM195" s="196"/>
      <c r="CN195" s="196"/>
      <c r="CO195" s="196"/>
      <c r="CP195" s="196"/>
      <c r="CQ195" s="196"/>
      <c r="CR195" s="196"/>
      <c r="CS195" s="196"/>
      <c r="CT195" s="196"/>
      <c r="CU195" s="196"/>
      <c r="CV195" s="196"/>
      <c r="CW195" s="196"/>
      <c r="CX195" s="196"/>
      <c r="CY195" s="196"/>
      <c r="CZ195" s="196"/>
      <c r="DA195" s="196"/>
      <c r="DB195" s="196"/>
      <c r="DC195" s="196"/>
      <c r="DD195" s="196"/>
      <c r="DE195" s="196"/>
      <c r="DF195" s="196"/>
      <c r="DG195" s="196"/>
      <c r="DH195" s="196"/>
      <c r="DI195" s="196"/>
      <c r="DJ195" s="196"/>
      <c r="DK195" s="196"/>
      <c r="DL195" s="196"/>
      <c r="DM195" s="196"/>
      <c r="DN195" s="196"/>
      <c r="DO195" s="196"/>
      <c r="DP195" s="196"/>
      <c r="DQ195" s="196"/>
      <c r="DR195" s="196"/>
      <c r="DS195" s="196"/>
      <c r="DT195" s="196"/>
      <c r="DU195" s="196"/>
      <c r="DV195" s="196"/>
      <c r="DW195" s="196"/>
      <c r="DX195" s="196"/>
      <c r="DY195" s="196"/>
      <c r="DZ195" s="196"/>
      <c r="EA195" s="196"/>
      <c r="EB195" s="196"/>
      <c r="EC195" s="196"/>
      <c r="ED195" s="196"/>
      <c r="EE195" s="196"/>
      <c r="EF195" s="196"/>
      <c r="EG195" s="196"/>
      <c r="EH195" s="196"/>
      <c r="EI195" s="196"/>
      <c r="EJ195" s="196"/>
      <c r="EK195" s="196"/>
      <c r="EL195" s="196"/>
      <c r="EM195" s="196"/>
      <c r="EN195" s="196"/>
      <c r="EO195" s="196"/>
      <c r="EP195" s="196"/>
      <c r="EQ195" s="196"/>
      <c r="ER195" s="196"/>
      <c r="ES195" s="196"/>
      <c r="ET195" s="196"/>
      <c r="EU195" s="196"/>
      <c r="EV195" s="196"/>
      <c r="EW195" s="196"/>
      <c r="EX195" s="196"/>
      <c r="EY195" s="196"/>
      <c r="EZ195" s="196"/>
      <c r="FA195" s="196"/>
      <c r="FB195" s="196"/>
      <c r="FC195" s="196"/>
      <c r="FD195" s="196"/>
      <c r="FE195" s="196"/>
      <c r="FF195" s="196"/>
      <c r="FG195" s="196"/>
      <c r="FH195" s="196"/>
      <c r="FI195" s="196"/>
      <c r="FJ195" s="196"/>
      <c r="FK195" s="196"/>
      <c r="FL195" s="196"/>
      <c r="FM195" s="196"/>
      <c r="FN195" s="196"/>
      <c r="FO195" s="196"/>
      <c r="FP195" s="196"/>
      <c r="FQ195" s="196"/>
      <c r="FR195" s="196"/>
      <c r="FS195" s="280"/>
      <c r="FT195" s="280"/>
      <c r="FU195" s="196"/>
      <c r="FV195" s="277"/>
      <c r="FW195" s="196"/>
      <c r="FX195" s="196"/>
      <c r="FY195" s="280"/>
      <c r="FZ195" s="196"/>
      <c r="GA195" s="196"/>
      <c r="GB195" s="196"/>
      <c r="GC195" s="196"/>
      <c r="GD195" s="196"/>
      <c r="GE195" s="239"/>
      <c r="GF195" s="239"/>
      <c r="GG195" s="239"/>
      <c r="GH195" s="239"/>
      <c r="GI195" s="239"/>
      <c r="GJ195" s="239"/>
      <c r="GK195" s="239"/>
      <c r="GL195" s="239"/>
      <c r="GM195" s="239"/>
      <c r="GN195" s="239"/>
      <c r="GO195" s="239"/>
      <c r="GP195" s="239"/>
      <c r="GQ195" s="239"/>
      <c r="GR195" s="239"/>
      <c r="GS195" s="239"/>
      <c r="GT195" s="239"/>
      <c r="GU195" s="239"/>
      <c r="GV195" s="239"/>
      <c r="GW195" s="239"/>
      <c r="GX195" s="239"/>
      <c r="GY195" s="239"/>
      <c r="GZ195" s="239"/>
      <c r="HA195" s="239"/>
      <c r="HB195" s="239"/>
      <c r="HC195" s="239"/>
      <c r="HD195" s="239"/>
      <c r="HE195" s="239"/>
      <c r="HF195" s="169"/>
    </row>
    <row r="196" spans="1:214" ht="39.75" hidden="1" customHeight="1" x14ac:dyDescent="0.2">
      <c r="A196" s="351"/>
      <c r="B196" s="350"/>
      <c r="C196" s="328"/>
      <c r="D196" s="466"/>
      <c r="E196" s="175"/>
      <c r="F196" s="465"/>
      <c r="G196" s="175"/>
      <c r="H196" s="465"/>
      <c r="I196" s="353"/>
      <c r="J196" s="153"/>
      <c r="K196" s="223"/>
      <c r="L196" s="223"/>
      <c r="M196" s="223"/>
      <c r="N196" s="223"/>
      <c r="O196" s="466"/>
      <c r="P196" s="386"/>
      <c r="Q196" s="395"/>
      <c r="R196" s="329"/>
      <c r="S196" s="395"/>
      <c r="T196" s="368"/>
      <c r="U196" s="154"/>
      <c r="V196" s="155"/>
      <c r="W196" s="155"/>
      <c r="X196" s="155"/>
      <c r="Y196" s="156" t="s">
        <v>115</v>
      </c>
      <c r="Z196" s="132">
        <f>+IF(Y196='Tabla Valoración controles'!$D$4,'Tabla Valoración controles'!$F$4,IF('Mapa Corrupcion'!Y196='Tabla Valoración controles'!$D$5,'Tabla Valoración controles'!$F$5,IF(Y196=FORMULAS!$A$10,0,'Tabla Valoración controles'!$F$6)))</f>
        <v>0</v>
      </c>
      <c r="AA196" s="156"/>
      <c r="AB196" s="133">
        <f>+IF(AA196='Tabla Valoración controles'!$D$7,'Tabla Valoración controles'!$F$7,IF(Y196=FORMULAS!$A$10,0,'Tabla Valoración controles'!$F$8))</f>
        <v>0</v>
      </c>
      <c r="AC196" s="156"/>
      <c r="AD196" s="132">
        <f>+IF(AC196='Tabla Valoración controles'!$D$9,'Tabla Valoración controles'!$F$9,IF(Y196=FORMULAS!$A$10,0,'Tabla Valoración controles'!$F$10))</f>
        <v>0</v>
      </c>
      <c r="AE196" s="156"/>
      <c r="AF196" s="132">
        <f>+IF(AE196='Tabla Valoración controles'!$D$9,'Tabla Valoración controles'!$F$9,IF(AA196=FORMULAS!$A$10,0,'Tabla Valoración controles'!$F$10))</f>
        <v>0</v>
      </c>
      <c r="AG196" s="156"/>
      <c r="AH196" s="132">
        <f>+IF(AG196='Tabla Valoración controles'!$D$13,'Tabla Valoración controles'!$F$13,'Tabla Valoración controles'!$F$14)</f>
        <v>0</v>
      </c>
      <c r="AI196" s="170">
        <f t="shared" si="28"/>
        <v>0</v>
      </c>
      <c r="AJ196" s="157"/>
      <c r="AK196" s="158">
        <f>+IF(AJ196=[3]CONTROLES!$C$50,[3]CONTROLES!$D$50,[3]CONTROLES!$D$51)</f>
        <v>0</v>
      </c>
      <c r="AL196" s="157"/>
      <c r="AM196" s="158">
        <f>+IF(AL196=[3]CONTROLES!$C$52,[3]CONTROLES!$D$52,[3]CONTROLES!$D$53)</f>
        <v>0</v>
      </c>
      <c r="AN196" s="157"/>
      <c r="AO196" s="158">
        <f>+IF(AN196=[3]CONTROLES!$C$54,[3]CONTROLES!$D$54,[3]CONTROLES!$D$55)</f>
        <v>0</v>
      </c>
      <c r="AP196" s="157"/>
      <c r="AQ196" s="158">
        <f>+IF(AP196=[3]CONTROLES!$C$56,[3]CONTROLES!$D$56,IF(AP196=[3]CONTROLES!$C$57,[3]CONTROLES!$D$57,[3]CONTROLES!$D$58))</f>
        <v>0</v>
      </c>
      <c r="AR196" s="157"/>
      <c r="AS196" s="158">
        <f>+IF(AR196=[3]CONTROLES!$C$59,[3]CONTROLES!$D$59,[3]CONTROLES!$D$60)</f>
        <v>0</v>
      </c>
      <c r="AT196" s="157"/>
      <c r="AU196" s="158">
        <f>+IF(AT196=[3]CONTROLES!$C$61,[3]CONTROLES!$D$61,[3]CONTROLES!$D$62)</f>
        <v>0</v>
      </c>
      <c r="AV196" s="157"/>
      <c r="AW196" s="159">
        <f>+IF(AV196=[3]CONTROLES!$C$63,[3]CONTROLES!$D$63,IF(AV196=[3]CONTROLES!$C$64,[3]CONTROLES!$D$64,[3]CONTROLES!$D$65))</f>
        <v>0</v>
      </c>
      <c r="AX196" s="159">
        <f t="shared" si="29"/>
        <v>0</v>
      </c>
      <c r="AY196" s="160" t="str">
        <f t="shared" si="30"/>
        <v>Débil</v>
      </c>
      <c r="AZ196" s="143"/>
      <c r="BA196" s="386"/>
      <c r="BB196" s="394"/>
      <c r="BC196" s="395"/>
      <c r="BD196" s="368"/>
      <c r="BE196" s="368"/>
      <c r="BF196" s="66"/>
      <c r="BG196" s="66"/>
      <c r="BH196" s="143" t="s">
        <v>216</v>
      </c>
      <c r="BI196" s="222"/>
      <c r="BJ196" s="222"/>
      <c r="BK196" s="66"/>
      <c r="BL196" s="66"/>
      <c r="BM196" s="136" t="s">
        <v>171</v>
      </c>
      <c r="BN196" s="368"/>
      <c r="BO196" s="239"/>
      <c r="BP196" s="239"/>
      <c r="BQ196" s="196"/>
      <c r="BR196" s="196"/>
      <c r="BS196" s="196"/>
      <c r="BT196" s="196"/>
      <c r="BU196" s="196"/>
      <c r="BV196" s="196"/>
      <c r="BW196" s="196"/>
      <c r="BX196" s="196"/>
      <c r="BY196" s="196"/>
      <c r="BZ196" s="196"/>
      <c r="CA196" s="196"/>
      <c r="CB196" s="196"/>
      <c r="CC196" s="196"/>
      <c r="CD196" s="196"/>
      <c r="CE196" s="196"/>
      <c r="CF196" s="196"/>
      <c r="CG196" s="196"/>
      <c r="CH196" s="196"/>
      <c r="CI196" s="196"/>
      <c r="CJ196" s="196"/>
      <c r="CK196" s="196"/>
      <c r="CL196" s="196"/>
      <c r="CM196" s="196"/>
      <c r="CN196" s="196"/>
      <c r="CO196" s="196"/>
      <c r="CP196" s="196"/>
      <c r="CQ196" s="196"/>
      <c r="CR196" s="196"/>
      <c r="CS196" s="196"/>
      <c r="CT196" s="196"/>
      <c r="CU196" s="196"/>
      <c r="CV196" s="196"/>
      <c r="CW196" s="196"/>
      <c r="CX196" s="196"/>
      <c r="CY196" s="196"/>
      <c r="CZ196" s="196"/>
      <c r="DA196" s="196"/>
      <c r="DB196" s="196"/>
      <c r="DC196" s="196"/>
      <c r="DD196" s="196"/>
      <c r="DE196" s="196"/>
      <c r="DF196" s="196"/>
      <c r="DG196" s="196"/>
      <c r="DH196" s="196"/>
      <c r="DI196" s="196"/>
      <c r="DJ196" s="196"/>
      <c r="DK196" s="196"/>
      <c r="DL196" s="196"/>
      <c r="DM196" s="196"/>
      <c r="DN196" s="196"/>
      <c r="DO196" s="196"/>
      <c r="DP196" s="196"/>
      <c r="DQ196" s="196"/>
      <c r="DR196" s="196"/>
      <c r="DS196" s="196"/>
      <c r="DT196" s="196"/>
      <c r="DU196" s="196"/>
      <c r="DV196" s="196"/>
      <c r="DW196" s="196"/>
      <c r="DX196" s="196"/>
      <c r="DY196" s="196"/>
      <c r="DZ196" s="196"/>
      <c r="EA196" s="196"/>
      <c r="EB196" s="196"/>
      <c r="EC196" s="196"/>
      <c r="ED196" s="196"/>
      <c r="EE196" s="196"/>
      <c r="EF196" s="196"/>
      <c r="EG196" s="196"/>
      <c r="EH196" s="196"/>
      <c r="EI196" s="196"/>
      <c r="EJ196" s="196"/>
      <c r="EK196" s="196"/>
      <c r="EL196" s="196"/>
      <c r="EM196" s="196"/>
      <c r="EN196" s="196"/>
      <c r="EO196" s="196"/>
      <c r="EP196" s="196"/>
      <c r="EQ196" s="196"/>
      <c r="ER196" s="196"/>
      <c r="ES196" s="196"/>
      <c r="ET196" s="196"/>
      <c r="EU196" s="196"/>
      <c r="EV196" s="196"/>
      <c r="EW196" s="196"/>
      <c r="EX196" s="196"/>
      <c r="EY196" s="196"/>
      <c r="EZ196" s="196"/>
      <c r="FA196" s="196"/>
      <c r="FB196" s="196"/>
      <c r="FC196" s="196"/>
      <c r="FD196" s="196"/>
      <c r="FE196" s="196"/>
      <c r="FF196" s="196"/>
      <c r="FG196" s="196"/>
      <c r="FH196" s="196"/>
      <c r="FI196" s="196"/>
      <c r="FJ196" s="196"/>
      <c r="FK196" s="196"/>
      <c r="FL196" s="196"/>
      <c r="FM196" s="196"/>
      <c r="FN196" s="196"/>
      <c r="FO196" s="196"/>
      <c r="FP196" s="196"/>
      <c r="FQ196" s="196"/>
      <c r="FR196" s="196"/>
      <c r="FS196" s="280"/>
      <c r="FT196" s="280"/>
      <c r="FU196" s="196"/>
      <c r="FV196" s="277"/>
      <c r="FW196" s="196"/>
      <c r="FX196" s="196"/>
      <c r="FY196" s="280"/>
      <c r="FZ196" s="196"/>
      <c r="GA196" s="196"/>
      <c r="GB196" s="196"/>
      <c r="GC196" s="196"/>
      <c r="GD196" s="196"/>
      <c r="GE196" s="239"/>
      <c r="GF196" s="239"/>
      <c r="GG196" s="239"/>
      <c r="GH196" s="239"/>
      <c r="GI196" s="239"/>
      <c r="GJ196" s="239"/>
      <c r="GK196" s="239"/>
      <c r="GL196" s="239"/>
      <c r="GM196" s="239"/>
      <c r="GN196" s="239"/>
      <c r="GO196" s="239"/>
      <c r="GP196" s="239"/>
      <c r="GQ196" s="239"/>
      <c r="GR196" s="239"/>
      <c r="GS196" s="239"/>
      <c r="GT196" s="239"/>
      <c r="GU196" s="239"/>
      <c r="GV196" s="239"/>
      <c r="GW196" s="239"/>
      <c r="GX196" s="239"/>
      <c r="GY196" s="239"/>
      <c r="GZ196" s="239"/>
      <c r="HA196" s="239"/>
      <c r="HB196" s="239"/>
      <c r="HC196" s="239"/>
      <c r="HD196" s="239"/>
      <c r="HE196" s="239"/>
      <c r="HF196" s="169"/>
    </row>
    <row r="197" spans="1:214" ht="39.75" hidden="1" customHeight="1" x14ac:dyDescent="0.2">
      <c r="A197" s="351"/>
      <c r="B197" s="350"/>
      <c r="C197" s="328"/>
      <c r="D197" s="466"/>
      <c r="E197" s="175"/>
      <c r="F197" s="465"/>
      <c r="G197" s="175"/>
      <c r="H197" s="465"/>
      <c r="I197" s="353"/>
      <c r="J197" s="153"/>
      <c r="K197" s="223"/>
      <c r="L197" s="223"/>
      <c r="M197" s="223"/>
      <c r="N197" s="223"/>
      <c r="O197" s="466"/>
      <c r="P197" s="386"/>
      <c r="Q197" s="395"/>
      <c r="R197" s="329"/>
      <c r="S197" s="395"/>
      <c r="T197" s="368"/>
      <c r="U197" s="154"/>
      <c r="V197" s="155"/>
      <c r="W197" s="155"/>
      <c r="X197" s="155"/>
      <c r="Y197" s="156" t="s">
        <v>115</v>
      </c>
      <c r="Z197" s="132">
        <f>+IF(Y197='Tabla Valoración controles'!$D$4,'Tabla Valoración controles'!$F$4,IF('Mapa Corrupcion'!Y197='Tabla Valoración controles'!$D$5,'Tabla Valoración controles'!$F$5,IF(Y197=FORMULAS!$A$10,0,'Tabla Valoración controles'!$F$6)))</f>
        <v>0</v>
      </c>
      <c r="AA197" s="156"/>
      <c r="AB197" s="133">
        <f>+IF(AA197='Tabla Valoración controles'!$D$7,'Tabla Valoración controles'!$F$7,IF(Y197=FORMULAS!$A$10,0,'Tabla Valoración controles'!$F$8))</f>
        <v>0</v>
      </c>
      <c r="AC197" s="156"/>
      <c r="AD197" s="132">
        <f>+IF(AC197='Tabla Valoración controles'!$D$9,'Tabla Valoración controles'!$F$9,IF(Y197=FORMULAS!$A$10,0,'Tabla Valoración controles'!$F$10))</f>
        <v>0</v>
      </c>
      <c r="AE197" s="156"/>
      <c r="AF197" s="132">
        <f>+IF(AE197='Tabla Valoración controles'!$D$9,'Tabla Valoración controles'!$F$9,IF(AA197=FORMULAS!$A$10,0,'Tabla Valoración controles'!$F$10))</f>
        <v>0</v>
      </c>
      <c r="AG197" s="156"/>
      <c r="AH197" s="132">
        <f>+IF(AG197='Tabla Valoración controles'!$D$13,'Tabla Valoración controles'!$F$13,'Tabla Valoración controles'!$F$14)</f>
        <v>0</v>
      </c>
      <c r="AI197" s="170">
        <f t="shared" si="28"/>
        <v>0</v>
      </c>
      <c r="AJ197" s="157"/>
      <c r="AK197" s="158">
        <f>+IF(AJ197=[3]CONTROLES!$C$50,[3]CONTROLES!$D$50,[3]CONTROLES!$D$51)</f>
        <v>0</v>
      </c>
      <c r="AL197" s="157"/>
      <c r="AM197" s="158">
        <f>+IF(AL197=[3]CONTROLES!$C$52,[3]CONTROLES!$D$52,[3]CONTROLES!$D$53)</f>
        <v>0</v>
      </c>
      <c r="AN197" s="157"/>
      <c r="AO197" s="158">
        <f>+IF(AN197=[3]CONTROLES!$C$54,[3]CONTROLES!$D$54,[3]CONTROLES!$D$55)</f>
        <v>0</v>
      </c>
      <c r="AP197" s="157"/>
      <c r="AQ197" s="158">
        <f>+IF(AP197=[3]CONTROLES!$C$56,[3]CONTROLES!$D$56,IF(AP197=[3]CONTROLES!$C$57,[3]CONTROLES!$D$57,[3]CONTROLES!$D$58))</f>
        <v>0</v>
      </c>
      <c r="AR197" s="157"/>
      <c r="AS197" s="158">
        <f>+IF(AR197=[3]CONTROLES!$C$59,[3]CONTROLES!$D$59,[3]CONTROLES!$D$60)</f>
        <v>0</v>
      </c>
      <c r="AT197" s="157"/>
      <c r="AU197" s="158">
        <f>+IF(AT197=[3]CONTROLES!$C$61,[3]CONTROLES!$D$61,[3]CONTROLES!$D$62)</f>
        <v>0</v>
      </c>
      <c r="AV197" s="157"/>
      <c r="AW197" s="159">
        <f>+IF(AV197=[3]CONTROLES!$C$63,[3]CONTROLES!$D$63,IF(AV197=[3]CONTROLES!$C$64,[3]CONTROLES!$D$64,[3]CONTROLES!$D$65))</f>
        <v>0</v>
      </c>
      <c r="AX197" s="159">
        <f t="shared" si="29"/>
        <v>0</v>
      </c>
      <c r="AY197" s="160" t="str">
        <f t="shared" si="30"/>
        <v>Débil</v>
      </c>
      <c r="AZ197" s="143"/>
      <c r="BA197" s="386"/>
      <c r="BB197" s="394"/>
      <c r="BC197" s="395"/>
      <c r="BD197" s="368"/>
      <c r="BE197" s="368"/>
      <c r="BF197" s="66"/>
      <c r="BG197" s="66"/>
      <c r="BH197" s="143" t="s">
        <v>216</v>
      </c>
      <c r="BI197" s="222"/>
      <c r="BJ197" s="222"/>
      <c r="BK197" s="66"/>
      <c r="BL197" s="66"/>
      <c r="BM197" s="136" t="s">
        <v>171</v>
      </c>
      <c r="BN197" s="368"/>
      <c r="BO197" s="239"/>
      <c r="BP197" s="239"/>
      <c r="BQ197" s="196"/>
      <c r="BR197" s="196"/>
      <c r="BS197" s="196"/>
      <c r="BT197" s="196"/>
      <c r="BU197" s="196"/>
      <c r="BV197" s="196"/>
      <c r="BW197" s="196"/>
      <c r="BX197" s="196"/>
      <c r="BY197" s="196"/>
      <c r="BZ197" s="196"/>
      <c r="CA197" s="196"/>
      <c r="CB197" s="196"/>
      <c r="CC197" s="196"/>
      <c r="CD197" s="196"/>
      <c r="CE197" s="196"/>
      <c r="CF197" s="196"/>
      <c r="CG197" s="196"/>
      <c r="CH197" s="196"/>
      <c r="CI197" s="196"/>
      <c r="CJ197" s="196"/>
      <c r="CK197" s="196"/>
      <c r="CL197" s="196"/>
      <c r="CM197" s="196"/>
      <c r="CN197" s="196"/>
      <c r="CO197" s="196"/>
      <c r="CP197" s="196"/>
      <c r="CQ197" s="196"/>
      <c r="CR197" s="196"/>
      <c r="CS197" s="196"/>
      <c r="CT197" s="196"/>
      <c r="CU197" s="196"/>
      <c r="CV197" s="196"/>
      <c r="CW197" s="196"/>
      <c r="CX197" s="196"/>
      <c r="CY197" s="196"/>
      <c r="CZ197" s="196"/>
      <c r="DA197" s="196"/>
      <c r="DB197" s="196"/>
      <c r="DC197" s="196"/>
      <c r="DD197" s="196"/>
      <c r="DE197" s="196"/>
      <c r="DF197" s="196"/>
      <c r="DG197" s="196"/>
      <c r="DH197" s="196"/>
      <c r="DI197" s="196"/>
      <c r="DJ197" s="196"/>
      <c r="DK197" s="196"/>
      <c r="DL197" s="196"/>
      <c r="DM197" s="196"/>
      <c r="DN197" s="196"/>
      <c r="DO197" s="196"/>
      <c r="DP197" s="196"/>
      <c r="DQ197" s="196"/>
      <c r="DR197" s="196"/>
      <c r="DS197" s="196"/>
      <c r="DT197" s="196"/>
      <c r="DU197" s="196"/>
      <c r="DV197" s="196"/>
      <c r="DW197" s="196"/>
      <c r="DX197" s="196"/>
      <c r="DY197" s="196"/>
      <c r="DZ197" s="196"/>
      <c r="EA197" s="196"/>
      <c r="EB197" s="196"/>
      <c r="EC197" s="196"/>
      <c r="ED197" s="196"/>
      <c r="EE197" s="196"/>
      <c r="EF197" s="196"/>
      <c r="EG197" s="196"/>
      <c r="EH197" s="196"/>
      <c r="EI197" s="196"/>
      <c r="EJ197" s="196"/>
      <c r="EK197" s="196"/>
      <c r="EL197" s="196"/>
      <c r="EM197" s="196"/>
      <c r="EN197" s="196"/>
      <c r="EO197" s="196"/>
      <c r="EP197" s="196"/>
      <c r="EQ197" s="196"/>
      <c r="ER197" s="196"/>
      <c r="ES197" s="196"/>
      <c r="ET197" s="196"/>
      <c r="EU197" s="196"/>
      <c r="EV197" s="196"/>
      <c r="EW197" s="196"/>
      <c r="EX197" s="196"/>
      <c r="EY197" s="196"/>
      <c r="EZ197" s="196"/>
      <c r="FA197" s="196"/>
      <c r="FB197" s="196"/>
      <c r="FC197" s="196"/>
      <c r="FD197" s="196"/>
      <c r="FE197" s="196"/>
      <c r="FF197" s="196"/>
      <c r="FG197" s="196"/>
      <c r="FH197" s="196"/>
      <c r="FI197" s="196"/>
      <c r="FJ197" s="196"/>
      <c r="FK197" s="196"/>
      <c r="FL197" s="196"/>
      <c r="FM197" s="196"/>
      <c r="FN197" s="196"/>
      <c r="FO197" s="196"/>
      <c r="FP197" s="196"/>
      <c r="FQ197" s="196"/>
      <c r="FR197" s="196"/>
      <c r="FS197" s="280"/>
      <c r="FT197" s="280"/>
      <c r="FU197" s="196"/>
      <c r="FV197" s="277"/>
      <c r="FW197" s="196"/>
      <c r="FX197" s="196"/>
      <c r="FY197" s="280"/>
      <c r="FZ197" s="196"/>
      <c r="GA197" s="196"/>
      <c r="GB197" s="196"/>
      <c r="GC197" s="196"/>
      <c r="GD197" s="196"/>
      <c r="GE197" s="239"/>
      <c r="GF197" s="239"/>
      <c r="GG197" s="239"/>
      <c r="GH197" s="239"/>
      <c r="GI197" s="239"/>
      <c r="GJ197" s="239"/>
      <c r="GK197" s="239"/>
      <c r="GL197" s="239"/>
      <c r="GM197" s="239"/>
      <c r="GN197" s="239"/>
      <c r="GO197" s="239"/>
      <c r="GP197" s="239"/>
      <c r="GQ197" s="239"/>
      <c r="GR197" s="239"/>
      <c r="GS197" s="239"/>
      <c r="GT197" s="239"/>
      <c r="GU197" s="239"/>
      <c r="GV197" s="239"/>
      <c r="GW197" s="239"/>
      <c r="GX197" s="239"/>
      <c r="GY197" s="239"/>
      <c r="GZ197" s="239"/>
      <c r="HA197" s="239"/>
      <c r="HB197" s="239"/>
      <c r="HC197" s="239"/>
      <c r="HD197" s="239"/>
      <c r="HE197" s="239"/>
      <c r="HF197" s="169"/>
    </row>
    <row r="198" spans="1:214" ht="39.75" hidden="1" customHeight="1" x14ac:dyDescent="0.2">
      <c r="A198" s="351"/>
      <c r="B198" s="350"/>
      <c r="C198" s="328"/>
      <c r="D198" s="466"/>
      <c r="E198" s="175"/>
      <c r="F198" s="465"/>
      <c r="G198" s="175"/>
      <c r="H198" s="465"/>
      <c r="I198" s="353"/>
      <c r="J198" s="153"/>
      <c r="K198" s="223"/>
      <c r="L198" s="223"/>
      <c r="M198" s="223"/>
      <c r="N198" s="223"/>
      <c r="O198" s="466"/>
      <c r="P198" s="386"/>
      <c r="Q198" s="395"/>
      <c r="R198" s="329"/>
      <c r="S198" s="395"/>
      <c r="T198" s="368"/>
      <c r="U198" s="154"/>
      <c r="V198" s="155"/>
      <c r="W198" s="155"/>
      <c r="X198" s="155"/>
      <c r="Y198" s="156" t="s">
        <v>115</v>
      </c>
      <c r="Z198" s="132">
        <f>+IF(Y198='Tabla Valoración controles'!$D$4,'Tabla Valoración controles'!$F$4,IF('Mapa Corrupcion'!Y198='Tabla Valoración controles'!$D$5,'Tabla Valoración controles'!$F$5,IF(Y198=FORMULAS!$A$10,0,'Tabla Valoración controles'!$F$6)))</f>
        <v>0</v>
      </c>
      <c r="AA198" s="156"/>
      <c r="AB198" s="133">
        <f>+IF(AA198='Tabla Valoración controles'!$D$7,'Tabla Valoración controles'!$F$7,IF(Y198=FORMULAS!$A$10,0,'Tabla Valoración controles'!$F$8))</f>
        <v>0</v>
      </c>
      <c r="AC198" s="156"/>
      <c r="AD198" s="132">
        <f>+IF(AC198='Tabla Valoración controles'!$D$9,'Tabla Valoración controles'!$F$9,IF(Y198=FORMULAS!$A$10,0,'Tabla Valoración controles'!$F$10))</f>
        <v>0</v>
      </c>
      <c r="AE198" s="156"/>
      <c r="AF198" s="132">
        <f>+IF(AE198='Tabla Valoración controles'!$D$9,'Tabla Valoración controles'!$F$9,IF(AA198=FORMULAS!$A$10,0,'Tabla Valoración controles'!$F$10))</f>
        <v>0</v>
      </c>
      <c r="AG198" s="156"/>
      <c r="AH198" s="132">
        <f>+IF(AG198='Tabla Valoración controles'!$D$13,'Tabla Valoración controles'!$F$13,'Tabla Valoración controles'!$F$14)</f>
        <v>0</v>
      </c>
      <c r="AI198" s="170">
        <f t="shared" si="28"/>
        <v>0</v>
      </c>
      <c r="AJ198" s="157"/>
      <c r="AK198" s="158">
        <f>+IF(AJ198=[3]CONTROLES!$C$50,[3]CONTROLES!$D$50,[3]CONTROLES!$D$51)</f>
        <v>0</v>
      </c>
      <c r="AL198" s="157"/>
      <c r="AM198" s="158">
        <f>+IF(AL198=[3]CONTROLES!$C$52,[3]CONTROLES!$D$52,[3]CONTROLES!$D$53)</f>
        <v>0</v>
      </c>
      <c r="AN198" s="157"/>
      <c r="AO198" s="158">
        <f>+IF(AN198=[3]CONTROLES!$C$54,[3]CONTROLES!$D$54,[3]CONTROLES!$D$55)</f>
        <v>0</v>
      </c>
      <c r="AP198" s="157"/>
      <c r="AQ198" s="158">
        <f>+IF(AP198=[3]CONTROLES!$C$56,[3]CONTROLES!$D$56,IF(AP198=[3]CONTROLES!$C$57,[3]CONTROLES!$D$57,[3]CONTROLES!$D$58))</f>
        <v>0</v>
      </c>
      <c r="AR198" s="157"/>
      <c r="AS198" s="158">
        <f>+IF(AR198=[3]CONTROLES!$C$59,[3]CONTROLES!$D$59,[3]CONTROLES!$D$60)</f>
        <v>0</v>
      </c>
      <c r="AT198" s="157"/>
      <c r="AU198" s="158">
        <f>+IF(AT198=[3]CONTROLES!$C$61,[3]CONTROLES!$D$61,[3]CONTROLES!$D$62)</f>
        <v>0</v>
      </c>
      <c r="AV198" s="157"/>
      <c r="AW198" s="159">
        <f>+IF(AV198=[3]CONTROLES!$C$63,[3]CONTROLES!$D$63,IF(AV198=[3]CONTROLES!$C$64,[3]CONTROLES!$D$64,[3]CONTROLES!$D$65))</f>
        <v>0</v>
      </c>
      <c r="AX198" s="159">
        <f t="shared" si="29"/>
        <v>0</v>
      </c>
      <c r="AY198" s="160" t="str">
        <f t="shared" si="30"/>
        <v>Débil</v>
      </c>
      <c r="AZ198" s="143"/>
      <c r="BA198" s="386"/>
      <c r="BB198" s="394"/>
      <c r="BC198" s="395"/>
      <c r="BD198" s="368"/>
      <c r="BE198" s="368"/>
      <c r="BF198" s="66"/>
      <c r="BG198" s="66"/>
      <c r="BH198" s="143" t="s">
        <v>216</v>
      </c>
      <c r="BI198" s="222"/>
      <c r="BJ198" s="222"/>
      <c r="BK198" s="66"/>
      <c r="BL198" s="66"/>
      <c r="BM198" s="136" t="s">
        <v>171</v>
      </c>
      <c r="BN198" s="368"/>
      <c r="BO198" s="239"/>
      <c r="BP198" s="239"/>
      <c r="BQ198" s="196"/>
      <c r="BR198" s="196"/>
      <c r="BS198" s="196"/>
      <c r="BT198" s="196"/>
      <c r="BU198" s="196"/>
      <c r="BV198" s="196"/>
      <c r="BW198" s="196"/>
      <c r="BX198" s="196"/>
      <c r="BY198" s="196"/>
      <c r="BZ198" s="196"/>
      <c r="CA198" s="196"/>
      <c r="CB198" s="196"/>
      <c r="CC198" s="196"/>
      <c r="CD198" s="196"/>
      <c r="CE198" s="196"/>
      <c r="CF198" s="196"/>
      <c r="CG198" s="196"/>
      <c r="CH198" s="196"/>
      <c r="CI198" s="196"/>
      <c r="CJ198" s="196"/>
      <c r="CK198" s="196"/>
      <c r="CL198" s="196"/>
      <c r="CM198" s="196"/>
      <c r="CN198" s="196"/>
      <c r="CO198" s="196"/>
      <c r="CP198" s="196"/>
      <c r="CQ198" s="196"/>
      <c r="CR198" s="196"/>
      <c r="CS198" s="196"/>
      <c r="CT198" s="196"/>
      <c r="CU198" s="196"/>
      <c r="CV198" s="196"/>
      <c r="CW198" s="196"/>
      <c r="CX198" s="196"/>
      <c r="CY198" s="196"/>
      <c r="CZ198" s="196"/>
      <c r="DA198" s="196"/>
      <c r="DB198" s="196"/>
      <c r="DC198" s="196"/>
      <c r="DD198" s="196"/>
      <c r="DE198" s="196"/>
      <c r="DF198" s="196"/>
      <c r="DG198" s="196"/>
      <c r="DH198" s="196"/>
      <c r="DI198" s="196"/>
      <c r="DJ198" s="196"/>
      <c r="DK198" s="196"/>
      <c r="DL198" s="196"/>
      <c r="DM198" s="196"/>
      <c r="DN198" s="196"/>
      <c r="DO198" s="196"/>
      <c r="DP198" s="196"/>
      <c r="DQ198" s="196"/>
      <c r="DR198" s="196"/>
      <c r="DS198" s="196"/>
      <c r="DT198" s="196"/>
      <c r="DU198" s="196"/>
      <c r="DV198" s="196"/>
      <c r="DW198" s="196"/>
      <c r="DX198" s="196"/>
      <c r="DY198" s="196"/>
      <c r="DZ198" s="196"/>
      <c r="EA198" s="196"/>
      <c r="EB198" s="196"/>
      <c r="EC198" s="196"/>
      <c r="ED198" s="196"/>
      <c r="EE198" s="196"/>
      <c r="EF198" s="196"/>
      <c r="EG198" s="196"/>
      <c r="EH198" s="196"/>
      <c r="EI198" s="196"/>
      <c r="EJ198" s="196"/>
      <c r="EK198" s="196"/>
      <c r="EL198" s="196"/>
      <c r="EM198" s="196"/>
      <c r="EN198" s="196"/>
      <c r="EO198" s="196"/>
      <c r="EP198" s="196"/>
      <c r="EQ198" s="196"/>
      <c r="ER198" s="196"/>
      <c r="ES198" s="196"/>
      <c r="ET198" s="196"/>
      <c r="EU198" s="196"/>
      <c r="EV198" s="196"/>
      <c r="EW198" s="196"/>
      <c r="EX198" s="196"/>
      <c r="EY198" s="196"/>
      <c r="EZ198" s="196"/>
      <c r="FA198" s="196"/>
      <c r="FB198" s="196"/>
      <c r="FC198" s="196"/>
      <c r="FD198" s="196"/>
      <c r="FE198" s="196"/>
      <c r="FF198" s="196"/>
      <c r="FG198" s="196"/>
      <c r="FH198" s="196"/>
      <c r="FI198" s="196"/>
      <c r="FJ198" s="196"/>
      <c r="FK198" s="196"/>
      <c r="FL198" s="196"/>
      <c r="FM198" s="196"/>
      <c r="FN198" s="196"/>
      <c r="FO198" s="196"/>
      <c r="FP198" s="196"/>
      <c r="FQ198" s="196"/>
      <c r="FR198" s="196"/>
      <c r="FS198" s="280"/>
      <c r="FT198" s="280"/>
      <c r="FU198" s="196"/>
      <c r="FV198" s="277"/>
      <c r="FW198" s="196"/>
      <c r="FX198" s="196"/>
      <c r="FY198" s="280"/>
      <c r="FZ198" s="196"/>
      <c r="GA198" s="196"/>
      <c r="GB198" s="196"/>
      <c r="GC198" s="196"/>
      <c r="GD198" s="196"/>
      <c r="GE198" s="239"/>
      <c r="GF198" s="239"/>
      <c r="GG198" s="239"/>
      <c r="GH198" s="239"/>
      <c r="GI198" s="239"/>
      <c r="GJ198" s="239"/>
      <c r="GK198" s="239"/>
      <c r="GL198" s="239"/>
      <c r="GM198" s="239"/>
      <c r="GN198" s="239"/>
      <c r="GO198" s="239"/>
      <c r="GP198" s="239"/>
      <c r="GQ198" s="239"/>
      <c r="GR198" s="239"/>
      <c r="GS198" s="239"/>
      <c r="GT198" s="239"/>
      <c r="GU198" s="239"/>
      <c r="GV198" s="239"/>
      <c r="GW198" s="239"/>
      <c r="GX198" s="239"/>
      <c r="GY198" s="239"/>
      <c r="GZ198" s="239"/>
      <c r="HA198" s="239"/>
      <c r="HB198" s="239"/>
      <c r="HC198" s="239"/>
      <c r="HD198" s="239"/>
      <c r="HE198" s="239"/>
      <c r="HF198" s="169"/>
    </row>
    <row r="199" spans="1:214" ht="39.75" hidden="1" customHeight="1" x14ac:dyDescent="0.2">
      <c r="A199" s="351"/>
      <c r="B199" s="350"/>
      <c r="C199" s="328"/>
      <c r="D199" s="466"/>
      <c r="E199" s="175"/>
      <c r="F199" s="465"/>
      <c r="G199" s="175"/>
      <c r="H199" s="465"/>
      <c r="I199" s="353"/>
      <c r="J199" s="153"/>
      <c r="K199" s="223"/>
      <c r="L199" s="223"/>
      <c r="M199" s="223"/>
      <c r="N199" s="223"/>
      <c r="O199" s="466"/>
      <c r="P199" s="386"/>
      <c r="Q199" s="395"/>
      <c r="R199" s="329"/>
      <c r="S199" s="395"/>
      <c r="T199" s="368"/>
      <c r="U199" s="154"/>
      <c r="V199" s="155"/>
      <c r="W199" s="155"/>
      <c r="X199" s="155"/>
      <c r="Y199" s="156" t="s">
        <v>115</v>
      </c>
      <c r="Z199" s="132">
        <f>+IF(Y199='Tabla Valoración controles'!$D$4,'Tabla Valoración controles'!$F$4,IF('Mapa Corrupcion'!Y199='Tabla Valoración controles'!$D$5,'Tabla Valoración controles'!$F$5,IF(Y199=FORMULAS!$A$10,0,'Tabla Valoración controles'!$F$6)))</f>
        <v>0</v>
      </c>
      <c r="AA199" s="156"/>
      <c r="AB199" s="133">
        <f>+IF(AA199='Tabla Valoración controles'!$D$7,'Tabla Valoración controles'!$F$7,IF(Y199=FORMULAS!$A$10,0,'Tabla Valoración controles'!$F$8))</f>
        <v>0</v>
      </c>
      <c r="AC199" s="156"/>
      <c r="AD199" s="132">
        <f>+IF(AC199='Tabla Valoración controles'!$D$9,'Tabla Valoración controles'!$F$9,IF(Y199=FORMULAS!$A$10,0,'Tabla Valoración controles'!$F$10))</f>
        <v>0</v>
      </c>
      <c r="AE199" s="156"/>
      <c r="AF199" s="132">
        <f>+IF(AE199='Tabla Valoración controles'!$D$9,'Tabla Valoración controles'!$F$9,IF(AA199=FORMULAS!$A$10,0,'Tabla Valoración controles'!$F$10))</f>
        <v>0</v>
      </c>
      <c r="AG199" s="156"/>
      <c r="AH199" s="132">
        <f>+IF(AG199='Tabla Valoración controles'!$D$13,'Tabla Valoración controles'!$F$13,'Tabla Valoración controles'!$F$14)</f>
        <v>0</v>
      </c>
      <c r="AI199" s="170">
        <f t="shared" si="28"/>
        <v>0</v>
      </c>
      <c r="AJ199" s="157"/>
      <c r="AK199" s="158">
        <f>+IF(AJ199=[3]CONTROLES!$C$50,[3]CONTROLES!$D$50,[3]CONTROLES!$D$51)</f>
        <v>0</v>
      </c>
      <c r="AL199" s="157"/>
      <c r="AM199" s="158">
        <f>+IF(AL199=[3]CONTROLES!$C$52,[3]CONTROLES!$D$52,[3]CONTROLES!$D$53)</f>
        <v>0</v>
      </c>
      <c r="AN199" s="157"/>
      <c r="AO199" s="158">
        <f>+IF(AN199=[3]CONTROLES!$C$54,[3]CONTROLES!$D$54,[3]CONTROLES!$D$55)</f>
        <v>0</v>
      </c>
      <c r="AP199" s="157"/>
      <c r="AQ199" s="158">
        <f>+IF(AP199=[3]CONTROLES!$C$56,[3]CONTROLES!$D$56,IF(AP199=[3]CONTROLES!$C$57,[3]CONTROLES!$D$57,[3]CONTROLES!$D$58))</f>
        <v>0</v>
      </c>
      <c r="AR199" s="157"/>
      <c r="AS199" s="158">
        <f>+IF(AR199=[3]CONTROLES!$C$59,[3]CONTROLES!$D$59,[3]CONTROLES!$D$60)</f>
        <v>0</v>
      </c>
      <c r="AT199" s="157"/>
      <c r="AU199" s="158">
        <f>+IF(AT199=[3]CONTROLES!$C$61,[3]CONTROLES!$D$61,[3]CONTROLES!$D$62)</f>
        <v>0</v>
      </c>
      <c r="AV199" s="157"/>
      <c r="AW199" s="159">
        <f>+IF(AV199=[3]CONTROLES!$C$63,[3]CONTROLES!$D$63,IF(AV199=[3]CONTROLES!$C$64,[3]CONTROLES!$D$64,[3]CONTROLES!$D$65))</f>
        <v>0</v>
      </c>
      <c r="AX199" s="159">
        <f t="shared" si="29"/>
        <v>0</v>
      </c>
      <c r="AY199" s="160" t="str">
        <f t="shared" si="30"/>
        <v>Débil</v>
      </c>
      <c r="AZ199" s="143"/>
      <c r="BA199" s="386"/>
      <c r="BB199" s="394"/>
      <c r="BC199" s="395"/>
      <c r="BD199" s="368"/>
      <c r="BE199" s="368"/>
      <c r="BF199" s="66"/>
      <c r="BG199" s="66"/>
      <c r="BH199" s="143" t="s">
        <v>216</v>
      </c>
      <c r="BI199" s="222"/>
      <c r="BJ199" s="222"/>
      <c r="BK199" s="66"/>
      <c r="BL199" s="66"/>
      <c r="BM199" s="136" t="s">
        <v>171</v>
      </c>
      <c r="BN199" s="368"/>
      <c r="BO199" s="239"/>
      <c r="BP199" s="239"/>
      <c r="BQ199" s="196"/>
      <c r="BR199" s="196"/>
      <c r="BS199" s="196"/>
      <c r="BT199" s="196"/>
      <c r="BU199" s="196"/>
      <c r="BV199" s="196"/>
      <c r="BW199" s="196"/>
      <c r="BX199" s="196"/>
      <c r="BY199" s="196"/>
      <c r="BZ199" s="196"/>
      <c r="CA199" s="196"/>
      <c r="CB199" s="196"/>
      <c r="CC199" s="196"/>
      <c r="CD199" s="196"/>
      <c r="CE199" s="196"/>
      <c r="CF199" s="196"/>
      <c r="CG199" s="196"/>
      <c r="CH199" s="196"/>
      <c r="CI199" s="196"/>
      <c r="CJ199" s="196"/>
      <c r="CK199" s="196"/>
      <c r="CL199" s="196"/>
      <c r="CM199" s="196"/>
      <c r="CN199" s="196"/>
      <c r="CO199" s="196"/>
      <c r="CP199" s="196"/>
      <c r="CQ199" s="196"/>
      <c r="CR199" s="196"/>
      <c r="CS199" s="196"/>
      <c r="CT199" s="196"/>
      <c r="CU199" s="196"/>
      <c r="CV199" s="196"/>
      <c r="CW199" s="196"/>
      <c r="CX199" s="196"/>
      <c r="CY199" s="196"/>
      <c r="CZ199" s="196"/>
      <c r="DA199" s="196"/>
      <c r="DB199" s="196"/>
      <c r="DC199" s="196"/>
      <c r="DD199" s="196"/>
      <c r="DE199" s="196"/>
      <c r="DF199" s="196"/>
      <c r="DG199" s="196"/>
      <c r="DH199" s="196"/>
      <c r="DI199" s="196"/>
      <c r="DJ199" s="196"/>
      <c r="DK199" s="196"/>
      <c r="DL199" s="196"/>
      <c r="DM199" s="196"/>
      <c r="DN199" s="196"/>
      <c r="DO199" s="196"/>
      <c r="DP199" s="196"/>
      <c r="DQ199" s="196"/>
      <c r="DR199" s="196"/>
      <c r="DS199" s="196"/>
      <c r="DT199" s="196"/>
      <c r="DU199" s="196"/>
      <c r="DV199" s="196"/>
      <c r="DW199" s="196"/>
      <c r="DX199" s="196"/>
      <c r="DY199" s="196"/>
      <c r="DZ199" s="196"/>
      <c r="EA199" s="196"/>
      <c r="EB199" s="196"/>
      <c r="EC199" s="196"/>
      <c r="ED199" s="196"/>
      <c r="EE199" s="196"/>
      <c r="EF199" s="196"/>
      <c r="EG199" s="196"/>
      <c r="EH199" s="196"/>
      <c r="EI199" s="196"/>
      <c r="EJ199" s="196"/>
      <c r="EK199" s="196"/>
      <c r="EL199" s="196"/>
      <c r="EM199" s="196"/>
      <c r="EN199" s="196"/>
      <c r="EO199" s="196"/>
      <c r="EP199" s="196"/>
      <c r="EQ199" s="196"/>
      <c r="ER199" s="196"/>
      <c r="ES199" s="196"/>
      <c r="ET199" s="196"/>
      <c r="EU199" s="196"/>
      <c r="EV199" s="196"/>
      <c r="EW199" s="196"/>
      <c r="EX199" s="196"/>
      <c r="EY199" s="196"/>
      <c r="EZ199" s="196"/>
      <c r="FA199" s="196"/>
      <c r="FB199" s="196"/>
      <c r="FC199" s="196"/>
      <c r="FD199" s="196"/>
      <c r="FE199" s="196"/>
      <c r="FF199" s="196"/>
      <c r="FG199" s="196"/>
      <c r="FH199" s="196"/>
      <c r="FI199" s="196"/>
      <c r="FJ199" s="196"/>
      <c r="FK199" s="196"/>
      <c r="FL199" s="196"/>
      <c r="FM199" s="196"/>
      <c r="FN199" s="196"/>
      <c r="FO199" s="196"/>
      <c r="FP199" s="196"/>
      <c r="FQ199" s="196"/>
      <c r="FR199" s="196"/>
      <c r="FS199" s="280"/>
      <c r="FT199" s="280"/>
      <c r="FU199" s="196"/>
      <c r="FV199" s="277"/>
      <c r="FW199" s="196"/>
      <c r="FX199" s="196"/>
      <c r="FY199" s="280"/>
      <c r="FZ199" s="196"/>
      <c r="GA199" s="196"/>
      <c r="GB199" s="196"/>
      <c r="GC199" s="196"/>
      <c r="GD199" s="196"/>
      <c r="GE199" s="239"/>
      <c r="GF199" s="239"/>
      <c r="GG199" s="239"/>
      <c r="GH199" s="239"/>
      <c r="GI199" s="239"/>
      <c r="GJ199" s="239"/>
      <c r="GK199" s="239"/>
      <c r="GL199" s="239"/>
      <c r="GM199" s="239"/>
      <c r="GN199" s="239"/>
      <c r="GO199" s="239"/>
      <c r="GP199" s="239"/>
      <c r="GQ199" s="239"/>
      <c r="GR199" s="239"/>
      <c r="GS199" s="239"/>
      <c r="GT199" s="239"/>
      <c r="GU199" s="239"/>
      <c r="GV199" s="239"/>
      <c r="GW199" s="239"/>
      <c r="GX199" s="239"/>
      <c r="GY199" s="239"/>
      <c r="GZ199" s="239"/>
      <c r="HA199" s="239"/>
      <c r="HB199" s="239"/>
      <c r="HC199" s="239"/>
      <c r="HD199" s="239"/>
      <c r="HE199" s="239"/>
      <c r="HF199" s="169"/>
    </row>
    <row r="200" spans="1:214" ht="39.75" hidden="1" customHeight="1" x14ac:dyDescent="0.2">
      <c r="A200" s="351"/>
      <c r="B200" s="350"/>
      <c r="C200" s="328"/>
      <c r="D200" s="466"/>
      <c r="E200" s="175"/>
      <c r="F200" s="465"/>
      <c r="G200" s="175"/>
      <c r="H200" s="465"/>
      <c r="I200" s="353"/>
      <c r="J200" s="153"/>
      <c r="K200" s="223"/>
      <c r="L200" s="223"/>
      <c r="M200" s="223"/>
      <c r="N200" s="223"/>
      <c r="O200" s="466"/>
      <c r="P200" s="386"/>
      <c r="Q200" s="395"/>
      <c r="R200" s="329"/>
      <c r="S200" s="395"/>
      <c r="T200" s="368"/>
      <c r="U200" s="154"/>
      <c r="V200" s="155"/>
      <c r="W200" s="155"/>
      <c r="X200" s="155"/>
      <c r="Y200" s="156" t="s">
        <v>115</v>
      </c>
      <c r="Z200" s="132">
        <f>+IF(Y200='Tabla Valoración controles'!$D$4,'Tabla Valoración controles'!$F$4,IF('Mapa Corrupcion'!Y200='Tabla Valoración controles'!$D$5,'Tabla Valoración controles'!$F$5,IF(Y200=FORMULAS!$A$10,0,'Tabla Valoración controles'!$F$6)))</f>
        <v>0</v>
      </c>
      <c r="AA200" s="156"/>
      <c r="AB200" s="133">
        <f>+IF(AA200='Tabla Valoración controles'!$D$7,'Tabla Valoración controles'!$F$7,IF(Y200=FORMULAS!$A$10,0,'Tabla Valoración controles'!$F$8))</f>
        <v>0</v>
      </c>
      <c r="AC200" s="156"/>
      <c r="AD200" s="132">
        <f>+IF(AC200='Tabla Valoración controles'!$D$9,'Tabla Valoración controles'!$F$9,IF(Y200=FORMULAS!$A$10,0,'Tabla Valoración controles'!$F$10))</f>
        <v>0</v>
      </c>
      <c r="AE200" s="156"/>
      <c r="AF200" s="132">
        <f>+IF(AE200='Tabla Valoración controles'!$D$9,'Tabla Valoración controles'!$F$9,IF(AA200=FORMULAS!$A$10,0,'Tabla Valoración controles'!$F$10))</f>
        <v>0</v>
      </c>
      <c r="AG200" s="156"/>
      <c r="AH200" s="132">
        <f>+IF(AG200='Tabla Valoración controles'!$D$13,'Tabla Valoración controles'!$F$13,'Tabla Valoración controles'!$F$14)</f>
        <v>0</v>
      </c>
      <c r="AI200" s="170">
        <f t="shared" si="28"/>
        <v>0</v>
      </c>
      <c r="AJ200" s="157"/>
      <c r="AK200" s="158">
        <f>+IF(AJ200=[3]CONTROLES!$C$50,[3]CONTROLES!$D$50,[3]CONTROLES!$D$51)</f>
        <v>0</v>
      </c>
      <c r="AL200" s="157"/>
      <c r="AM200" s="158">
        <f>+IF(AL200=[3]CONTROLES!$C$52,[3]CONTROLES!$D$52,[3]CONTROLES!$D$53)</f>
        <v>0</v>
      </c>
      <c r="AN200" s="157"/>
      <c r="AO200" s="158">
        <f>+IF(AN200=[3]CONTROLES!$C$54,[3]CONTROLES!$D$54,[3]CONTROLES!$D$55)</f>
        <v>0</v>
      </c>
      <c r="AP200" s="157"/>
      <c r="AQ200" s="158">
        <f>+IF(AP200=[3]CONTROLES!$C$56,[3]CONTROLES!$D$56,IF(AP200=[3]CONTROLES!$C$57,[3]CONTROLES!$D$57,[3]CONTROLES!$D$58))</f>
        <v>0</v>
      </c>
      <c r="AR200" s="157"/>
      <c r="AS200" s="158">
        <f>+IF(AR200=[3]CONTROLES!$C$59,[3]CONTROLES!$D$59,[3]CONTROLES!$D$60)</f>
        <v>0</v>
      </c>
      <c r="AT200" s="157"/>
      <c r="AU200" s="158">
        <f>+IF(AT200=[3]CONTROLES!$C$61,[3]CONTROLES!$D$61,[3]CONTROLES!$D$62)</f>
        <v>0</v>
      </c>
      <c r="AV200" s="157"/>
      <c r="AW200" s="159">
        <f>+IF(AV200=[3]CONTROLES!$C$63,[3]CONTROLES!$D$63,IF(AV200=[3]CONTROLES!$C$64,[3]CONTROLES!$D$64,[3]CONTROLES!$D$65))</f>
        <v>0</v>
      </c>
      <c r="AX200" s="159">
        <f t="shared" si="29"/>
        <v>0</v>
      </c>
      <c r="AY200" s="160" t="str">
        <f t="shared" si="30"/>
        <v>Débil</v>
      </c>
      <c r="AZ200" s="143"/>
      <c r="BA200" s="386"/>
      <c r="BB200" s="394"/>
      <c r="BC200" s="395"/>
      <c r="BD200" s="368"/>
      <c r="BE200" s="368"/>
      <c r="BF200" s="66"/>
      <c r="BG200" s="66"/>
      <c r="BH200" s="143" t="s">
        <v>216</v>
      </c>
      <c r="BI200" s="222"/>
      <c r="BJ200" s="222"/>
      <c r="BK200" s="66"/>
      <c r="BL200" s="66"/>
      <c r="BM200" s="136" t="s">
        <v>171</v>
      </c>
      <c r="BN200" s="368"/>
      <c r="BO200" s="239"/>
      <c r="BP200" s="239"/>
      <c r="BQ200" s="196"/>
      <c r="BR200" s="196"/>
      <c r="BS200" s="196"/>
      <c r="BT200" s="196"/>
      <c r="BU200" s="196"/>
      <c r="BV200" s="196"/>
      <c r="BW200" s="196"/>
      <c r="BX200" s="196"/>
      <c r="BY200" s="196"/>
      <c r="BZ200" s="196"/>
      <c r="CA200" s="196"/>
      <c r="CB200" s="196"/>
      <c r="CC200" s="196"/>
      <c r="CD200" s="196"/>
      <c r="CE200" s="196"/>
      <c r="CF200" s="196"/>
      <c r="CG200" s="196"/>
      <c r="CH200" s="196"/>
      <c r="CI200" s="196"/>
      <c r="CJ200" s="196"/>
      <c r="CK200" s="196"/>
      <c r="CL200" s="196"/>
      <c r="CM200" s="196"/>
      <c r="CN200" s="196"/>
      <c r="CO200" s="196"/>
      <c r="CP200" s="196"/>
      <c r="CQ200" s="196"/>
      <c r="CR200" s="196"/>
      <c r="CS200" s="196"/>
      <c r="CT200" s="196"/>
      <c r="CU200" s="196"/>
      <c r="CV200" s="196"/>
      <c r="CW200" s="196"/>
      <c r="CX200" s="196"/>
      <c r="CY200" s="196"/>
      <c r="CZ200" s="196"/>
      <c r="DA200" s="196"/>
      <c r="DB200" s="196"/>
      <c r="DC200" s="196"/>
      <c r="DD200" s="196"/>
      <c r="DE200" s="196"/>
      <c r="DF200" s="196"/>
      <c r="DG200" s="196"/>
      <c r="DH200" s="196"/>
      <c r="DI200" s="196"/>
      <c r="DJ200" s="196"/>
      <c r="DK200" s="196"/>
      <c r="DL200" s="196"/>
      <c r="DM200" s="196"/>
      <c r="DN200" s="196"/>
      <c r="DO200" s="196"/>
      <c r="DP200" s="196"/>
      <c r="DQ200" s="196"/>
      <c r="DR200" s="196"/>
      <c r="DS200" s="196"/>
      <c r="DT200" s="196"/>
      <c r="DU200" s="196"/>
      <c r="DV200" s="196"/>
      <c r="DW200" s="196"/>
      <c r="DX200" s="196"/>
      <c r="DY200" s="196"/>
      <c r="DZ200" s="196"/>
      <c r="EA200" s="196"/>
      <c r="EB200" s="196"/>
      <c r="EC200" s="196"/>
      <c r="ED200" s="196"/>
      <c r="EE200" s="196"/>
      <c r="EF200" s="196"/>
      <c r="EG200" s="196"/>
      <c r="EH200" s="196"/>
      <c r="EI200" s="196"/>
      <c r="EJ200" s="196"/>
      <c r="EK200" s="196"/>
      <c r="EL200" s="196"/>
      <c r="EM200" s="196"/>
      <c r="EN200" s="196"/>
      <c r="EO200" s="196"/>
      <c r="EP200" s="196"/>
      <c r="EQ200" s="196"/>
      <c r="ER200" s="196"/>
      <c r="ES200" s="196"/>
      <c r="ET200" s="196"/>
      <c r="EU200" s="196"/>
      <c r="EV200" s="196"/>
      <c r="EW200" s="196"/>
      <c r="EX200" s="196"/>
      <c r="EY200" s="196"/>
      <c r="EZ200" s="196"/>
      <c r="FA200" s="196"/>
      <c r="FB200" s="196"/>
      <c r="FC200" s="196"/>
      <c r="FD200" s="196"/>
      <c r="FE200" s="196"/>
      <c r="FF200" s="196"/>
      <c r="FG200" s="196"/>
      <c r="FH200" s="196"/>
      <c r="FI200" s="196"/>
      <c r="FJ200" s="196"/>
      <c r="FK200" s="196"/>
      <c r="FL200" s="196"/>
      <c r="FM200" s="196"/>
      <c r="FN200" s="196"/>
      <c r="FO200" s="196"/>
      <c r="FP200" s="196"/>
      <c r="FQ200" s="196"/>
      <c r="FR200" s="196"/>
      <c r="FS200" s="280"/>
      <c r="FT200" s="280"/>
      <c r="FU200" s="196"/>
      <c r="FV200" s="277"/>
      <c r="FW200" s="196"/>
      <c r="FX200" s="196"/>
      <c r="FY200" s="280"/>
      <c r="FZ200" s="196"/>
      <c r="GA200" s="196"/>
      <c r="GB200" s="196"/>
      <c r="GC200" s="196"/>
      <c r="GD200" s="196"/>
      <c r="GE200" s="239"/>
      <c r="GF200" s="239"/>
      <c r="GG200" s="239"/>
      <c r="GH200" s="239"/>
      <c r="GI200" s="239"/>
      <c r="GJ200" s="239"/>
      <c r="GK200" s="239"/>
      <c r="GL200" s="239"/>
      <c r="GM200" s="239"/>
      <c r="GN200" s="239"/>
      <c r="GO200" s="239"/>
      <c r="GP200" s="239"/>
      <c r="GQ200" s="239"/>
      <c r="GR200" s="239"/>
      <c r="GS200" s="239"/>
      <c r="GT200" s="239"/>
      <c r="GU200" s="239"/>
      <c r="GV200" s="239"/>
      <c r="GW200" s="239"/>
      <c r="GX200" s="239"/>
      <c r="GY200" s="239"/>
      <c r="GZ200" s="239"/>
      <c r="HA200" s="239"/>
      <c r="HB200" s="239"/>
      <c r="HC200" s="239"/>
      <c r="HD200" s="239"/>
      <c r="HE200" s="239"/>
      <c r="HF200" s="169"/>
    </row>
    <row r="201" spans="1:214" ht="39.75" hidden="1" customHeight="1" x14ac:dyDescent="0.2">
      <c r="A201" s="351"/>
      <c r="B201" s="350" t="s">
        <v>121</v>
      </c>
      <c r="C201" s="328" t="str">
        <f>VLOOKUP(B201,FORMULAS!$A$30:$C$46,2,0)</f>
        <v>OBJETIVO PROCESO</v>
      </c>
      <c r="D201" s="466" t="e">
        <f>VLOOKUP(#REF!,FORMULAS!$A$30:$C$46,3,0)</f>
        <v>#REF!</v>
      </c>
      <c r="E201" s="175"/>
      <c r="F201" s="465"/>
      <c r="G201" s="175"/>
      <c r="H201" s="465"/>
      <c r="I201" s="353"/>
      <c r="J201" s="153"/>
      <c r="K201" s="223"/>
      <c r="L201" s="223"/>
      <c r="M201" s="223"/>
      <c r="N201" s="223"/>
      <c r="O201" s="466" t="s">
        <v>3</v>
      </c>
      <c r="P201" s="386" t="str">
        <f>VLOOKUP(O201,FORMULAS!$A$77:$B$82,2,0)</f>
        <v>Probabilidad</v>
      </c>
      <c r="Q201" s="395" t="str">
        <f>+P201</f>
        <v>Probabilidad</v>
      </c>
      <c r="R201" s="329" t="e">
        <f>VLOOKUP(A201,'Impacto Ri Inhe'!$B$5:$AF$42,31,0)</f>
        <v>#N/A</v>
      </c>
      <c r="S201" s="395" t="e">
        <f>CONCATENATE(R201,"-",Q201)</f>
        <v>#N/A</v>
      </c>
      <c r="T201" s="368" t="e">
        <f>VLOOKUP(S201,FORMULAS!$I$77:$J$97,2,0)</f>
        <v>#N/A</v>
      </c>
      <c r="U201" s="154"/>
      <c r="V201" s="155"/>
      <c r="W201" s="155"/>
      <c r="X201" s="155"/>
      <c r="Y201" s="156" t="s">
        <v>115</v>
      </c>
      <c r="Z201" s="132">
        <f>+IF(Y201='Tabla Valoración controles'!$D$4,'Tabla Valoración controles'!$F$4,IF('Mapa Corrupcion'!Y201='Tabla Valoración controles'!$D$5,'Tabla Valoración controles'!$F$5,IF(Y201=FORMULAS!$A$10,0,'Tabla Valoración controles'!$F$6)))</f>
        <v>0</v>
      </c>
      <c r="AA201" s="156"/>
      <c r="AB201" s="133">
        <f>+IF(AA201='Tabla Valoración controles'!$D$7,'Tabla Valoración controles'!$F$7,IF(Y201=FORMULAS!$A$10,0,'Tabla Valoración controles'!$F$8))</f>
        <v>0</v>
      </c>
      <c r="AC201" s="156"/>
      <c r="AD201" s="132">
        <f>+IF(AC201='Tabla Valoración controles'!$D$9,'Tabla Valoración controles'!$F$9,IF(Y201=FORMULAS!$A$10,0,'Tabla Valoración controles'!$F$10))</f>
        <v>0</v>
      </c>
      <c r="AE201" s="156"/>
      <c r="AF201" s="132">
        <f>+IF(AE201='Tabla Valoración controles'!$D$9,'Tabla Valoración controles'!$F$9,IF(AA201=FORMULAS!$A$10,0,'Tabla Valoración controles'!$F$10))</f>
        <v>0</v>
      </c>
      <c r="AG201" s="156"/>
      <c r="AH201" s="132">
        <f>+IF(AG201='Tabla Valoración controles'!$D$13,'Tabla Valoración controles'!$F$13,'Tabla Valoración controles'!$F$14)</f>
        <v>0</v>
      </c>
      <c r="AI201" s="170">
        <f t="shared" ref="AI201:AI245" si="32">+Z201+AB201+AD201</f>
        <v>0</v>
      </c>
      <c r="AJ201" s="157"/>
      <c r="AK201" s="158">
        <f>+IF(AJ201=[3]CONTROLES!$C$50,[3]CONTROLES!$D$50,[3]CONTROLES!$D$51)</f>
        <v>0</v>
      </c>
      <c r="AL201" s="157"/>
      <c r="AM201" s="158">
        <f>+IF(AL201=[3]CONTROLES!$C$52,[3]CONTROLES!$D$52,[3]CONTROLES!$D$53)</f>
        <v>0</v>
      </c>
      <c r="AN201" s="157"/>
      <c r="AO201" s="158">
        <f>+IF(AN201=[3]CONTROLES!$C$54,[3]CONTROLES!$D$54,[3]CONTROLES!$D$55)</f>
        <v>0</v>
      </c>
      <c r="AP201" s="157"/>
      <c r="AQ201" s="158">
        <f>+IF(AP201=[3]CONTROLES!$C$56,[3]CONTROLES!$D$56,IF(AP201=[3]CONTROLES!$C$57,[3]CONTROLES!$D$57,[3]CONTROLES!$D$58))</f>
        <v>0</v>
      </c>
      <c r="AR201" s="157"/>
      <c r="AS201" s="158">
        <f>+IF(AR201=[3]CONTROLES!$C$59,[3]CONTROLES!$D$59,[3]CONTROLES!$D$60)</f>
        <v>0</v>
      </c>
      <c r="AT201" s="157"/>
      <c r="AU201" s="158">
        <f>+IF(AT201=[3]CONTROLES!$C$61,[3]CONTROLES!$D$61,[3]CONTROLES!$D$62)</f>
        <v>0</v>
      </c>
      <c r="AV201" s="157"/>
      <c r="AW201" s="159">
        <f>+IF(AV201=[3]CONTROLES!$C$63,[3]CONTROLES!$D$63,IF(AV201=[3]CONTROLES!$C$64,[3]CONTROLES!$D$64,[3]CONTROLES!$D$65))</f>
        <v>0</v>
      </c>
      <c r="AX201" s="159">
        <f t="shared" si="29"/>
        <v>0</v>
      </c>
      <c r="AY201" s="160" t="str">
        <f t="shared" si="30"/>
        <v>Débil</v>
      </c>
      <c r="AZ201" s="143" t="s">
        <v>3</v>
      </c>
      <c r="BA201" s="386" t="str">
        <f>VLOOKUP(AZ201,FORMULAS!$A$77:$B$82,2,0)</f>
        <v>Probabilidad</v>
      </c>
      <c r="BB201" s="393" t="e">
        <f>+R201</f>
        <v>#N/A</v>
      </c>
      <c r="BC201" s="395" t="e">
        <f>CONCATENATE(BB201,"-",BA201)</f>
        <v>#N/A</v>
      </c>
      <c r="BD201" s="368" t="e">
        <f>VLOOKUP(BC201,FORMULAS!$I$77:$J$97,2,0)</f>
        <v>#N/A</v>
      </c>
      <c r="BE201" s="368"/>
      <c r="BF201" s="66"/>
      <c r="BG201" s="66"/>
      <c r="BH201" s="143" t="s">
        <v>216</v>
      </c>
      <c r="BI201" s="222"/>
      <c r="BJ201" s="222"/>
      <c r="BK201" s="66"/>
      <c r="BL201" s="66"/>
      <c r="BM201" s="136" t="s">
        <v>171</v>
      </c>
      <c r="BN201" s="368"/>
      <c r="BO201" s="239"/>
      <c r="BP201" s="239"/>
      <c r="BQ201" s="196"/>
      <c r="BR201" s="196"/>
      <c r="BS201" s="196"/>
      <c r="BT201" s="196"/>
      <c r="BU201" s="196"/>
      <c r="BV201" s="196"/>
      <c r="BW201" s="196"/>
      <c r="BX201" s="196"/>
      <c r="BY201" s="196"/>
      <c r="BZ201" s="196"/>
      <c r="CA201" s="196"/>
      <c r="CB201" s="196"/>
      <c r="CC201" s="196"/>
      <c r="CD201" s="196"/>
      <c r="CE201" s="196"/>
      <c r="CF201" s="196"/>
      <c r="CG201" s="196"/>
      <c r="CH201" s="196"/>
      <c r="CI201" s="196"/>
      <c r="CJ201" s="196"/>
      <c r="CK201" s="196"/>
      <c r="CL201" s="196"/>
      <c r="CM201" s="196"/>
      <c r="CN201" s="196"/>
      <c r="CO201" s="196"/>
      <c r="CP201" s="196"/>
      <c r="CQ201" s="196"/>
      <c r="CR201" s="196"/>
      <c r="CS201" s="196"/>
      <c r="CT201" s="196"/>
      <c r="CU201" s="196"/>
      <c r="CV201" s="196"/>
      <c r="CW201" s="196"/>
      <c r="CX201" s="196"/>
      <c r="CY201" s="196"/>
      <c r="CZ201" s="196"/>
      <c r="DA201" s="196"/>
      <c r="DB201" s="196"/>
      <c r="DC201" s="196"/>
      <c r="DD201" s="196"/>
      <c r="DE201" s="196"/>
      <c r="DF201" s="196"/>
      <c r="DG201" s="196"/>
      <c r="DH201" s="196"/>
      <c r="DI201" s="196"/>
      <c r="DJ201" s="196"/>
      <c r="DK201" s="196"/>
      <c r="DL201" s="196"/>
      <c r="DM201" s="196"/>
      <c r="DN201" s="196"/>
      <c r="DO201" s="196"/>
      <c r="DP201" s="196"/>
      <c r="DQ201" s="196"/>
      <c r="DR201" s="196"/>
      <c r="DS201" s="196"/>
      <c r="DT201" s="196"/>
      <c r="DU201" s="196"/>
      <c r="DV201" s="196"/>
      <c r="DW201" s="196"/>
      <c r="DX201" s="196"/>
      <c r="DY201" s="196"/>
      <c r="DZ201" s="196"/>
      <c r="EA201" s="196"/>
      <c r="EB201" s="196"/>
      <c r="EC201" s="196"/>
      <c r="ED201" s="196"/>
      <c r="EE201" s="196"/>
      <c r="EF201" s="196"/>
      <c r="EG201" s="196"/>
      <c r="EH201" s="196"/>
      <c r="EI201" s="196"/>
      <c r="EJ201" s="196"/>
      <c r="EK201" s="196"/>
      <c r="EL201" s="196"/>
      <c r="EM201" s="196"/>
      <c r="EN201" s="196"/>
      <c r="EO201" s="196"/>
      <c r="EP201" s="196"/>
      <c r="EQ201" s="196"/>
      <c r="ER201" s="196"/>
      <c r="ES201" s="196"/>
      <c r="ET201" s="196"/>
      <c r="EU201" s="196"/>
      <c r="EV201" s="196"/>
      <c r="EW201" s="196"/>
      <c r="EX201" s="196"/>
      <c r="EY201" s="196"/>
      <c r="EZ201" s="196"/>
      <c r="FA201" s="196"/>
      <c r="FB201" s="196"/>
      <c r="FC201" s="196"/>
      <c r="FD201" s="196"/>
      <c r="FE201" s="196"/>
      <c r="FF201" s="196"/>
      <c r="FG201" s="196"/>
      <c r="FH201" s="196"/>
      <c r="FI201" s="196"/>
      <c r="FJ201" s="196"/>
      <c r="FK201" s="196"/>
      <c r="FL201" s="196"/>
      <c r="FM201" s="196"/>
      <c r="FN201" s="196"/>
      <c r="FO201" s="196"/>
      <c r="FP201" s="196"/>
      <c r="FQ201" s="196"/>
      <c r="FR201" s="196"/>
      <c r="FS201" s="280"/>
      <c r="FT201" s="280"/>
      <c r="FU201" s="196"/>
      <c r="FV201" s="277"/>
      <c r="FW201" s="196"/>
      <c r="FX201" s="196"/>
      <c r="FY201" s="280"/>
      <c r="FZ201" s="196"/>
      <c r="GA201" s="196"/>
      <c r="GB201" s="196"/>
      <c r="GC201" s="196"/>
      <c r="GD201" s="196"/>
      <c r="GE201" s="239"/>
      <c r="GF201" s="239"/>
      <c r="GG201" s="239"/>
      <c r="GH201" s="239"/>
      <c r="GI201" s="239"/>
      <c r="GJ201" s="239"/>
      <c r="GK201" s="239"/>
      <c r="GL201" s="239"/>
      <c r="GM201" s="239"/>
      <c r="GN201" s="239"/>
      <c r="GO201" s="239"/>
      <c r="GP201" s="239"/>
      <c r="GQ201" s="239"/>
      <c r="GR201" s="239"/>
      <c r="GS201" s="239"/>
      <c r="GT201" s="239"/>
      <c r="GU201" s="239"/>
      <c r="GV201" s="239"/>
      <c r="GW201" s="239"/>
      <c r="GX201" s="239"/>
      <c r="GY201" s="239"/>
      <c r="GZ201" s="239"/>
      <c r="HA201" s="239"/>
      <c r="HB201" s="239"/>
      <c r="HC201" s="239"/>
      <c r="HD201" s="239"/>
      <c r="HE201" s="239"/>
      <c r="HF201" s="169"/>
    </row>
    <row r="202" spans="1:214" ht="39.75" hidden="1" customHeight="1" x14ac:dyDescent="0.2">
      <c r="A202" s="351"/>
      <c r="B202" s="350"/>
      <c r="C202" s="328"/>
      <c r="D202" s="466"/>
      <c r="E202" s="175"/>
      <c r="F202" s="465"/>
      <c r="G202" s="175"/>
      <c r="H202" s="465"/>
      <c r="I202" s="353"/>
      <c r="J202" s="153"/>
      <c r="K202" s="223"/>
      <c r="L202" s="223"/>
      <c r="M202" s="223"/>
      <c r="N202" s="223"/>
      <c r="O202" s="466"/>
      <c r="P202" s="386"/>
      <c r="Q202" s="395"/>
      <c r="R202" s="329"/>
      <c r="S202" s="395"/>
      <c r="T202" s="368"/>
      <c r="U202" s="154"/>
      <c r="V202" s="155"/>
      <c r="W202" s="155"/>
      <c r="X202" s="155"/>
      <c r="Y202" s="156" t="s">
        <v>115</v>
      </c>
      <c r="Z202" s="132">
        <f>+IF(Y202='Tabla Valoración controles'!$D$4,'Tabla Valoración controles'!$F$4,IF('Mapa Corrupcion'!Y202='Tabla Valoración controles'!$D$5,'Tabla Valoración controles'!$F$5,IF(Y202=FORMULAS!$A$10,0,'Tabla Valoración controles'!$F$6)))</f>
        <v>0</v>
      </c>
      <c r="AA202" s="156"/>
      <c r="AB202" s="133">
        <f>+IF(AA202='Tabla Valoración controles'!$D$7,'Tabla Valoración controles'!$F$7,IF(Y202=FORMULAS!$A$10,0,'Tabla Valoración controles'!$F$8))</f>
        <v>0</v>
      </c>
      <c r="AC202" s="156"/>
      <c r="AD202" s="132">
        <f>+IF(AC202='Tabla Valoración controles'!$D$9,'Tabla Valoración controles'!$F$9,IF(Y202=FORMULAS!$A$10,0,'Tabla Valoración controles'!$F$10))</f>
        <v>0</v>
      </c>
      <c r="AE202" s="156"/>
      <c r="AF202" s="132">
        <f>+IF(AE202='Tabla Valoración controles'!$D$9,'Tabla Valoración controles'!$F$9,IF(AA202=FORMULAS!$A$10,0,'Tabla Valoración controles'!$F$10))</f>
        <v>0</v>
      </c>
      <c r="AG202" s="156"/>
      <c r="AH202" s="132">
        <f>+IF(AG202='Tabla Valoración controles'!$D$13,'Tabla Valoración controles'!$F$13,'Tabla Valoración controles'!$F$14)</f>
        <v>0</v>
      </c>
      <c r="AI202" s="170">
        <f t="shared" si="32"/>
        <v>0</v>
      </c>
      <c r="AJ202" s="157"/>
      <c r="AK202" s="158">
        <f>+IF(AJ202=[3]CONTROLES!$C$50,[3]CONTROLES!$D$50,[3]CONTROLES!$D$51)</f>
        <v>0</v>
      </c>
      <c r="AL202" s="157"/>
      <c r="AM202" s="158">
        <f>+IF(AL202=[3]CONTROLES!$C$52,[3]CONTROLES!$D$52,[3]CONTROLES!$D$53)</f>
        <v>0</v>
      </c>
      <c r="AN202" s="157"/>
      <c r="AO202" s="158">
        <f>+IF(AN202=[3]CONTROLES!$C$54,[3]CONTROLES!$D$54,[3]CONTROLES!$D$55)</f>
        <v>0</v>
      </c>
      <c r="AP202" s="157"/>
      <c r="AQ202" s="158">
        <f>+IF(AP202=[3]CONTROLES!$C$56,[3]CONTROLES!$D$56,IF(AP202=[3]CONTROLES!$C$57,[3]CONTROLES!$D$57,[3]CONTROLES!$D$58))</f>
        <v>0</v>
      </c>
      <c r="AR202" s="157"/>
      <c r="AS202" s="158">
        <f>+IF(AR202=[3]CONTROLES!$C$59,[3]CONTROLES!$D$59,[3]CONTROLES!$D$60)</f>
        <v>0</v>
      </c>
      <c r="AT202" s="157"/>
      <c r="AU202" s="158">
        <f>+IF(AT202=[3]CONTROLES!$C$61,[3]CONTROLES!$D$61,[3]CONTROLES!$D$62)</f>
        <v>0</v>
      </c>
      <c r="AV202" s="157"/>
      <c r="AW202" s="159">
        <f>+IF(AV202=[3]CONTROLES!$C$63,[3]CONTROLES!$D$63,IF(AV202=[3]CONTROLES!$C$64,[3]CONTROLES!$D$64,[3]CONTROLES!$D$65))</f>
        <v>0</v>
      </c>
      <c r="AX202" s="159">
        <f t="shared" ref="AX202:AX248" si="33">+AK202+AM202+AO202+AQ202+AS202+AU202+AW202</f>
        <v>0</v>
      </c>
      <c r="AY202" s="160" t="str">
        <f t="shared" ref="AY202:AY248" si="34">IF(ISERROR(AX202)=TRUE,"",IF(AND(AX202&lt;=85),"Débil",IF(AND(AX202&gt;=85.01,AX202&lt;=95),"Moderado",IF(AND(AX202&gt;=95.1,AX202&lt;=100),"Fuerte",""))))</f>
        <v>Débil</v>
      </c>
      <c r="AZ202" s="143"/>
      <c r="BA202" s="386"/>
      <c r="BB202" s="394"/>
      <c r="BC202" s="395"/>
      <c r="BD202" s="368"/>
      <c r="BE202" s="368"/>
      <c r="BF202" s="66"/>
      <c r="BG202" s="66"/>
      <c r="BH202" s="143" t="s">
        <v>216</v>
      </c>
      <c r="BI202" s="222"/>
      <c r="BJ202" s="222"/>
      <c r="BK202" s="66"/>
      <c r="BL202" s="66"/>
      <c r="BM202" s="136" t="s">
        <v>171</v>
      </c>
      <c r="BN202" s="368"/>
      <c r="BO202" s="239"/>
      <c r="BP202" s="239"/>
      <c r="BQ202" s="196"/>
      <c r="BR202" s="196"/>
      <c r="BS202" s="196"/>
      <c r="BT202" s="196"/>
      <c r="BU202" s="196"/>
      <c r="BV202" s="196"/>
      <c r="BW202" s="196"/>
      <c r="BX202" s="196"/>
      <c r="BY202" s="196"/>
      <c r="BZ202" s="196"/>
      <c r="CA202" s="196"/>
      <c r="CB202" s="196"/>
      <c r="CC202" s="196"/>
      <c r="CD202" s="196"/>
      <c r="CE202" s="196"/>
      <c r="CF202" s="196"/>
      <c r="CG202" s="196"/>
      <c r="CH202" s="196"/>
      <c r="CI202" s="196"/>
      <c r="CJ202" s="196"/>
      <c r="CK202" s="196"/>
      <c r="CL202" s="196"/>
      <c r="CM202" s="196"/>
      <c r="CN202" s="196"/>
      <c r="CO202" s="196"/>
      <c r="CP202" s="196"/>
      <c r="CQ202" s="196"/>
      <c r="CR202" s="196"/>
      <c r="CS202" s="196"/>
      <c r="CT202" s="196"/>
      <c r="CU202" s="196"/>
      <c r="CV202" s="196"/>
      <c r="CW202" s="196"/>
      <c r="CX202" s="196"/>
      <c r="CY202" s="196"/>
      <c r="CZ202" s="196"/>
      <c r="DA202" s="196"/>
      <c r="DB202" s="196"/>
      <c r="DC202" s="196"/>
      <c r="DD202" s="196"/>
      <c r="DE202" s="196"/>
      <c r="DF202" s="196"/>
      <c r="DG202" s="196"/>
      <c r="DH202" s="196"/>
      <c r="DI202" s="196"/>
      <c r="DJ202" s="196"/>
      <c r="DK202" s="196"/>
      <c r="DL202" s="196"/>
      <c r="DM202" s="196"/>
      <c r="DN202" s="196"/>
      <c r="DO202" s="196"/>
      <c r="DP202" s="196"/>
      <c r="DQ202" s="196"/>
      <c r="DR202" s="196"/>
      <c r="DS202" s="196"/>
      <c r="DT202" s="196"/>
      <c r="DU202" s="196"/>
      <c r="DV202" s="196"/>
      <c r="DW202" s="196"/>
      <c r="DX202" s="196"/>
      <c r="DY202" s="196"/>
      <c r="DZ202" s="196"/>
      <c r="EA202" s="196"/>
      <c r="EB202" s="196"/>
      <c r="EC202" s="196"/>
      <c r="ED202" s="196"/>
      <c r="EE202" s="196"/>
      <c r="EF202" s="196"/>
      <c r="EG202" s="196"/>
      <c r="EH202" s="196"/>
      <c r="EI202" s="196"/>
      <c r="EJ202" s="196"/>
      <c r="EK202" s="196"/>
      <c r="EL202" s="196"/>
      <c r="EM202" s="196"/>
      <c r="EN202" s="196"/>
      <c r="EO202" s="196"/>
      <c r="EP202" s="196"/>
      <c r="EQ202" s="196"/>
      <c r="ER202" s="196"/>
      <c r="ES202" s="196"/>
      <c r="ET202" s="196"/>
      <c r="EU202" s="196"/>
      <c r="EV202" s="196"/>
      <c r="EW202" s="196"/>
      <c r="EX202" s="196"/>
      <c r="EY202" s="196"/>
      <c r="EZ202" s="196"/>
      <c r="FA202" s="196"/>
      <c r="FB202" s="196"/>
      <c r="FC202" s="196"/>
      <c r="FD202" s="196"/>
      <c r="FE202" s="196"/>
      <c r="FF202" s="196"/>
      <c r="FG202" s="196"/>
      <c r="FH202" s="196"/>
      <c r="FI202" s="196"/>
      <c r="FJ202" s="196"/>
      <c r="FK202" s="196"/>
      <c r="FL202" s="196"/>
      <c r="FM202" s="196"/>
      <c r="FN202" s="196"/>
      <c r="FO202" s="196"/>
      <c r="FP202" s="196"/>
      <c r="FQ202" s="196"/>
      <c r="FR202" s="196"/>
      <c r="FS202" s="280"/>
      <c r="FT202" s="280"/>
      <c r="FU202" s="196"/>
      <c r="FV202" s="277"/>
      <c r="FW202" s="196"/>
      <c r="FX202" s="196"/>
      <c r="FY202" s="280"/>
      <c r="FZ202" s="196"/>
      <c r="GA202" s="196"/>
      <c r="GB202" s="196"/>
      <c r="GC202" s="196"/>
      <c r="GD202" s="196"/>
      <c r="GE202" s="239"/>
      <c r="GF202" s="239"/>
      <c r="GG202" s="239"/>
      <c r="GH202" s="239"/>
      <c r="GI202" s="239"/>
      <c r="GJ202" s="239"/>
      <c r="GK202" s="239"/>
      <c r="GL202" s="239"/>
      <c r="GM202" s="239"/>
      <c r="GN202" s="239"/>
      <c r="GO202" s="239"/>
      <c r="GP202" s="239"/>
      <c r="GQ202" s="239"/>
      <c r="GR202" s="239"/>
      <c r="GS202" s="239"/>
      <c r="GT202" s="239"/>
      <c r="GU202" s="239"/>
      <c r="GV202" s="239"/>
      <c r="GW202" s="239"/>
      <c r="GX202" s="239"/>
      <c r="GY202" s="239"/>
      <c r="GZ202" s="239"/>
      <c r="HA202" s="239"/>
      <c r="HB202" s="239"/>
      <c r="HC202" s="239"/>
      <c r="HD202" s="239"/>
      <c r="HE202" s="239"/>
      <c r="HF202" s="169"/>
    </row>
    <row r="203" spans="1:214" ht="39.75" hidden="1" customHeight="1" x14ac:dyDescent="0.2">
      <c r="A203" s="351"/>
      <c r="B203" s="350"/>
      <c r="C203" s="328"/>
      <c r="D203" s="466"/>
      <c r="E203" s="175"/>
      <c r="F203" s="465"/>
      <c r="G203" s="175"/>
      <c r="H203" s="465"/>
      <c r="I203" s="353"/>
      <c r="J203" s="153"/>
      <c r="K203" s="223"/>
      <c r="L203" s="223"/>
      <c r="M203" s="223"/>
      <c r="N203" s="223"/>
      <c r="O203" s="466"/>
      <c r="P203" s="386"/>
      <c r="Q203" s="395"/>
      <c r="R203" s="329"/>
      <c r="S203" s="395"/>
      <c r="T203" s="368"/>
      <c r="U203" s="154"/>
      <c r="V203" s="155"/>
      <c r="W203" s="155"/>
      <c r="X203" s="155"/>
      <c r="Y203" s="156" t="s">
        <v>115</v>
      </c>
      <c r="Z203" s="132">
        <f>+IF(Y203='Tabla Valoración controles'!$D$4,'Tabla Valoración controles'!$F$4,IF('Mapa Corrupcion'!Y203='Tabla Valoración controles'!$D$5,'Tabla Valoración controles'!$F$5,IF(Y203=FORMULAS!$A$10,0,'Tabla Valoración controles'!$F$6)))</f>
        <v>0</v>
      </c>
      <c r="AA203" s="156"/>
      <c r="AB203" s="133">
        <f>+IF(AA203='Tabla Valoración controles'!$D$7,'Tabla Valoración controles'!$F$7,IF(Y203=FORMULAS!$A$10,0,'Tabla Valoración controles'!$F$8))</f>
        <v>0</v>
      </c>
      <c r="AC203" s="156"/>
      <c r="AD203" s="132">
        <f>+IF(AC203='Tabla Valoración controles'!$D$9,'Tabla Valoración controles'!$F$9,IF(Y203=FORMULAS!$A$10,0,'Tabla Valoración controles'!$F$10))</f>
        <v>0</v>
      </c>
      <c r="AE203" s="156"/>
      <c r="AF203" s="132">
        <f>+IF(AE203='Tabla Valoración controles'!$D$9,'Tabla Valoración controles'!$F$9,IF(AA203=FORMULAS!$A$10,0,'Tabla Valoración controles'!$F$10))</f>
        <v>0</v>
      </c>
      <c r="AG203" s="156"/>
      <c r="AH203" s="132">
        <f>+IF(AG203='Tabla Valoración controles'!$D$13,'Tabla Valoración controles'!$F$13,'Tabla Valoración controles'!$F$14)</f>
        <v>0</v>
      </c>
      <c r="AI203" s="170">
        <f t="shared" si="32"/>
        <v>0</v>
      </c>
      <c r="AJ203" s="157"/>
      <c r="AK203" s="158">
        <f>+IF(AJ203=[3]CONTROLES!$C$50,[3]CONTROLES!$D$50,[3]CONTROLES!$D$51)</f>
        <v>0</v>
      </c>
      <c r="AL203" s="157"/>
      <c r="AM203" s="158">
        <f>+IF(AL203=[3]CONTROLES!$C$52,[3]CONTROLES!$D$52,[3]CONTROLES!$D$53)</f>
        <v>0</v>
      </c>
      <c r="AN203" s="157"/>
      <c r="AO203" s="158">
        <f>+IF(AN203=[3]CONTROLES!$C$54,[3]CONTROLES!$D$54,[3]CONTROLES!$D$55)</f>
        <v>0</v>
      </c>
      <c r="AP203" s="157"/>
      <c r="AQ203" s="158">
        <f>+IF(AP203=[3]CONTROLES!$C$56,[3]CONTROLES!$D$56,IF(AP203=[3]CONTROLES!$C$57,[3]CONTROLES!$D$57,[3]CONTROLES!$D$58))</f>
        <v>0</v>
      </c>
      <c r="AR203" s="157"/>
      <c r="AS203" s="158">
        <f>+IF(AR203=[3]CONTROLES!$C$59,[3]CONTROLES!$D$59,[3]CONTROLES!$D$60)</f>
        <v>0</v>
      </c>
      <c r="AT203" s="157"/>
      <c r="AU203" s="158">
        <f>+IF(AT203=[3]CONTROLES!$C$61,[3]CONTROLES!$D$61,[3]CONTROLES!$D$62)</f>
        <v>0</v>
      </c>
      <c r="AV203" s="157"/>
      <c r="AW203" s="159">
        <f>+IF(AV203=[3]CONTROLES!$C$63,[3]CONTROLES!$D$63,IF(AV203=[3]CONTROLES!$C$64,[3]CONTROLES!$D$64,[3]CONTROLES!$D$65))</f>
        <v>0</v>
      </c>
      <c r="AX203" s="159">
        <f t="shared" si="33"/>
        <v>0</v>
      </c>
      <c r="AY203" s="160" t="str">
        <f t="shared" si="34"/>
        <v>Débil</v>
      </c>
      <c r="AZ203" s="143"/>
      <c r="BA203" s="386"/>
      <c r="BB203" s="394"/>
      <c r="BC203" s="395"/>
      <c r="BD203" s="368"/>
      <c r="BE203" s="368"/>
      <c r="BF203" s="66"/>
      <c r="BG203" s="66"/>
      <c r="BH203" s="143" t="s">
        <v>216</v>
      </c>
      <c r="BI203" s="222"/>
      <c r="BJ203" s="222"/>
      <c r="BK203" s="66"/>
      <c r="BL203" s="66"/>
      <c r="BM203" s="136" t="s">
        <v>171</v>
      </c>
      <c r="BN203" s="368"/>
      <c r="BO203" s="239"/>
      <c r="BP203" s="239"/>
      <c r="BQ203" s="196"/>
      <c r="BR203" s="196"/>
      <c r="BS203" s="196"/>
      <c r="BT203" s="196"/>
      <c r="BU203" s="196"/>
      <c r="BV203" s="196"/>
      <c r="BW203" s="196"/>
      <c r="BX203" s="196"/>
      <c r="BY203" s="196"/>
      <c r="BZ203" s="196"/>
      <c r="CA203" s="196"/>
      <c r="CB203" s="196"/>
      <c r="CC203" s="196"/>
      <c r="CD203" s="196"/>
      <c r="CE203" s="196"/>
      <c r="CF203" s="196"/>
      <c r="CG203" s="196"/>
      <c r="CH203" s="196"/>
      <c r="CI203" s="196"/>
      <c r="CJ203" s="196"/>
      <c r="CK203" s="196"/>
      <c r="CL203" s="196"/>
      <c r="CM203" s="196"/>
      <c r="CN203" s="196"/>
      <c r="CO203" s="196"/>
      <c r="CP203" s="196"/>
      <c r="CQ203" s="196"/>
      <c r="CR203" s="196"/>
      <c r="CS203" s="196"/>
      <c r="CT203" s="196"/>
      <c r="CU203" s="196"/>
      <c r="CV203" s="196"/>
      <c r="CW203" s="196"/>
      <c r="CX203" s="196"/>
      <c r="CY203" s="196"/>
      <c r="CZ203" s="196"/>
      <c r="DA203" s="196"/>
      <c r="DB203" s="196"/>
      <c r="DC203" s="196"/>
      <c r="DD203" s="196"/>
      <c r="DE203" s="196"/>
      <c r="DF203" s="196"/>
      <c r="DG203" s="196"/>
      <c r="DH203" s="196"/>
      <c r="DI203" s="196"/>
      <c r="DJ203" s="196"/>
      <c r="DK203" s="196"/>
      <c r="DL203" s="196"/>
      <c r="DM203" s="196"/>
      <c r="DN203" s="196"/>
      <c r="DO203" s="196"/>
      <c r="DP203" s="196"/>
      <c r="DQ203" s="196"/>
      <c r="DR203" s="196"/>
      <c r="DS203" s="196"/>
      <c r="DT203" s="196"/>
      <c r="DU203" s="196"/>
      <c r="DV203" s="196"/>
      <c r="DW203" s="196"/>
      <c r="DX203" s="196"/>
      <c r="DY203" s="196"/>
      <c r="DZ203" s="196"/>
      <c r="EA203" s="196"/>
      <c r="EB203" s="196"/>
      <c r="EC203" s="196"/>
      <c r="ED203" s="196"/>
      <c r="EE203" s="196"/>
      <c r="EF203" s="196"/>
      <c r="EG203" s="196"/>
      <c r="EH203" s="196"/>
      <c r="EI203" s="196"/>
      <c r="EJ203" s="196"/>
      <c r="EK203" s="196"/>
      <c r="EL203" s="196"/>
      <c r="EM203" s="196"/>
      <c r="EN203" s="196"/>
      <c r="EO203" s="196"/>
      <c r="EP203" s="196"/>
      <c r="EQ203" s="196"/>
      <c r="ER203" s="196"/>
      <c r="ES203" s="196"/>
      <c r="ET203" s="196"/>
      <c r="EU203" s="196"/>
      <c r="EV203" s="196"/>
      <c r="EW203" s="196"/>
      <c r="EX203" s="196"/>
      <c r="EY203" s="196"/>
      <c r="EZ203" s="196"/>
      <c r="FA203" s="196"/>
      <c r="FB203" s="196"/>
      <c r="FC203" s="196"/>
      <c r="FD203" s="196"/>
      <c r="FE203" s="196"/>
      <c r="FF203" s="196"/>
      <c r="FG203" s="196"/>
      <c r="FH203" s="196"/>
      <c r="FI203" s="196"/>
      <c r="FJ203" s="196"/>
      <c r="FK203" s="196"/>
      <c r="FL203" s="196"/>
      <c r="FM203" s="196"/>
      <c r="FN203" s="196"/>
      <c r="FO203" s="196"/>
      <c r="FP203" s="196"/>
      <c r="FQ203" s="196"/>
      <c r="FR203" s="196"/>
      <c r="FS203" s="280"/>
      <c r="FT203" s="280"/>
      <c r="FU203" s="196"/>
      <c r="FV203" s="277"/>
      <c r="FW203" s="196"/>
      <c r="FX203" s="196"/>
      <c r="FY203" s="280"/>
      <c r="FZ203" s="196"/>
      <c r="GA203" s="196"/>
      <c r="GB203" s="196"/>
      <c r="GC203" s="196"/>
      <c r="GD203" s="196"/>
      <c r="GE203" s="239"/>
      <c r="GF203" s="239"/>
      <c r="GG203" s="239"/>
      <c r="GH203" s="239"/>
      <c r="GI203" s="239"/>
      <c r="GJ203" s="239"/>
      <c r="GK203" s="239"/>
      <c r="GL203" s="239"/>
      <c r="GM203" s="239"/>
      <c r="GN203" s="239"/>
      <c r="GO203" s="239"/>
      <c r="GP203" s="239"/>
      <c r="GQ203" s="239"/>
      <c r="GR203" s="239"/>
      <c r="GS203" s="239"/>
      <c r="GT203" s="239"/>
      <c r="GU203" s="239"/>
      <c r="GV203" s="239"/>
      <c r="GW203" s="239"/>
      <c r="GX203" s="239"/>
      <c r="GY203" s="239"/>
      <c r="GZ203" s="239"/>
      <c r="HA203" s="239"/>
      <c r="HB203" s="239"/>
      <c r="HC203" s="239"/>
      <c r="HD203" s="239"/>
      <c r="HE203" s="239"/>
      <c r="HF203" s="169"/>
    </row>
    <row r="204" spans="1:214" ht="39.75" hidden="1" customHeight="1" x14ac:dyDescent="0.2">
      <c r="A204" s="351"/>
      <c r="B204" s="350"/>
      <c r="C204" s="328"/>
      <c r="D204" s="466"/>
      <c r="E204" s="175"/>
      <c r="F204" s="465"/>
      <c r="G204" s="175"/>
      <c r="H204" s="465"/>
      <c r="I204" s="353"/>
      <c r="J204" s="153"/>
      <c r="K204" s="223"/>
      <c r="L204" s="223"/>
      <c r="M204" s="223"/>
      <c r="N204" s="223"/>
      <c r="O204" s="466"/>
      <c r="P204" s="386"/>
      <c r="Q204" s="395"/>
      <c r="R204" s="329"/>
      <c r="S204" s="395"/>
      <c r="T204" s="368"/>
      <c r="U204" s="154"/>
      <c r="V204" s="155"/>
      <c r="W204" s="155"/>
      <c r="X204" s="155"/>
      <c r="Y204" s="156" t="s">
        <v>115</v>
      </c>
      <c r="Z204" s="132">
        <f>+IF(Y204='Tabla Valoración controles'!$D$4,'Tabla Valoración controles'!$F$4,IF('Mapa Corrupcion'!Y204='Tabla Valoración controles'!$D$5,'Tabla Valoración controles'!$F$5,IF(Y204=FORMULAS!$A$10,0,'Tabla Valoración controles'!$F$6)))</f>
        <v>0</v>
      </c>
      <c r="AA204" s="156"/>
      <c r="AB204" s="133">
        <f>+IF(AA204='Tabla Valoración controles'!$D$7,'Tabla Valoración controles'!$F$7,IF(Y204=FORMULAS!$A$10,0,'Tabla Valoración controles'!$F$8))</f>
        <v>0</v>
      </c>
      <c r="AC204" s="156"/>
      <c r="AD204" s="132">
        <f>+IF(AC204='Tabla Valoración controles'!$D$9,'Tabla Valoración controles'!$F$9,IF(Y204=FORMULAS!$A$10,0,'Tabla Valoración controles'!$F$10))</f>
        <v>0</v>
      </c>
      <c r="AE204" s="156"/>
      <c r="AF204" s="132">
        <f>+IF(AE204='Tabla Valoración controles'!$D$9,'Tabla Valoración controles'!$F$9,IF(AA204=FORMULAS!$A$10,0,'Tabla Valoración controles'!$F$10))</f>
        <v>0</v>
      </c>
      <c r="AG204" s="156"/>
      <c r="AH204" s="132">
        <f>+IF(AG204='Tabla Valoración controles'!$D$13,'Tabla Valoración controles'!$F$13,'Tabla Valoración controles'!$F$14)</f>
        <v>0</v>
      </c>
      <c r="AI204" s="170">
        <f t="shared" si="32"/>
        <v>0</v>
      </c>
      <c r="AJ204" s="157"/>
      <c r="AK204" s="158">
        <f>+IF(AJ204=[3]CONTROLES!$C$50,[3]CONTROLES!$D$50,[3]CONTROLES!$D$51)</f>
        <v>0</v>
      </c>
      <c r="AL204" s="157"/>
      <c r="AM204" s="158">
        <f>+IF(AL204=[3]CONTROLES!$C$52,[3]CONTROLES!$D$52,[3]CONTROLES!$D$53)</f>
        <v>0</v>
      </c>
      <c r="AN204" s="157"/>
      <c r="AO204" s="158">
        <f>+IF(AN204=[3]CONTROLES!$C$54,[3]CONTROLES!$D$54,[3]CONTROLES!$D$55)</f>
        <v>0</v>
      </c>
      <c r="AP204" s="157"/>
      <c r="AQ204" s="158">
        <f>+IF(AP204=[3]CONTROLES!$C$56,[3]CONTROLES!$D$56,IF(AP204=[3]CONTROLES!$C$57,[3]CONTROLES!$D$57,[3]CONTROLES!$D$58))</f>
        <v>0</v>
      </c>
      <c r="AR204" s="157"/>
      <c r="AS204" s="158">
        <f>+IF(AR204=[3]CONTROLES!$C$59,[3]CONTROLES!$D$59,[3]CONTROLES!$D$60)</f>
        <v>0</v>
      </c>
      <c r="AT204" s="157"/>
      <c r="AU204" s="158">
        <f>+IF(AT204=[3]CONTROLES!$C$61,[3]CONTROLES!$D$61,[3]CONTROLES!$D$62)</f>
        <v>0</v>
      </c>
      <c r="AV204" s="157"/>
      <c r="AW204" s="159">
        <f>+IF(AV204=[3]CONTROLES!$C$63,[3]CONTROLES!$D$63,IF(AV204=[3]CONTROLES!$C$64,[3]CONTROLES!$D$64,[3]CONTROLES!$D$65))</f>
        <v>0</v>
      </c>
      <c r="AX204" s="159">
        <f t="shared" si="33"/>
        <v>0</v>
      </c>
      <c r="AY204" s="160" t="str">
        <f t="shared" si="34"/>
        <v>Débil</v>
      </c>
      <c r="AZ204" s="143"/>
      <c r="BA204" s="386"/>
      <c r="BB204" s="394"/>
      <c r="BC204" s="395"/>
      <c r="BD204" s="368"/>
      <c r="BE204" s="368"/>
      <c r="BF204" s="66"/>
      <c r="BG204" s="66"/>
      <c r="BH204" s="143" t="s">
        <v>216</v>
      </c>
      <c r="BI204" s="222"/>
      <c r="BJ204" s="222"/>
      <c r="BK204" s="66"/>
      <c r="BL204" s="66"/>
      <c r="BM204" s="136" t="s">
        <v>171</v>
      </c>
      <c r="BN204" s="368"/>
      <c r="BO204" s="239"/>
      <c r="BP204" s="239"/>
      <c r="BQ204" s="196"/>
      <c r="BR204" s="196"/>
      <c r="BS204" s="196"/>
      <c r="BT204" s="196"/>
      <c r="BU204" s="196"/>
      <c r="BV204" s="196"/>
      <c r="BW204" s="196"/>
      <c r="BX204" s="196"/>
      <c r="BY204" s="196"/>
      <c r="BZ204" s="196"/>
      <c r="CA204" s="196"/>
      <c r="CB204" s="196"/>
      <c r="CC204" s="196"/>
      <c r="CD204" s="196"/>
      <c r="CE204" s="196"/>
      <c r="CF204" s="196"/>
      <c r="CG204" s="196"/>
      <c r="CH204" s="196"/>
      <c r="CI204" s="196"/>
      <c r="CJ204" s="196"/>
      <c r="CK204" s="196"/>
      <c r="CL204" s="196"/>
      <c r="CM204" s="196"/>
      <c r="CN204" s="196"/>
      <c r="CO204" s="196"/>
      <c r="CP204" s="196"/>
      <c r="CQ204" s="196"/>
      <c r="CR204" s="196"/>
      <c r="CS204" s="196"/>
      <c r="CT204" s="196"/>
      <c r="CU204" s="196"/>
      <c r="CV204" s="196"/>
      <c r="CW204" s="196"/>
      <c r="CX204" s="196"/>
      <c r="CY204" s="196"/>
      <c r="CZ204" s="196"/>
      <c r="DA204" s="196"/>
      <c r="DB204" s="196"/>
      <c r="DC204" s="196"/>
      <c r="DD204" s="196"/>
      <c r="DE204" s="196"/>
      <c r="DF204" s="196"/>
      <c r="DG204" s="196"/>
      <c r="DH204" s="196"/>
      <c r="DI204" s="196"/>
      <c r="DJ204" s="196"/>
      <c r="DK204" s="196"/>
      <c r="DL204" s="196"/>
      <c r="DM204" s="196"/>
      <c r="DN204" s="196"/>
      <c r="DO204" s="196"/>
      <c r="DP204" s="196"/>
      <c r="DQ204" s="196"/>
      <c r="DR204" s="196"/>
      <c r="DS204" s="196"/>
      <c r="DT204" s="196"/>
      <c r="DU204" s="196"/>
      <c r="DV204" s="196"/>
      <c r="DW204" s="196"/>
      <c r="DX204" s="196"/>
      <c r="DY204" s="196"/>
      <c r="DZ204" s="196"/>
      <c r="EA204" s="196"/>
      <c r="EB204" s="196"/>
      <c r="EC204" s="196"/>
      <c r="ED204" s="196"/>
      <c r="EE204" s="196"/>
      <c r="EF204" s="196"/>
      <c r="EG204" s="196"/>
      <c r="EH204" s="196"/>
      <c r="EI204" s="196"/>
      <c r="EJ204" s="196"/>
      <c r="EK204" s="196"/>
      <c r="EL204" s="196"/>
      <c r="EM204" s="196"/>
      <c r="EN204" s="196"/>
      <c r="EO204" s="196"/>
      <c r="EP204" s="196"/>
      <c r="EQ204" s="196"/>
      <c r="ER204" s="196"/>
      <c r="ES204" s="196"/>
      <c r="ET204" s="196"/>
      <c r="EU204" s="196"/>
      <c r="EV204" s="196"/>
      <c r="EW204" s="196"/>
      <c r="EX204" s="196"/>
      <c r="EY204" s="196"/>
      <c r="EZ204" s="196"/>
      <c r="FA204" s="196"/>
      <c r="FB204" s="196"/>
      <c r="FC204" s="196"/>
      <c r="FD204" s="196"/>
      <c r="FE204" s="196"/>
      <c r="FF204" s="196"/>
      <c r="FG204" s="196"/>
      <c r="FH204" s="196"/>
      <c r="FI204" s="196"/>
      <c r="FJ204" s="196"/>
      <c r="FK204" s="196"/>
      <c r="FL204" s="196"/>
      <c r="FM204" s="196"/>
      <c r="FN204" s="196"/>
      <c r="FO204" s="196"/>
      <c r="FP204" s="196"/>
      <c r="FQ204" s="196"/>
      <c r="FR204" s="196"/>
      <c r="FS204" s="280"/>
      <c r="FT204" s="280"/>
      <c r="FU204" s="196"/>
      <c r="FV204" s="277"/>
      <c r="FW204" s="196"/>
      <c r="FX204" s="196"/>
      <c r="FY204" s="280"/>
      <c r="FZ204" s="196"/>
      <c r="GA204" s="196"/>
      <c r="GB204" s="196"/>
      <c r="GC204" s="196"/>
      <c r="GD204" s="196"/>
      <c r="GE204" s="239"/>
      <c r="GF204" s="239"/>
      <c r="GG204" s="239"/>
      <c r="GH204" s="239"/>
      <c r="GI204" s="239"/>
      <c r="GJ204" s="239"/>
      <c r="GK204" s="239"/>
      <c r="GL204" s="239"/>
      <c r="GM204" s="239"/>
      <c r="GN204" s="239"/>
      <c r="GO204" s="239"/>
      <c r="GP204" s="239"/>
      <c r="GQ204" s="239"/>
      <c r="GR204" s="239"/>
      <c r="GS204" s="239"/>
      <c r="GT204" s="239"/>
      <c r="GU204" s="239"/>
      <c r="GV204" s="239"/>
      <c r="GW204" s="239"/>
      <c r="GX204" s="239"/>
      <c r="GY204" s="239"/>
      <c r="GZ204" s="239"/>
      <c r="HA204" s="239"/>
      <c r="HB204" s="239"/>
      <c r="HC204" s="239"/>
      <c r="HD204" s="239"/>
      <c r="HE204" s="239"/>
      <c r="HF204" s="169"/>
    </row>
    <row r="205" spans="1:214" ht="39.75" hidden="1" customHeight="1" x14ac:dyDescent="0.2">
      <c r="A205" s="351"/>
      <c r="B205" s="350"/>
      <c r="C205" s="328"/>
      <c r="D205" s="466"/>
      <c r="E205" s="175"/>
      <c r="F205" s="465"/>
      <c r="G205" s="175"/>
      <c r="H205" s="465"/>
      <c r="I205" s="353"/>
      <c r="J205" s="153"/>
      <c r="K205" s="223"/>
      <c r="L205" s="223"/>
      <c r="M205" s="223"/>
      <c r="N205" s="223"/>
      <c r="O205" s="466"/>
      <c r="P205" s="386"/>
      <c r="Q205" s="395"/>
      <c r="R205" s="329"/>
      <c r="S205" s="395"/>
      <c r="T205" s="368"/>
      <c r="U205" s="154"/>
      <c r="V205" s="155"/>
      <c r="W205" s="155"/>
      <c r="X205" s="155"/>
      <c r="Y205" s="156" t="s">
        <v>115</v>
      </c>
      <c r="Z205" s="132">
        <f>+IF(Y205='Tabla Valoración controles'!$D$4,'Tabla Valoración controles'!$F$4,IF('Mapa Corrupcion'!Y205='Tabla Valoración controles'!$D$5,'Tabla Valoración controles'!$F$5,IF(Y205=FORMULAS!$A$10,0,'Tabla Valoración controles'!$F$6)))</f>
        <v>0</v>
      </c>
      <c r="AA205" s="156"/>
      <c r="AB205" s="133">
        <f>+IF(AA205='Tabla Valoración controles'!$D$7,'Tabla Valoración controles'!$F$7,IF(Y205=FORMULAS!$A$10,0,'Tabla Valoración controles'!$F$8))</f>
        <v>0</v>
      </c>
      <c r="AC205" s="156"/>
      <c r="AD205" s="132">
        <f>+IF(AC205='Tabla Valoración controles'!$D$9,'Tabla Valoración controles'!$F$9,IF(Y205=FORMULAS!$A$10,0,'Tabla Valoración controles'!$F$10))</f>
        <v>0</v>
      </c>
      <c r="AE205" s="156"/>
      <c r="AF205" s="132">
        <f>+IF(AE205='Tabla Valoración controles'!$D$9,'Tabla Valoración controles'!$F$9,IF(AA205=FORMULAS!$A$10,0,'Tabla Valoración controles'!$F$10))</f>
        <v>0</v>
      </c>
      <c r="AG205" s="156"/>
      <c r="AH205" s="132">
        <f>+IF(AG205='Tabla Valoración controles'!$D$13,'Tabla Valoración controles'!$F$13,'Tabla Valoración controles'!$F$14)</f>
        <v>0</v>
      </c>
      <c r="AI205" s="170">
        <f t="shared" si="32"/>
        <v>0</v>
      </c>
      <c r="AJ205" s="157"/>
      <c r="AK205" s="158">
        <f>+IF(AJ205=[3]CONTROLES!$C$50,[3]CONTROLES!$D$50,[3]CONTROLES!$D$51)</f>
        <v>0</v>
      </c>
      <c r="AL205" s="157"/>
      <c r="AM205" s="158">
        <f>+IF(AL205=[3]CONTROLES!$C$52,[3]CONTROLES!$D$52,[3]CONTROLES!$D$53)</f>
        <v>0</v>
      </c>
      <c r="AN205" s="157"/>
      <c r="AO205" s="158">
        <f>+IF(AN205=[3]CONTROLES!$C$54,[3]CONTROLES!$D$54,[3]CONTROLES!$D$55)</f>
        <v>0</v>
      </c>
      <c r="AP205" s="157"/>
      <c r="AQ205" s="158">
        <f>+IF(AP205=[3]CONTROLES!$C$56,[3]CONTROLES!$D$56,IF(AP205=[3]CONTROLES!$C$57,[3]CONTROLES!$D$57,[3]CONTROLES!$D$58))</f>
        <v>0</v>
      </c>
      <c r="AR205" s="157"/>
      <c r="AS205" s="158">
        <f>+IF(AR205=[3]CONTROLES!$C$59,[3]CONTROLES!$D$59,[3]CONTROLES!$D$60)</f>
        <v>0</v>
      </c>
      <c r="AT205" s="157"/>
      <c r="AU205" s="158">
        <f>+IF(AT205=[3]CONTROLES!$C$61,[3]CONTROLES!$D$61,[3]CONTROLES!$D$62)</f>
        <v>0</v>
      </c>
      <c r="AV205" s="157"/>
      <c r="AW205" s="159">
        <f>+IF(AV205=[3]CONTROLES!$C$63,[3]CONTROLES!$D$63,IF(AV205=[3]CONTROLES!$C$64,[3]CONTROLES!$D$64,[3]CONTROLES!$D$65))</f>
        <v>0</v>
      </c>
      <c r="AX205" s="159">
        <f t="shared" si="33"/>
        <v>0</v>
      </c>
      <c r="AY205" s="160" t="str">
        <f t="shared" si="34"/>
        <v>Débil</v>
      </c>
      <c r="AZ205" s="143"/>
      <c r="BA205" s="386"/>
      <c r="BB205" s="394"/>
      <c r="BC205" s="395"/>
      <c r="BD205" s="368"/>
      <c r="BE205" s="368"/>
      <c r="BF205" s="66"/>
      <c r="BG205" s="66"/>
      <c r="BH205" s="143" t="s">
        <v>216</v>
      </c>
      <c r="BI205" s="222"/>
      <c r="BJ205" s="222"/>
      <c r="BK205" s="66"/>
      <c r="BL205" s="66"/>
      <c r="BM205" s="136" t="s">
        <v>171</v>
      </c>
      <c r="BN205" s="368"/>
      <c r="BO205" s="239"/>
      <c r="BP205" s="239"/>
      <c r="BQ205" s="196"/>
      <c r="BR205" s="196"/>
      <c r="BS205" s="196"/>
      <c r="BT205" s="196"/>
      <c r="BU205" s="196"/>
      <c r="BV205" s="196"/>
      <c r="BW205" s="196"/>
      <c r="BX205" s="196"/>
      <c r="BY205" s="196"/>
      <c r="BZ205" s="196"/>
      <c r="CA205" s="196"/>
      <c r="CB205" s="196"/>
      <c r="CC205" s="196"/>
      <c r="CD205" s="196"/>
      <c r="CE205" s="196"/>
      <c r="CF205" s="196"/>
      <c r="CG205" s="196"/>
      <c r="CH205" s="196"/>
      <c r="CI205" s="196"/>
      <c r="CJ205" s="196"/>
      <c r="CK205" s="196"/>
      <c r="CL205" s="196"/>
      <c r="CM205" s="196"/>
      <c r="CN205" s="196"/>
      <c r="CO205" s="196"/>
      <c r="CP205" s="196"/>
      <c r="CQ205" s="196"/>
      <c r="CR205" s="196"/>
      <c r="CS205" s="196"/>
      <c r="CT205" s="196"/>
      <c r="CU205" s="196"/>
      <c r="CV205" s="196"/>
      <c r="CW205" s="196"/>
      <c r="CX205" s="196"/>
      <c r="CY205" s="196"/>
      <c r="CZ205" s="196"/>
      <c r="DA205" s="196"/>
      <c r="DB205" s="196"/>
      <c r="DC205" s="196"/>
      <c r="DD205" s="196"/>
      <c r="DE205" s="196"/>
      <c r="DF205" s="196"/>
      <c r="DG205" s="196"/>
      <c r="DH205" s="196"/>
      <c r="DI205" s="196"/>
      <c r="DJ205" s="196"/>
      <c r="DK205" s="196"/>
      <c r="DL205" s="196"/>
      <c r="DM205" s="196"/>
      <c r="DN205" s="196"/>
      <c r="DO205" s="196"/>
      <c r="DP205" s="196"/>
      <c r="DQ205" s="196"/>
      <c r="DR205" s="196"/>
      <c r="DS205" s="196"/>
      <c r="DT205" s="196"/>
      <c r="DU205" s="196"/>
      <c r="DV205" s="196"/>
      <c r="DW205" s="196"/>
      <c r="DX205" s="196"/>
      <c r="DY205" s="196"/>
      <c r="DZ205" s="196"/>
      <c r="EA205" s="196"/>
      <c r="EB205" s="196"/>
      <c r="EC205" s="196"/>
      <c r="ED205" s="196"/>
      <c r="EE205" s="196"/>
      <c r="EF205" s="196"/>
      <c r="EG205" s="196"/>
      <c r="EH205" s="196"/>
      <c r="EI205" s="196"/>
      <c r="EJ205" s="196"/>
      <c r="EK205" s="196"/>
      <c r="EL205" s="196"/>
      <c r="EM205" s="196"/>
      <c r="EN205" s="196"/>
      <c r="EO205" s="196"/>
      <c r="EP205" s="196"/>
      <c r="EQ205" s="196"/>
      <c r="ER205" s="196"/>
      <c r="ES205" s="196"/>
      <c r="ET205" s="196"/>
      <c r="EU205" s="196"/>
      <c r="EV205" s="196"/>
      <c r="EW205" s="196"/>
      <c r="EX205" s="196"/>
      <c r="EY205" s="196"/>
      <c r="EZ205" s="196"/>
      <c r="FA205" s="196"/>
      <c r="FB205" s="196"/>
      <c r="FC205" s="196"/>
      <c r="FD205" s="196"/>
      <c r="FE205" s="196"/>
      <c r="FF205" s="196"/>
      <c r="FG205" s="196"/>
      <c r="FH205" s="196"/>
      <c r="FI205" s="196"/>
      <c r="FJ205" s="196"/>
      <c r="FK205" s="196"/>
      <c r="FL205" s="196"/>
      <c r="FM205" s="196"/>
      <c r="FN205" s="196"/>
      <c r="FO205" s="196"/>
      <c r="FP205" s="196"/>
      <c r="FQ205" s="196"/>
      <c r="FR205" s="196"/>
      <c r="FS205" s="280"/>
      <c r="FT205" s="280"/>
      <c r="FU205" s="196"/>
      <c r="FV205" s="277"/>
      <c r="FW205" s="196"/>
      <c r="FX205" s="196"/>
      <c r="FY205" s="280"/>
      <c r="FZ205" s="196"/>
      <c r="GA205" s="196"/>
      <c r="GB205" s="196"/>
      <c r="GC205" s="196"/>
      <c r="GD205" s="196"/>
      <c r="GE205" s="239"/>
      <c r="GF205" s="239"/>
      <c r="GG205" s="239"/>
      <c r="GH205" s="239"/>
      <c r="GI205" s="239"/>
      <c r="GJ205" s="239"/>
      <c r="GK205" s="239"/>
      <c r="GL205" s="239"/>
      <c r="GM205" s="239"/>
      <c r="GN205" s="239"/>
      <c r="GO205" s="239"/>
      <c r="GP205" s="239"/>
      <c r="GQ205" s="239"/>
      <c r="GR205" s="239"/>
      <c r="GS205" s="239"/>
      <c r="GT205" s="239"/>
      <c r="GU205" s="239"/>
      <c r="GV205" s="239"/>
      <c r="GW205" s="239"/>
      <c r="GX205" s="239"/>
      <c r="GY205" s="239"/>
      <c r="GZ205" s="239"/>
      <c r="HA205" s="239"/>
      <c r="HB205" s="239"/>
      <c r="HC205" s="239"/>
      <c r="HD205" s="239"/>
      <c r="HE205" s="239"/>
      <c r="HF205" s="169"/>
    </row>
    <row r="206" spans="1:214" ht="39.75" hidden="1" customHeight="1" x14ac:dyDescent="0.2">
      <c r="A206" s="351"/>
      <c r="B206" s="350"/>
      <c r="C206" s="328"/>
      <c r="D206" s="466"/>
      <c r="E206" s="175"/>
      <c r="F206" s="465"/>
      <c r="G206" s="175"/>
      <c r="H206" s="465"/>
      <c r="I206" s="353"/>
      <c r="J206" s="153"/>
      <c r="K206" s="223"/>
      <c r="L206" s="223"/>
      <c r="M206" s="223"/>
      <c r="N206" s="223"/>
      <c r="O206" s="466"/>
      <c r="P206" s="386"/>
      <c r="Q206" s="395"/>
      <c r="R206" s="329"/>
      <c r="S206" s="395"/>
      <c r="T206" s="368"/>
      <c r="U206" s="154"/>
      <c r="V206" s="155"/>
      <c r="W206" s="155"/>
      <c r="X206" s="155"/>
      <c r="Y206" s="156" t="s">
        <v>115</v>
      </c>
      <c r="Z206" s="132">
        <f>+IF(Y206='Tabla Valoración controles'!$D$4,'Tabla Valoración controles'!$F$4,IF('Mapa Corrupcion'!Y206='Tabla Valoración controles'!$D$5,'Tabla Valoración controles'!$F$5,IF(Y206=FORMULAS!$A$10,0,'Tabla Valoración controles'!$F$6)))</f>
        <v>0</v>
      </c>
      <c r="AA206" s="156"/>
      <c r="AB206" s="133">
        <f>+IF(AA206='Tabla Valoración controles'!$D$7,'Tabla Valoración controles'!$F$7,IF(Y206=FORMULAS!$A$10,0,'Tabla Valoración controles'!$F$8))</f>
        <v>0</v>
      </c>
      <c r="AC206" s="156"/>
      <c r="AD206" s="132">
        <f>+IF(AC206='Tabla Valoración controles'!$D$9,'Tabla Valoración controles'!$F$9,IF(Y206=FORMULAS!$A$10,0,'Tabla Valoración controles'!$F$10))</f>
        <v>0</v>
      </c>
      <c r="AE206" s="156"/>
      <c r="AF206" s="132">
        <f>+IF(AE206='Tabla Valoración controles'!$D$9,'Tabla Valoración controles'!$F$9,IF(AA206=FORMULAS!$A$10,0,'Tabla Valoración controles'!$F$10))</f>
        <v>0</v>
      </c>
      <c r="AG206" s="156"/>
      <c r="AH206" s="132">
        <f>+IF(AG206='Tabla Valoración controles'!$D$13,'Tabla Valoración controles'!$F$13,'Tabla Valoración controles'!$F$14)</f>
        <v>0</v>
      </c>
      <c r="AI206" s="170">
        <f t="shared" si="32"/>
        <v>0</v>
      </c>
      <c r="AJ206" s="157"/>
      <c r="AK206" s="158">
        <f>+IF(AJ206=[3]CONTROLES!$C$50,[3]CONTROLES!$D$50,[3]CONTROLES!$D$51)</f>
        <v>0</v>
      </c>
      <c r="AL206" s="157"/>
      <c r="AM206" s="158">
        <f>+IF(AL206=[3]CONTROLES!$C$52,[3]CONTROLES!$D$52,[3]CONTROLES!$D$53)</f>
        <v>0</v>
      </c>
      <c r="AN206" s="157"/>
      <c r="AO206" s="158">
        <f>+IF(AN206=[3]CONTROLES!$C$54,[3]CONTROLES!$D$54,[3]CONTROLES!$D$55)</f>
        <v>0</v>
      </c>
      <c r="AP206" s="157"/>
      <c r="AQ206" s="158">
        <f>+IF(AP206=[3]CONTROLES!$C$56,[3]CONTROLES!$D$56,IF(AP206=[3]CONTROLES!$C$57,[3]CONTROLES!$D$57,[3]CONTROLES!$D$58))</f>
        <v>0</v>
      </c>
      <c r="AR206" s="157"/>
      <c r="AS206" s="158">
        <f>+IF(AR206=[3]CONTROLES!$C$59,[3]CONTROLES!$D$59,[3]CONTROLES!$D$60)</f>
        <v>0</v>
      </c>
      <c r="AT206" s="157"/>
      <c r="AU206" s="158">
        <f>+IF(AT206=[3]CONTROLES!$C$61,[3]CONTROLES!$D$61,[3]CONTROLES!$D$62)</f>
        <v>0</v>
      </c>
      <c r="AV206" s="157"/>
      <c r="AW206" s="159">
        <f>+IF(AV206=[3]CONTROLES!$C$63,[3]CONTROLES!$D$63,IF(AV206=[3]CONTROLES!$C$64,[3]CONTROLES!$D$64,[3]CONTROLES!$D$65))</f>
        <v>0</v>
      </c>
      <c r="AX206" s="159">
        <f t="shared" si="33"/>
        <v>0</v>
      </c>
      <c r="AY206" s="160" t="str">
        <f t="shared" si="34"/>
        <v>Débil</v>
      </c>
      <c r="AZ206" s="143"/>
      <c r="BA206" s="386"/>
      <c r="BB206" s="394"/>
      <c r="BC206" s="395"/>
      <c r="BD206" s="368"/>
      <c r="BE206" s="368"/>
      <c r="BF206" s="66"/>
      <c r="BG206" s="66"/>
      <c r="BH206" s="143" t="s">
        <v>216</v>
      </c>
      <c r="BI206" s="222"/>
      <c r="BJ206" s="222"/>
      <c r="BK206" s="66"/>
      <c r="BL206" s="66"/>
      <c r="BM206" s="136" t="s">
        <v>171</v>
      </c>
      <c r="BN206" s="368"/>
      <c r="BO206" s="239"/>
      <c r="BP206" s="239"/>
      <c r="BQ206" s="196"/>
      <c r="BR206" s="196"/>
      <c r="BS206" s="196"/>
      <c r="BT206" s="196"/>
      <c r="BU206" s="196"/>
      <c r="BV206" s="196"/>
      <c r="BW206" s="196"/>
      <c r="BX206" s="196"/>
      <c r="BY206" s="196"/>
      <c r="BZ206" s="196"/>
      <c r="CA206" s="196"/>
      <c r="CB206" s="196"/>
      <c r="CC206" s="196"/>
      <c r="CD206" s="196"/>
      <c r="CE206" s="196"/>
      <c r="CF206" s="196"/>
      <c r="CG206" s="196"/>
      <c r="CH206" s="196"/>
      <c r="CI206" s="196"/>
      <c r="CJ206" s="196"/>
      <c r="CK206" s="196"/>
      <c r="CL206" s="196"/>
      <c r="CM206" s="196"/>
      <c r="CN206" s="196"/>
      <c r="CO206" s="196"/>
      <c r="CP206" s="196"/>
      <c r="CQ206" s="196"/>
      <c r="CR206" s="196"/>
      <c r="CS206" s="196"/>
      <c r="CT206" s="196"/>
      <c r="CU206" s="196"/>
      <c r="CV206" s="196"/>
      <c r="CW206" s="196"/>
      <c r="CX206" s="196"/>
      <c r="CY206" s="196"/>
      <c r="CZ206" s="196"/>
      <c r="DA206" s="196"/>
      <c r="DB206" s="196"/>
      <c r="DC206" s="196"/>
      <c r="DD206" s="196"/>
      <c r="DE206" s="196"/>
      <c r="DF206" s="196"/>
      <c r="DG206" s="196"/>
      <c r="DH206" s="196"/>
      <c r="DI206" s="196"/>
      <c r="DJ206" s="196"/>
      <c r="DK206" s="196"/>
      <c r="DL206" s="196"/>
      <c r="DM206" s="196"/>
      <c r="DN206" s="196"/>
      <c r="DO206" s="196"/>
      <c r="DP206" s="196"/>
      <c r="DQ206" s="196"/>
      <c r="DR206" s="196"/>
      <c r="DS206" s="196"/>
      <c r="DT206" s="196"/>
      <c r="DU206" s="196"/>
      <c r="DV206" s="196"/>
      <c r="DW206" s="196"/>
      <c r="DX206" s="196"/>
      <c r="DY206" s="196"/>
      <c r="DZ206" s="196"/>
      <c r="EA206" s="196"/>
      <c r="EB206" s="196"/>
      <c r="EC206" s="196"/>
      <c r="ED206" s="196"/>
      <c r="EE206" s="196"/>
      <c r="EF206" s="196"/>
      <c r="EG206" s="196"/>
      <c r="EH206" s="196"/>
      <c r="EI206" s="196"/>
      <c r="EJ206" s="196"/>
      <c r="EK206" s="196"/>
      <c r="EL206" s="196"/>
      <c r="EM206" s="196"/>
      <c r="EN206" s="196"/>
      <c r="EO206" s="196"/>
      <c r="EP206" s="196"/>
      <c r="EQ206" s="196"/>
      <c r="ER206" s="196"/>
      <c r="ES206" s="196"/>
      <c r="ET206" s="196"/>
      <c r="EU206" s="196"/>
      <c r="EV206" s="196"/>
      <c r="EW206" s="196"/>
      <c r="EX206" s="196"/>
      <c r="EY206" s="196"/>
      <c r="EZ206" s="196"/>
      <c r="FA206" s="196"/>
      <c r="FB206" s="196"/>
      <c r="FC206" s="196"/>
      <c r="FD206" s="196"/>
      <c r="FE206" s="196"/>
      <c r="FF206" s="196"/>
      <c r="FG206" s="196"/>
      <c r="FH206" s="196"/>
      <c r="FI206" s="196"/>
      <c r="FJ206" s="196"/>
      <c r="FK206" s="196"/>
      <c r="FL206" s="196"/>
      <c r="FM206" s="196"/>
      <c r="FN206" s="196"/>
      <c r="FO206" s="196"/>
      <c r="FP206" s="196"/>
      <c r="FQ206" s="196"/>
      <c r="FR206" s="196"/>
      <c r="FS206" s="280"/>
      <c r="FT206" s="280"/>
      <c r="FU206" s="196"/>
      <c r="FV206" s="277"/>
      <c r="FW206" s="196"/>
      <c r="FX206" s="196"/>
      <c r="FY206" s="280"/>
      <c r="FZ206" s="196"/>
      <c r="GA206" s="196"/>
      <c r="GB206" s="196"/>
      <c r="GC206" s="196"/>
      <c r="GD206" s="196"/>
      <c r="GE206" s="239"/>
      <c r="GF206" s="239"/>
      <c r="GG206" s="239"/>
      <c r="GH206" s="239"/>
      <c r="GI206" s="239"/>
      <c r="GJ206" s="239"/>
      <c r="GK206" s="239"/>
      <c r="GL206" s="239"/>
      <c r="GM206" s="239"/>
      <c r="GN206" s="239"/>
      <c r="GO206" s="239"/>
      <c r="GP206" s="239"/>
      <c r="GQ206" s="239"/>
      <c r="GR206" s="239"/>
      <c r="GS206" s="239"/>
      <c r="GT206" s="239"/>
      <c r="GU206" s="239"/>
      <c r="GV206" s="239"/>
      <c r="GW206" s="239"/>
      <c r="GX206" s="239"/>
      <c r="GY206" s="239"/>
      <c r="GZ206" s="239"/>
      <c r="HA206" s="239"/>
      <c r="HB206" s="239"/>
      <c r="HC206" s="239"/>
      <c r="HD206" s="239"/>
      <c r="HE206" s="239"/>
      <c r="HF206" s="169"/>
    </row>
    <row r="207" spans="1:214" ht="39.75" hidden="1" customHeight="1" x14ac:dyDescent="0.2">
      <c r="A207" s="351"/>
      <c r="B207" s="350" t="s">
        <v>121</v>
      </c>
      <c r="C207" s="328" t="str">
        <f>VLOOKUP(B207,FORMULAS!$A$30:$C$46,2,0)</f>
        <v>OBJETIVO PROCESO</v>
      </c>
      <c r="D207" s="466" t="e">
        <f>VLOOKUP(#REF!,FORMULAS!$A$30:$C$46,3,0)</f>
        <v>#REF!</v>
      </c>
      <c r="E207" s="175"/>
      <c r="F207" s="465"/>
      <c r="G207" s="175"/>
      <c r="H207" s="465"/>
      <c r="I207" s="353"/>
      <c r="J207" s="153"/>
      <c r="K207" s="223"/>
      <c r="L207" s="223"/>
      <c r="M207" s="223"/>
      <c r="N207" s="223"/>
      <c r="O207" s="466" t="s">
        <v>3</v>
      </c>
      <c r="P207" s="386" t="str">
        <f>VLOOKUP(O207,FORMULAS!$A$77:$B$82,2,0)</f>
        <v>Probabilidad</v>
      </c>
      <c r="Q207" s="395" t="str">
        <f>+P207</f>
        <v>Probabilidad</v>
      </c>
      <c r="R207" s="329" t="e">
        <f>VLOOKUP(A207,'Impacto Ri Inhe'!$B$5:$AF$42,31,0)</f>
        <v>#N/A</v>
      </c>
      <c r="S207" s="395" t="e">
        <f>CONCATENATE(R207,"-",Q207)</f>
        <v>#N/A</v>
      </c>
      <c r="T207" s="368" t="e">
        <f>VLOOKUP(S207,FORMULAS!$I$77:$J$97,2,0)</f>
        <v>#N/A</v>
      </c>
      <c r="U207" s="154"/>
      <c r="V207" s="155"/>
      <c r="W207" s="155"/>
      <c r="X207" s="155"/>
      <c r="Y207" s="156" t="s">
        <v>115</v>
      </c>
      <c r="Z207" s="132">
        <f>+IF(Y207='Tabla Valoración controles'!$D$4,'Tabla Valoración controles'!$F$4,IF('Mapa Corrupcion'!Y207='Tabla Valoración controles'!$D$5,'Tabla Valoración controles'!$F$5,IF(Y207=FORMULAS!$A$10,0,'Tabla Valoración controles'!$F$6)))</f>
        <v>0</v>
      </c>
      <c r="AA207" s="156"/>
      <c r="AB207" s="133">
        <f>+IF(AA207='Tabla Valoración controles'!$D$7,'Tabla Valoración controles'!$F$7,IF(Y207=FORMULAS!$A$10,0,'Tabla Valoración controles'!$F$8))</f>
        <v>0</v>
      </c>
      <c r="AC207" s="156"/>
      <c r="AD207" s="132">
        <f>+IF(AC207='Tabla Valoración controles'!$D$9,'Tabla Valoración controles'!$F$9,IF(Y207=FORMULAS!$A$10,0,'Tabla Valoración controles'!$F$10))</f>
        <v>0</v>
      </c>
      <c r="AE207" s="156"/>
      <c r="AF207" s="132">
        <f>+IF(AE207='Tabla Valoración controles'!$D$9,'Tabla Valoración controles'!$F$9,IF(AA207=FORMULAS!$A$10,0,'Tabla Valoración controles'!$F$10))</f>
        <v>0</v>
      </c>
      <c r="AG207" s="156"/>
      <c r="AH207" s="132">
        <f>+IF(AG207='Tabla Valoración controles'!$D$13,'Tabla Valoración controles'!$F$13,'Tabla Valoración controles'!$F$14)</f>
        <v>0</v>
      </c>
      <c r="AI207" s="170">
        <f t="shared" si="32"/>
        <v>0</v>
      </c>
      <c r="AJ207" s="157"/>
      <c r="AK207" s="158">
        <f>+IF(AJ207=[3]CONTROLES!$C$50,[3]CONTROLES!$D$50,[3]CONTROLES!$D$51)</f>
        <v>0</v>
      </c>
      <c r="AL207" s="157"/>
      <c r="AM207" s="158">
        <f>+IF(AL207=[3]CONTROLES!$C$52,[3]CONTROLES!$D$52,[3]CONTROLES!$D$53)</f>
        <v>0</v>
      </c>
      <c r="AN207" s="157"/>
      <c r="AO207" s="158">
        <f>+IF(AN207=[3]CONTROLES!$C$54,[3]CONTROLES!$D$54,[3]CONTROLES!$D$55)</f>
        <v>0</v>
      </c>
      <c r="AP207" s="157"/>
      <c r="AQ207" s="158">
        <f>+IF(AP207=[3]CONTROLES!$C$56,[3]CONTROLES!$D$56,IF(AP207=[3]CONTROLES!$C$57,[3]CONTROLES!$D$57,[3]CONTROLES!$D$58))</f>
        <v>0</v>
      </c>
      <c r="AR207" s="157"/>
      <c r="AS207" s="158">
        <f>+IF(AR207=[3]CONTROLES!$C$59,[3]CONTROLES!$D$59,[3]CONTROLES!$D$60)</f>
        <v>0</v>
      </c>
      <c r="AT207" s="157"/>
      <c r="AU207" s="158">
        <f>+IF(AT207=[3]CONTROLES!$C$61,[3]CONTROLES!$D$61,[3]CONTROLES!$D$62)</f>
        <v>0</v>
      </c>
      <c r="AV207" s="157"/>
      <c r="AW207" s="159">
        <f>+IF(AV207=[3]CONTROLES!$C$63,[3]CONTROLES!$D$63,IF(AV207=[3]CONTROLES!$C$64,[3]CONTROLES!$D$64,[3]CONTROLES!$D$65))</f>
        <v>0</v>
      </c>
      <c r="AX207" s="159">
        <f t="shared" si="33"/>
        <v>0</v>
      </c>
      <c r="AY207" s="160" t="str">
        <f t="shared" si="34"/>
        <v>Débil</v>
      </c>
      <c r="AZ207" s="143" t="s">
        <v>3</v>
      </c>
      <c r="BA207" s="386" t="str">
        <f>VLOOKUP(AZ207,FORMULAS!$A$77:$B$82,2,0)</f>
        <v>Probabilidad</v>
      </c>
      <c r="BB207" s="393" t="e">
        <f>+R207</f>
        <v>#N/A</v>
      </c>
      <c r="BC207" s="395" t="e">
        <f>CONCATENATE(BB207,"-",BA207)</f>
        <v>#N/A</v>
      </c>
      <c r="BD207" s="368" t="e">
        <f>VLOOKUP(BC207,FORMULAS!$I$77:$J$97,2,0)</f>
        <v>#N/A</v>
      </c>
      <c r="BE207" s="368"/>
      <c r="BF207" s="66"/>
      <c r="BG207" s="66"/>
      <c r="BH207" s="143" t="s">
        <v>216</v>
      </c>
      <c r="BI207" s="222"/>
      <c r="BJ207" s="222"/>
      <c r="BK207" s="66"/>
      <c r="BL207" s="66"/>
      <c r="BM207" s="136" t="s">
        <v>171</v>
      </c>
      <c r="BN207" s="368"/>
      <c r="BO207" s="239"/>
      <c r="BP207" s="239"/>
      <c r="BQ207" s="196"/>
      <c r="BR207" s="196"/>
      <c r="BS207" s="196"/>
      <c r="BT207" s="196"/>
      <c r="BU207" s="196"/>
      <c r="BV207" s="196"/>
      <c r="BW207" s="196"/>
      <c r="BX207" s="196"/>
      <c r="BY207" s="196"/>
      <c r="BZ207" s="196"/>
      <c r="CA207" s="196"/>
      <c r="CB207" s="196"/>
      <c r="CC207" s="196"/>
      <c r="CD207" s="196"/>
      <c r="CE207" s="196"/>
      <c r="CF207" s="196"/>
      <c r="CG207" s="196"/>
      <c r="CH207" s="196"/>
      <c r="CI207" s="196"/>
      <c r="CJ207" s="196"/>
      <c r="CK207" s="196"/>
      <c r="CL207" s="196"/>
      <c r="CM207" s="196"/>
      <c r="CN207" s="196"/>
      <c r="CO207" s="196"/>
      <c r="CP207" s="196"/>
      <c r="CQ207" s="196"/>
      <c r="CR207" s="196"/>
      <c r="CS207" s="196"/>
      <c r="CT207" s="196"/>
      <c r="CU207" s="196"/>
      <c r="CV207" s="196"/>
      <c r="CW207" s="196"/>
      <c r="CX207" s="196"/>
      <c r="CY207" s="196"/>
      <c r="CZ207" s="196"/>
      <c r="DA207" s="196"/>
      <c r="DB207" s="196"/>
      <c r="DC207" s="196"/>
      <c r="DD207" s="196"/>
      <c r="DE207" s="196"/>
      <c r="DF207" s="196"/>
      <c r="DG207" s="196"/>
      <c r="DH207" s="196"/>
      <c r="DI207" s="196"/>
      <c r="DJ207" s="196"/>
      <c r="DK207" s="196"/>
      <c r="DL207" s="196"/>
      <c r="DM207" s="196"/>
      <c r="DN207" s="196"/>
      <c r="DO207" s="196"/>
      <c r="DP207" s="196"/>
      <c r="DQ207" s="196"/>
      <c r="DR207" s="196"/>
      <c r="DS207" s="196"/>
      <c r="DT207" s="196"/>
      <c r="DU207" s="196"/>
      <c r="DV207" s="196"/>
      <c r="DW207" s="196"/>
      <c r="DX207" s="196"/>
      <c r="DY207" s="196"/>
      <c r="DZ207" s="196"/>
      <c r="EA207" s="196"/>
      <c r="EB207" s="196"/>
      <c r="EC207" s="196"/>
      <c r="ED207" s="196"/>
      <c r="EE207" s="196"/>
      <c r="EF207" s="196"/>
      <c r="EG207" s="196"/>
      <c r="EH207" s="196"/>
      <c r="EI207" s="196"/>
      <c r="EJ207" s="196"/>
      <c r="EK207" s="196"/>
      <c r="EL207" s="196"/>
      <c r="EM207" s="196"/>
      <c r="EN207" s="196"/>
      <c r="EO207" s="196"/>
      <c r="EP207" s="196"/>
      <c r="EQ207" s="196"/>
      <c r="ER207" s="196"/>
      <c r="ES207" s="196"/>
      <c r="ET207" s="196"/>
      <c r="EU207" s="196"/>
      <c r="EV207" s="196"/>
      <c r="EW207" s="196"/>
      <c r="EX207" s="196"/>
      <c r="EY207" s="196"/>
      <c r="EZ207" s="196"/>
      <c r="FA207" s="196"/>
      <c r="FB207" s="196"/>
      <c r="FC207" s="196"/>
      <c r="FD207" s="196"/>
      <c r="FE207" s="196"/>
      <c r="FF207" s="196"/>
      <c r="FG207" s="196"/>
      <c r="FH207" s="196"/>
      <c r="FI207" s="196"/>
      <c r="FJ207" s="196"/>
      <c r="FK207" s="196"/>
      <c r="FL207" s="196"/>
      <c r="FM207" s="196"/>
      <c r="FN207" s="196"/>
      <c r="FO207" s="196"/>
      <c r="FP207" s="196"/>
      <c r="FQ207" s="196"/>
      <c r="FR207" s="196"/>
      <c r="FS207" s="280"/>
      <c r="FT207" s="280"/>
      <c r="FU207" s="196"/>
      <c r="FV207" s="277"/>
      <c r="FW207" s="196"/>
      <c r="FX207" s="196"/>
      <c r="FY207" s="280"/>
      <c r="FZ207" s="196"/>
      <c r="GA207" s="196"/>
      <c r="GB207" s="196"/>
      <c r="GC207" s="196"/>
      <c r="GD207" s="196"/>
      <c r="GE207" s="239"/>
      <c r="GF207" s="239"/>
      <c r="GG207" s="239"/>
      <c r="GH207" s="239"/>
      <c r="GI207" s="239"/>
      <c r="GJ207" s="239"/>
      <c r="GK207" s="239"/>
      <c r="GL207" s="239"/>
      <c r="GM207" s="239"/>
      <c r="GN207" s="239"/>
      <c r="GO207" s="239"/>
      <c r="GP207" s="239"/>
      <c r="GQ207" s="239"/>
      <c r="GR207" s="239"/>
      <c r="GS207" s="239"/>
      <c r="GT207" s="239"/>
      <c r="GU207" s="239"/>
      <c r="GV207" s="239"/>
      <c r="GW207" s="239"/>
      <c r="GX207" s="239"/>
      <c r="GY207" s="239"/>
      <c r="GZ207" s="239"/>
      <c r="HA207" s="239"/>
      <c r="HB207" s="239"/>
      <c r="HC207" s="239"/>
      <c r="HD207" s="239"/>
      <c r="HE207" s="239"/>
      <c r="HF207" s="169"/>
    </row>
    <row r="208" spans="1:214" ht="39.75" hidden="1" customHeight="1" x14ac:dyDescent="0.2">
      <c r="A208" s="351"/>
      <c r="B208" s="350"/>
      <c r="C208" s="328"/>
      <c r="D208" s="466"/>
      <c r="E208" s="175"/>
      <c r="F208" s="465"/>
      <c r="G208" s="175"/>
      <c r="H208" s="465"/>
      <c r="I208" s="353"/>
      <c r="J208" s="153"/>
      <c r="K208" s="223"/>
      <c r="L208" s="223"/>
      <c r="M208" s="223"/>
      <c r="N208" s="223"/>
      <c r="O208" s="466"/>
      <c r="P208" s="386"/>
      <c r="Q208" s="395"/>
      <c r="R208" s="329"/>
      <c r="S208" s="395"/>
      <c r="T208" s="368"/>
      <c r="U208" s="154"/>
      <c r="V208" s="155"/>
      <c r="W208" s="155"/>
      <c r="X208" s="155"/>
      <c r="Y208" s="156" t="s">
        <v>115</v>
      </c>
      <c r="Z208" s="132">
        <f>+IF(Y208='Tabla Valoración controles'!$D$4,'Tabla Valoración controles'!$F$4,IF('Mapa Corrupcion'!Y208='Tabla Valoración controles'!$D$5,'Tabla Valoración controles'!$F$5,IF(Y208=FORMULAS!$A$10,0,'Tabla Valoración controles'!$F$6)))</f>
        <v>0</v>
      </c>
      <c r="AA208" s="156"/>
      <c r="AB208" s="133">
        <f>+IF(AA208='Tabla Valoración controles'!$D$7,'Tabla Valoración controles'!$F$7,IF(Y208=FORMULAS!$A$10,0,'Tabla Valoración controles'!$F$8))</f>
        <v>0</v>
      </c>
      <c r="AC208" s="156"/>
      <c r="AD208" s="132">
        <f>+IF(AC208='Tabla Valoración controles'!$D$9,'Tabla Valoración controles'!$F$9,IF(Y208=FORMULAS!$A$10,0,'Tabla Valoración controles'!$F$10))</f>
        <v>0</v>
      </c>
      <c r="AE208" s="156"/>
      <c r="AF208" s="132">
        <f>+IF(AE208='Tabla Valoración controles'!$D$9,'Tabla Valoración controles'!$F$9,IF(AA208=FORMULAS!$A$10,0,'Tabla Valoración controles'!$F$10))</f>
        <v>0</v>
      </c>
      <c r="AG208" s="156"/>
      <c r="AH208" s="132">
        <f>+IF(AG208='Tabla Valoración controles'!$D$13,'Tabla Valoración controles'!$F$13,'Tabla Valoración controles'!$F$14)</f>
        <v>0</v>
      </c>
      <c r="AI208" s="170">
        <f t="shared" si="32"/>
        <v>0</v>
      </c>
      <c r="AJ208" s="157"/>
      <c r="AK208" s="158">
        <f>+IF(AJ208=[3]CONTROLES!$C$50,[3]CONTROLES!$D$50,[3]CONTROLES!$D$51)</f>
        <v>0</v>
      </c>
      <c r="AL208" s="157"/>
      <c r="AM208" s="158">
        <f>+IF(AL208=[3]CONTROLES!$C$52,[3]CONTROLES!$D$52,[3]CONTROLES!$D$53)</f>
        <v>0</v>
      </c>
      <c r="AN208" s="157"/>
      <c r="AO208" s="158">
        <f>+IF(AN208=[3]CONTROLES!$C$54,[3]CONTROLES!$D$54,[3]CONTROLES!$D$55)</f>
        <v>0</v>
      </c>
      <c r="AP208" s="157"/>
      <c r="AQ208" s="158">
        <f>+IF(AP208=[3]CONTROLES!$C$56,[3]CONTROLES!$D$56,IF(AP208=[3]CONTROLES!$C$57,[3]CONTROLES!$D$57,[3]CONTROLES!$D$58))</f>
        <v>0</v>
      </c>
      <c r="AR208" s="157"/>
      <c r="AS208" s="158">
        <f>+IF(AR208=[3]CONTROLES!$C$59,[3]CONTROLES!$D$59,[3]CONTROLES!$D$60)</f>
        <v>0</v>
      </c>
      <c r="AT208" s="157"/>
      <c r="AU208" s="158">
        <f>+IF(AT208=[3]CONTROLES!$C$61,[3]CONTROLES!$D$61,[3]CONTROLES!$D$62)</f>
        <v>0</v>
      </c>
      <c r="AV208" s="157"/>
      <c r="AW208" s="159">
        <f>+IF(AV208=[3]CONTROLES!$C$63,[3]CONTROLES!$D$63,IF(AV208=[3]CONTROLES!$C$64,[3]CONTROLES!$D$64,[3]CONTROLES!$D$65))</f>
        <v>0</v>
      </c>
      <c r="AX208" s="159">
        <f t="shared" si="33"/>
        <v>0</v>
      </c>
      <c r="AY208" s="160" t="str">
        <f t="shared" si="34"/>
        <v>Débil</v>
      </c>
      <c r="AZ208" s="143"/>
      <c r="BA208" s="386"/>
      <c r="BB208" s="394"/>
      <c r="BC208" s="395"/>
      <c r="BD208" s="368"/>
      <c r="BE208" s="368"/>
      <c r="BF208" s="66"/>
      <c r="BG208" s="66"/>
      <c r="BH208" s="143" t="s">
        <v>216</v>
      </c>
      <c r="BI208" s="222"/>
      <c r="BJ208" s="222"/>
      <c r="BK208" s="66"/>
      <c r="BL208" s="66"/>
      <c r="BM208" s="136" t="s">
        <v>171</v>
      </c>
      <c r="BN208" s="368"/>
      <c r="BO208" s="239"/>
      <c r="BP208" s="239"/>
      <c r="BQ208" s="196"/>
      <c r="BR208" s="196"/>
      <c r="BS208" s="196"/>
      <c r="BT208" s="196"/>
      <c r="BU208" s="196"/>
      <c r="BV208" s="196"/>
      <c r="BW208" s="196"/>
      <c r="BX208" s="196"/>
      <c r="BY208" s="196"/>
      <c r="BZ208" s="196"/>
      <c r="CA208" s="196"/>
      <c r="CB208" s="196"/>
      <c r="CC208" s="196"/>
      <c r="CD208" s="196"/>
      <c r="CE208" s="196"/>
      <c r="CF208" s="196"/>
      <c r="CG208" s="196"/>
      <c r="CH208" s="196"/>
      <c r="CI208" s="196"/>
      <c r="CJ208" s="196"/>
      <c r="CK208" s="196"/>
      <c r="CL208" s="196"/>
      <c r="CM208" s="196"/>
      <c r="CN208" s="196"/>
      <c r="CO208" s="196"/>
      <c r="CP208" s="196"/>
      <c r="CQ208" s="196"/>
      <c r="CR208" s="196"/>
      <c r="CS208" s="196"/>
      <c r="CT208" s="196"/>
      <c r="CU208" s="196"/>
      <c r="CV208" s="196"/>
      <c r="CW208" s="196"/>
      <c r="CX208" s="196"/>
      <c r="CY208" s="196"/>
      <c r="CZ208" s="196"/>
      <c r="DA208" s="196"/>
      <c r="DB208" s="196"/>
      <c r="DC208" s="196"/>
      <c r="DD208" s="196"/>
      <c r="DE208" s="196"/>
      <c r="DF208" s="196"/>
      <c r="DG208" s="196"/>
      <c r="DH208" s="196"/>
      <c r="DI208" s="196"/>
      <c r="DJ208" s="196"/>
      <c r="DK208" s="196"/>
      <c r="DL208" s="196"/>
      <c r="DM208" s="196"/>
      <c r="DN208" s="196"/>
      <c r="DO208" s="196"/>
      <c r="DP208" s="196"/>
      <c r="DQ208" s="196"/>
      <c r="DR208" s="196"/>
      <c r="DS208" s="196"/>
      <c r="DT208" s="196"/>
      <c r="DU208" s="196"/>
      <c r="DV208" s="196"/>
      <c r="DW208" s="196"/>
      <c r="DX208" s="196"/>
      <c r="DY208" s="196"/>
      <c r="DZ208" s="196"/>
      <c r="EA208" s="196"/>
      <c r="EB208" s="196"/>
      <c r="EC208" s="196"/>
      <c r="ED208" s="196"/>
      <c r="EE208" s="196"/>
      <c r="EF208" s="196"/>
      <c r="EG208" s="196"/>
      <c r="EH208" s="196"/>
      <c r="EI208" s="196"/>
      <c r="EJ208" s="196"/>
      <c r="EK208" s="196"/>
      <c r="EL208" s="196"/>
      <c r="EM208" s="196"/>
      <c r="EN208" s="196"/>
      <c r="EO208" s="196"/>
      <c r="EP208" s="196"/>
      <c r="EQ208" s="196"/>
      <c r="ER208" s="196"/>
      <c r="ES208" s="196"/>
      <c r="ET208" s="196"/>
      <c r="EU208" s="196"/>
      <c r="EV208" s="196"/>
      <c r="EW208" s="196"/>
      <c r="EX208" s="196"/>
      <c r="EY208" s="196"/>
      <c r="EZ208" s="196"/>
      <c r="FA208" s="196"/>
      <c r="FB208" s="196"/>
      <c r="FC208" s="196"/>
      <c r="FD208" s="196"/>
      <c r="FE208" s="196"/>
      <c r="FF208" s="196"/>
      <c r="FG208" s="196"/>
      <c r="FH208" s="196"/>
      <c r="FI208" s="196"/>
      <c r="FJ208" s="196"/>
      <c r="FK208" s="196"/>
      <c r="FL208" s="196"/>
      <c r="FM208" s="196"/>
      <c r="FN208" s="196"/>
      <c r="FO208" s="196"/>
      <c r="FP208" s="196"/>
      <c r="FQ208" s="196"/>
      <c r="FR208" s="196"/>
      <c r="FS208" s="280"/>
      <c r="FT208" s="280"/>
      <c r="FU208" s="196"/>
      <c r="FV208" s="277"/>
      <c r="FW208" s="196"/>
      <c r="FX208" s="196"/>
      <c r="FY208" s="280"/>
      <c r="FZ208" s="196"/>
      <c r="GA208" s="196"/>
      <c r="GB208" s="196"/>
      <c r="GC208" s="196"/>
      <c r="GD208" s="196"/>
      <c r="GE208" s="239"/>
      <c r="GF208" s="239"/>
      <c r="GG208" s="239"/>
      <c r="GH208" s="239"/>
      <c r="GI208" s="239"/>
      <c r="GJ208" s="239"/>
      <c r="GK208" s="239"/>
      <c r="GL208" s="239"/>
      <c r="GM208" s="239"/>
      <c r="GN208" s="239"/>
      <c r="GO208" s="239"/>
      <c r="GP208" s="239"/>
      <c r="GQ208" s="239"/>
      <c r="GR208" s="239"/>
      <c r="GS208" s="239"/>
      <c r="GT208" s="239"/>
      <c r="GU208" s="239"/>
      <c r="GV208" s="239"/>
      <c r="GW208" s="239"/>
      <c r="GX208" s="239"/>
      <c r="GY208" s="239"/>
      <c r="GZ208" s="239"/>
      <c r="HA208" s="239"/>
      <c r="HB208" s="239"/>
      <c r="HC208" s="239"/>
      <c r="HD208" s="239"/>
      <c r="HE208" s="239"/>
      <c r="HF208" s="169"/>
    </row>
    <row r="209" spans="1:214" ht="39.75" hidden="1" customHeight="1" x14ac:dyDescent="0.2">
      <c r="A209" s="351"/>
      <c r="B209" s="350"/>
      <c r="C209" s="328"/>
      <c r="D209" s="466"/>
      <c r="E209" s="175"/>
      <c r="F209" s="465"/>
      <c r="G209" s="175"/>
      <c r="H209" s="465"/>
      <c r="I209" s="353"/>
      <c r="J209" s="153"/>
      <c r="K209" s="223"/>
      <c r="L209" s="223"/>
      <c r="M209" s="223"/>
      <c r="N209" s="223"/>
      <c r="O209" s="466"/>
      <c r="P209" s="386"/>
      <c r="Q209" s="395"/>
      <c r="R209" s="329"/>
      <c r="S209" s="395"/>
      <c r="T209" s="368"/>
      <c r="U209" s="154"/>
      <c r="V209" s="155"/>
      <c r="W209" s="155"/>
      <c r="X209" s="155"/>
      <c r="Y209" s="156" t="s">
        <v>115</v>
      </c>
      <c r="Z209" s="132">
        <f>+IF(Y209='Tabla Valoración controles'!$D$4,'Tabla Valoración controles'!$F$4,IF('Mapa Corrupcion'!Y209='Tabla Valoración controles'!$D$5,'Tabla Valoración controles'!$F$5,IF(Y209=FORMULAS!$A$10,0,'Tabla Valoración controles'!$F$6)))</f>
        <v>0</v>
      </c>
      <c r="AA209" s="156"/>
      <c r="AB209" s="133">
        <f>+IF(AA209='Tabla Valoración controles'!$D$7,'Tabla Valoración controles'!$F$7,IF(Y209=FORMULAS!$A$10,0,'Tabla Valoración controles'!$F$8))</f>
        <v>0</v>
      </c>
      <c r="AC209" s="156"/>
      <c r="AD209" s="132">
        <f>+IF(AC209='Tabla Valoración controles'!$D$9,'Tabla Valoración controles'!$F$9,IF(Y209=FORMULAS!$A$10,0,'Tabla Valoración controles'!$F$10))</f>
        <v>0</v>
      </c>
      <c r="AE209" s="156"/>
      <c r="AF209" s="132">
        <f>+IF(AE209='Tabla Valoración controles'!$D$9,'Tabla Valoración controles'!$F$9,IF(AA209=FORMULAS!$A$10,0,'Tabla Valoración controles'!$F$10))</f>
        <v>0</v>
      </c>
      <c r="AG209" s="156"/>
      <c r="AH209" s="132">
        <f>+IF(AG209='Tabla Valoración controles'!$D$13,'Tabla Valoración controles'!$F$13,'Tabla Valoración controles'!$F$14)</f>
        <v>0</v>
      </c>
      <c r="AI209" s="170">
        <f t="shared" si="32"/>
        <v>0</v>
      </c>
      <c r="AJ209" s="157"/>
      <c r="AK209" s="158">
        <f>+IF(AJ209=[3]CONTROLES!$C$50,[3]CONTROLES!$D$50,[3]CONTROLES!$D$51)</f>
        <v>0</v>
      </c>
      <c r="AL209" s="157"/>
      <c r="AM209" s="158">
        <f>+IF(AL209=[3]CONTROLES!$C$52,[3]CONTROLES!$D$52,[3]CONTROLES!$D$53)</f>
        <v>0</v>
      </c>
      <c r="AN209" s="157"/>
      <c r="AO209" s="158">
        <f>+IF(AN209=[3]CONTROLES!$C$54,[3]CONTROLES!$D$54,[3]CONTROLES!$D$55)</f>
        <v>0</v>
      </c>
      <c r="AP209" s="157"/>
      <c r="AQ209" s="158">
        <f>+IF(AP209=[3]CONTROLES!$C$56,[3]CONTROLES!$D$56,IF(AP209=[3]CONTROLES!$C$57,[3]CONTROLES!$D$57,[3]CONTROLES!$D$58))</f>
        <v>0</v>
      </c>
      <c r="AR209" s="157"/>
      <c r="AS209" s="158">
        <f>+IF(AR209=[3]CONTROLES!$C$59,[3]CONTROLES!$D$59,[3]CONTROLES!$D$60)</f>
        <v>0</v>
      </c>
      <c r="AT209" s="157"/>
      <c r="AU209" s="158">
        <f>+IF(AT209=[3]CONTROLES!$C$61,[3]CONTROLES!$D$61,[3]CONTROLES!$D$62)</f>
        <v>0</v>
      </c>
      <c r="AV209" s="157"/>
      <c r="AW209" s="159">
        <f>+IF(AV209=[3]CONTROLES!$C$63,[3]CONTROLES!$D$63,IF(AV209=[3]CONTROLES!$C$64,[3]CONTROLES!$D$64,[3]CONTROLES!$D$65))</f>
        <v>0</v>
      </c>
      <c r="AX209" s="159">
        <f t="shared" si="33"/>
        <v>0</v>
      </c>
      <c r="AY209" s="160" t="str">
        <f t="shared" si="34"/>
        <v>Débil</v>
      </c>
      <c r="AZ209" s="143"/>
      <c r="BA209" s="386"/>
      <c r="BB209" s="394"/>
      <c r="BC209" s="395"/>
      <c r="BD209" s="368"/>
      <c r="BE209" s="368"/>
      <c r="BF209" s="66"/>
      <c r="BG209" s="66"/>
      <c r="BH209" s="143" t="s">
        <v>216</v>
      </c>
      <c r="BI209" s="222"/>
      <c r="BJ209" s="222"/>
      <c r="BK209" s="66"/>
      <c r="BL209" s="66"/>
      <c r="BM209" s="136" t="s">
        <v>171</v>
      </c>
      <c r="BN209" s="368"/>
      <c r="BO209" s="239"/>
      <c r="BP209" s="239"/>
      <c r="BQ209" s="196"/>
      <c r="BR209" s="196"/>
      <c r="BS209" s="196"/>
      <c r="BT209" s="196"/>
      <c r="BU209" s="196"/>
      <c r="BV209" s="196"/>
      <c r="BW209" s="196"/>
      <c r="BX209" s="196"/>
      <c r="BY209" s="196"/>
      <c r="BZ209" s="196"/>
      <c r="CA209" s="196"/>
      <c r="CB209" s="196"/>
      <c r="CC209" s="196"/>
      <c r="CD209" s="196"/>
      <c r="CE209" s="196"/>
      <c r="CF209" s="196"/>
      <c r="CG209" s="196"/>
      <c r="CH209" s="196"/>
      <c r="CI209" s="196"/>
      <c r="CJ209" s="196"/>
      <c r="CK209" s="196"/>
      <c r="CL209" s="196"/>
      <c r="CM209" s="196"/>
      <c r="CN209" s="196"/>
      <c r="CO209" s="196"/>
      <c r="CP209" s="196"/>
      <c r="CQ209" s="196"/>
      <c r="CR209" s="196"/>
      <c r="CS209" s="196"/>
      <c r="CT209" s="196"/>
      <c r="CU209" s="196"/>
      <c r="CV209" s="196"/>
      <c r="CW209" s="196"/>
      <c r="CX209" s="196"/>
      <c r="CY209" s="196"/>
      <c r="CZ209" s="196"/>
      <c r="DA209" s="196"/>
      <c r="DB209" s="196"/>
      <c r="DC209" s="196"/>
      <c r="DD209" s="196"/>
      <c r="DE209" s="196"/>
      <c r="DF209" s="196"/>
      <c r="DG209" s="196"/>
      <c r="DH209" s="196"/>
      <c r="DI209" s="196"/>
      <c r="DJ209" s="196"/>
      <c r="DK209" s="196"/>
      <c r="DL209" s="196"/>
      <c r="DM209" s="196"/>
      <c r="DN209" s="196"/>
      <c r="DO209" s="196"/>
      <c r="DP209" s="196"/>
      <c r="DQ209" s="196"/>
      <c r="DR209" s="196"/>
      <c r="DS209" s="196"/>
      <c r="DT209" s="196"/>
      <c r="DU209" s="196"/>
      <c r="DV209" s="196"/>
      <c r="DW209" s="196"/>
      <c r="DX209" s="196"/>
      <c r="DY209" s="196"/>
      <c r="DZ209" s="196"/>
      <c r="EA209" s="196"/>
      <c r="EB209" s="196"/>
      <c r="EC209" s="196"/>
      <c r="ED209" s="196"/>
      <c r="EE209" s="196"/>
      <c r="EF209" s="196"/>
      <c r="EG209" s="196"/>
      <c r="EH209" s="196"/>
      <c r="EI209" s="196"/>
      <c r="EJ209" s="196"/>
      <c r="EK209" s="196"/>
      <c r="EL209" s="196"/>
      <c r="EM209" s="196"/>
      <c r="EN209" s="196"/>
      <c r="EO209" s="196"/>
      <c r="EP209" s="196"/>
      <c r="EQ209" s="196"/>
      <c r="ER209" s="196"/>
      <c r="ES209" s="196"/>
      <c r="ET209" s="196"/>
      <c r="EU209" s="196"/>
      <c r="EV209" s="196"/>
      <c r="EW209" s="196"/>
      <c r="EX209" s="196"/>
      <c r="EY209" s="196"/>
      <c r="EZ209" s="196"/>
      <c r="FA209" s="196"/>
      <c r="FB209" s="196"/>
      <c r="FC209" s="196"/>
      <c r="FD209" s="196"/>
      <c r="FE209" s="196"/>
      <c r="FF209" s="196"/>
      <c r="FG209" s="196"/>
      <c r="FH209" s="196"/>
      <c r="FI209" s="196"/>
      <c r="FJ209" s="196"/>
      <c r="FK209" s="196"/>
      <c r="FL209" s="196"/>
      <c r="FM209" s="196"/>
      <c r="FN209" s="196"/>
      <c r="FO209" s="196"/>
      <c r="FP209" s="196"/>
      <c r="FQ209" s="196"/>
      <c r="FR209" s="196"/>
      <c r="FS209" s="280"/>
      <c r="FT209" s="280"/>
      <c r="FU209" s="196"/>
      <c r="FV209" s="277"/>
      <c r="FW209" s="196"/>
      <c r="FX209" s="196"/>
      <c r="FY209" s="280"/>
      <c r="FZ209" s="196"/>
      <c r="GA209" s="196"/>
      <c r="GB209" s="196"/>
      <c r="GC209" s="196"/>
      <c r="GD209" s="196"/>
      <c r="GE209" s="239"/>
      <c r="GF209" s="239"/>
      <c r="GG209" s="239"/>
      <c r="GH209" s="239"/>
      <c r="GI209" s="239"/>
      <c r="GJ209" s="239"/>
      <c r="GK209" s="239"/>
      <c r="GL209" s="239"/>
      <c r="GM209" s="239"/>
      <c r="GN209" s="239"/>
      <c r="GO209" s="239"/>
      <c r="GP209" s="239"/>
      <c r="GQ209" s="239"/>
      <c r="GR209" s="239"/>
      <c r="GS209" s="239"/>
      <c r="GT209" s="239"/>
      <c r="GU209" s="239"/>
      <c r="GV209" s="239"/>
      <c r="GW209" s="239"/>
      <c r="GX209" s="239"/>
      <c r="GY209" s="239"/>
      <c r="GZ209" s="239"/>
      <c r="HA209" s="239"/>
      <c r="HB209" s="239"/>
      <c r="HC209" s="239"/>
      <c r="HD209" s="239"/>
      <c r="HE209" s="239"/>
      <c r="HF209" s="169"/>
    </row>
    <row r="210" spans="1:214" ht="39.75" hidden="1" customHeight="1" x14ac:dyDescent="0.2">
      <c r="A210" s="351"/>
      <c r="B210" s="350"/>
      <c r="C210" s="328"/>
      <c r="D210" s="466"/>
      <c r="E210" s="175"/>
      <c r="F210" s="465"/>
      <c r="G210" s="175"/>
      <c r="H210" s="465"/>
      <c r="I210" s="353"/>
      <c r="J210" s="153"/>
      <c r="K210" s="223"/>
      <c r="L210" s="223"/>
      <c r="M210" s="223"/>
      <c r="N210" s="223"/>
      <c r="O210" s="466"/>
      <c r="P210" s="386"/>
      <c r="Q210" s="395"/>
      <c r="R210" s="329"/>
      <c r="S210" s="395"/>
      <c r="T210" s="368"/>
      <c r="U210" s="154"/>
      <c r="V210" s="155"/>
      <c r="W210" s="155"/>
      <c r="X210" s="155"/>
      <c r="Y210" s="156" t="s">
        <v>115</v>
      </c>
      <c r="Z210" s="132">
        <f>+IF(Y210='Tabla Valoración controles'!$D$4,'Tabla Valoración controles'!$F$4,IF('Mapa Corrupcion'!Y210='Tabla Valoración controles'!$D$5,'Tabla Valoración controles'!$F$5,IF(Y210=FORMULAS!$A$10,0,'Tabla Valoración controles'!$F$6)))</f>
        <v>0</v>
      </c>
      <c r="AA210" s="156"/>
      <c r="AB210" s="133">
        <f>+IF(AA210='Tabla Valoración controles'!$D$7,'Tabla Valoración controles'!$F$7,IF(Y210=FORMULAS!$A$10,0,'Tabla Valoración controles'!$F$8))</f>
        <v>0</v>
      </c>
      <c r="AC210" s="156"/>
      <c r="AD210" s="132">
        <f>+IF(AC210='Tabla Valoración controles'!$D$9,'Tabla Valoración controles'!$F$9,IF(Y210=FORMULAS!$A$10,0,'Tabla Valoración controles'!$F$10))</f>
        <v>0</v>
      </c>
      <c r="AE210" s="156"/>
      <c r="AF210" s="132">
        <f>+IF(AE210='Tabla Valoración controles'!$D$9,'Tabla Valoración controles'!$F$9,IF(AA210=FORMULAS!$A$10,0,'Tabla Valoración controles'!$F$10))</f>
        <v>0</v>
      </c>
      <c r="AG210" s="156"/>
      <c r="AH210" s="132">
        <f>+IF(AG210='Tabla Valoración controles'!$D$13,'Tabla Valoración controles'!$F$13,'Tabla Valoración controles'!$F$14)</f>
        <v>0</v>
      </c>
      <c r="AI210" s="170">
        <f t="shared" si="32"/>
        <v>0</v>
      </c>
      <c r="AJ210" s="157"/>
      <c r="AK210" s="158">
        <f>+IF(AJ210=[3]CONTROLES!$C$50,[3]CONTROLES!$D$50,[3]CONTROLES!$D$51)</f>
        <v>0</v>
      </c>
      <c r="AL210" s="157"/>
      <c r="AM210" s="158">
        <f>+IF(AL210=[3]CONTROLES!$C$52,[3]CONTROLES!$D$52,[3]CONTROLES!$D$53)</f>
        <v>0</v>
      </c>
      <c r="AN210" s="157"/>
      <c r="AO210" s="158">
        <f>+IF(AN210=[3]CONTROLES!$C$54,[3]CONTROLES!$D$54,[3]CONTROLES!$D$55)</f>
        <v>0</v>
      </c>
      <c r="AP210" s="157"/>
      <c r="AQ210" s="158">
        <f>+IF(AP210=[3]CONTROLES!$C$56,[3]CONTROLES!$D$56,IF(AP210=[3]CONTROLES!$C$57,[3]CONTROLES!$D$57,[3]CONTROLES!$D$58))</f>
        <v>0</v>
      </c>
      <c r="AR210" s="157"/>
      <c r="AS210" s="158">
        <f>+IF(AR210=[3]CONTROLES!$C$59,[3]CONTROLES!$D$59,[3]CONTROLES!$D$60)</f>
        <v>0</v>
      </c>
      <c r="AT210" s="157"/>
      <c r="AU210" s="158">
        <f>+IF(AT210=[3]CONTROLES!$C$61,[3]CONTROLES!$D$61,[3]CONTROLES!$D$62)</f>
        <v>0</v>
      </c>
      <c r="AV210" s="157"/>
      <c r="AW210" s="159">
        <f>+IF(AV210=[3]CONTROLES!$C$63,[3]CONTROLES!$D$63,IF(AV210=[3]CONTROLES!$C$64,[3]CONTROLES!$D$64,[3]CONTROLES!$D$65))</f>
        <v>0</v>
      </c>
      <c r="AX210" s="159">
        <f t="shared" si="33"/>
        <v>0</v>
      </c>
      <c r="AY210" s="160" t="str">
        <f t="shared" si="34"/>
        <v>Débil</v>
      </c>
      <c r="AZ210" s="143"/>
      <c r="BA210" s="386"/>
      <c r="BB210" s="394"/>
      <c r="BC210" s="395"/>
      <c r="BD210" s="368"/>
      <c r="BE210" s="368"/>
      <c r="BF210" s="66"/>
      <c r="BG210" s="66"/>
      <c r="BH210" s="143" t="s">
        <v>216</v>
      </c>
      <c r="BI210" s="222"/>
      <c r="BJ210" s="222"/>
      <c r="BK210" s="66"/>
      <c r="BL210" s="66"/>
      <c r="BM210" s="136" t="s">
        <v>171</v>
      </c>
      <c r="BN210" s="368"/>
      <c r="BO210" s="239"/>
      <c r="BP210" s="239"/>
      <c r="BQ210" s="196"/>
      <c r="BR210" s="196"/>
      <c r="BS210" s="196"/>
      <c r="BT210" s="196"/>
      <c r="BU210" s="196"/>
      <c r="BV210" s="196"/>
      <c r="BW210" s="196"/>
      <c r="BX210" s="196"/>
      <c r="BY210" s="196"/>
      <c r="BZ210" s="196"/>
      <c r="CA210" s="196"/>
      <c r="CB210" s="196"/>
      <c r="CC210" s="196"/>
      <c r="CD210" s="196"/>
      <c r="CE210" s="196"/>
      <c r="CF210" s="196"/>
      <c r="CG210" s="196"/>
      <c r="CH210" s="196"/>
      <c r="CI210" s="196"/>
      <c r="CJ210" s="196"/>
      <c r="CK210" s="196"/>
      <c r="CL210" s="196"/>
      <c r="CM210" s="196"/>
      <c r="CN210" s="196"/>
      <c r="CO210" s="196"/>
      <c r="CP210" s="196"/>
      <c r="CQ210" s="196"/>
      <c r="CR210" s="196"/>
      <c r="CS210" s="196"/>
      <c r="CT210" s="196"/>
      <c r="CU210" s="196"/>
      <c r="CV210" s="196"/>
      <c r="CW210" s="196"/>
      <c r="CX210" s="196"/>
      <c r="CY210" s="196"/>
      <c r="CZ210" s="196"/>
      <c r="DA210" s="196"/>
      <c r="DB210" s="196"/>
      <c r="DC210" s="196"/>
      <c r="DD210" s="196"/>
      <c r="DE210" s="196"/>
      <c r="DF210" s="196"/>
      <c r="DG210" s="196"/>
      <c r="DH210" s="196"/>
      <c r="DI210" s="196"/>
      <c r="DJ210" s="196"/>
      <c r="DK210" s="196"/>
      <c r="DL210" s="196"/>
      <c r="DM210" s="196"/>
      <c r="DN210" s="196"/>
      <c r="DO210" s="196"/>
      <c r="DP210" s="196"/>
      <c r="DQ210" s="196"/>
      <c r="DR210" s="196"/>
      <c r="DS210" s="196"/>
      <c r="DT210" s="196"/>
      <c r="DU210" s="196"/>
      <c r="DV210" s="196"/>
      <c r="DW210" s="196"/>
      <c r="DX210" s="196"/>
      <c r="DY210" s="196"/>
      <c r="DZ210" s="196"/>
      <c r="EA210" s="196"/>
      <c r="EB210" s="196"/>
      <c r="EC210" s="196"/>
      <c r="ED210" s="196"/>
      <c r="EE210" s="196"/>
      <c r="EF210" s="196"/>
      <c r="EG210" s="196"/>
      <c r="EH210" s="196"/>
      <c r="EI210" s="196"/>
      <c r="EJ210" s="196"/>
      <c r="EK210" s="196"/>
      <c r="EL210" s="196"/>
      <c r="EM210" s="196"/>
      <c r="EN210" s="196"/>
      <c r="EO210" s="196"/>
      <c r="EP210" s="196"/>
      <c r="EQ210" s="196"/>
      <c r="ER210" s="196"/>
      <c r="ES210" s="196"/>
      <c r="ET210" s="196"/>
      <c r="EU210" s="196"/>
      <c r="EV210" s="196"/>
      <c r="EW210" s="196"/>
      <c r="EX210" s="196"/>
      <c r="EY210" s="196"/>
      <c r="EZ210" s="196"/>
      <c r="FA210" s="196"/>
      <c r="FB210" s="196"/>
      <c r="FC210" s="196"/>
      <c r="FD210" s="196"/>
      <c r="FE210" s="196"/>
      <c r="FF210" s="196"/>
      <c r="FG210" s="196"/>
      <c r="FH210" s="196"/>
      <c r="FI210" s="196"/>
      <c r="FJ210" s="196"/>
      <c r="FK210" s="196"/>
      <c r="FL210" s="196"/>
      <c r="FM210" s="196"/>
      <c r="FN210" s="196"/>
      <c r="FO210" s="196"/>
      <c r="FP210" s="196"/>
      <c r="FQ210" s="196"/>
      <c r="FR210" s="196"/>
      <c r="FS210" s="280"/>
      <c r="FT210" s="280"/>
      <c r="FU210" s="196"/>
      <c r="FV210" s="277"/>
      <c r="FW210" s="196"/>
      <c r="FX210" s="196"/>
      <c r="FY210" s="280"/>
      <c r="FZ210" s="196"/>
      <c r="GA210" s="196"/>
      <c r="GB210" s="196"/>
      <c r="GC210" s="196"/>
      <c r="GD210" s="196"/>
      <c r="GE210" s="239"/>
      <c r="GF210" s="239"/>
      <c r="GG210" s="239"/>
      <c r="GH210" s="239"/>
      <c r="GI210" s="239"/>
      <c r="GJ210" s="239"/>
      <c r="GK210" s="239"/>
      <c r="GL210" s="239"/>
      <c r="GM210" s="239"/>
      <c r="GN210" s="239"/>
      <c r="GO210" s="239"/>
      <c r="GP210" s="239"/>
      <c r="GQ210" s="239"/>
      <c r="GR210" s="239"/>
      <c r="GS210" s="239"/>
      <c r="GT210" s="239"/>
      <c r="GU210" s="239"/>
      <c r="GV210" s="239"/>
      <c r="GW210" s="239"/>
      <c r="GX210" s="239"/>
      <c r="GY210" s="239"/>
      <c r="GZ210" s="239"/>
      <c r="HA210" s="239"/>
      <c r="HB210" s="239"/>
      <c r="HC210" s="239"/>
      <c r="HD210" s="239"/>
      <c r="HE210" s="239"/>
      <c r="HF210" s="169"/>
    </row>
    <row r="211" spans="1:214" ht="39.75" hidden="1" customHeight="1" x14ac:dyDescent="0.2">
      <c r="A211" s="351"/>
      <c r="B211" s="350"/>
      <c r="C211" s="328"/>
      <c r="D211" s="466"/>
      <c r="E211" s="175"/>
      <c r="F211" s="465"/>
      <c r="G211" s="175"/>
      <c r="H211" s="465"/>
      <c r="I211" s="353"/>
      <c r="J211" s="153"/>
      <c r="K211" s="223"/>
      <c r="L211" s="223"/>
      <c r="M211" s="223"/>
      <c r="N211" s="223"/>
      <c r="O211" s="466"/>
      <c r="P211" s="386"/>
      <c r="Q211" s="395"/>
      <c r="R211" s="329"/>
      <c r="S211" s="395"/>
      <c r="T211" s="368"/>
      <c r="U211" s="154"/>
      <c r="V211" s="155"/>
      <c r="W211" s="155"/>
      <c r="X211" s="155"/>
      <c r="Y211" s="156" t="s">
        <v>115</v>
      </c>
      <c r="Z211" s="132">
        <f>+IF(Y211='Tabla Valoración controles'!$D$4,'Tabla Valoración controles'!$F$4,IF('Mapa Corrupcion'!Y211='Tabla Valoración controles'!$D$5,'Tabla Valoración controles'!$F$5,IF(Y211=FORMULAS!$A$10,0,'Tabla Valoración controles'!$F$6)))</f>
        <v>0</v>
      </c>
      <c r="AA211" s="156"/>
      <c r="AB211" s="133">
        <f>+IF(AA211='Tabla Valoración controles'!$D$7,'Tabla Valoración controles'!$F$7,IF(Y211=FORMULAS!$A$10,0,'Tabla Valoración controles'!$F$8))</f>
        <v>0</v>
      </c>
      <c r="AC211" s="156"/>
      <c r="AD211" s="132">
        <f>+IF(AC211='Tabla Valoración controles'!$D$9,'Tabla Valoración controles'!$F$9,IF(Y211=FORMULAS!$A$10,0,'Tabla Valoración controles'!$F$10))</f>
        <v>0</v>
      </c>
      <c r="AE211" s="156"/>
      <c r="AF211" s="132">
        <f>+IF(AE211='Tabla Valoración controles'!$D$9,'Tabla Valoración controles'!$F$9,IF(AA211=FORMULAS!$A$10,0,'Tabla Valoración controles'!$F$10))</f>
        <v>0</v>
      </c>
      <c r="AG211" s="156"/>
      <c r="AH211" s="132">
        <f>+IF(AG211='Tabla Valoración controles'!$D$13,'Tabla Valoración controles'!$F$13,'Tabla Valoración controles'!$F$14)</f>
        <v>0</v>
      </c>
      <c r="AI211" s="170">
        <f t="shared" si="32"/>
        <v>0</v>
      </c>
      <c r="AJ211" s="157"/>
      <c r="AK211" s="158">
        <f>+IF(AJ211=[3]CONTROLES!$C$50,[3]CONTROLES!$D$50,[3]CONTROLES!$D$51)</f>
        <v>0</v>
      </c>
      <c r="AL211" s="157"/>
      <c r="AM211" s="158">
        <f>+IF(AL211=[3]CONTROLES!$C$52,[3]CONTROLES!$D$52,[3]CONTROLES!$D$53)</f>
        <v>0</v>
      </c>
      <c r="AN211" s="157"/>
      <c r="AO211" s="158">
        <f>+IF(AN211=[3]CONTROLES!$C$54,[3]CONTROLES!$D$54,[3]CONTROLES!$D$55)</f>
        <v>0</v>
      </c>
      <c r="AP211" s="157"/>
      <c r="AQ211" s="158">
        <f>+IF(AP211=[3]CONTROLES!$C$56,[3]CONTROLES!$D$56,IF(AP211=[3]CONTROLES!$C$57,[3]CONTROLES!$D$57,[3]CONTROLES!$D$58))</f>
        <v>0</v>
      </c>
      <c r="AR211" s="157"/>
      <c r="AS211" s="158">
        <f>+IF(AR211=[3]CONTROLES!$C$59,[3]CONTROLES!$D$59,[3]CONTROLES!$D$60)</f>
        <v>0</v>
      </c>
      <c r="AT211" s="157"/>
      <c r="AU211" s="158">
        <f>+IF(AT211=[3]CONTROLES!$C$61,[3]CONTROLES!$D$61,[3]CONTROLES!$D$62)</f>
        <v>0</v>
      </c>
      <c r="AV211" s="157"/>
      <c r="AW211" s="159">
        <f>+IF(AV211=[3]CONTROLES!$C$63,[3]CONTROLES!$D$63,IF(AV211=[3]CONTROLES!$C$64,[3]CONTROLES!$D$64,[3]CONTROLES!$D$65))</f>
        <v>0</v>
      </c>
      <c r="AX211" s="159">
        <f t="shared" si="33"/>
        <v>0</v>
      </c>
      <c r="AY211" s="160" t="str">
        <f t="shared" si="34"/>
        <v>Débil</v>
      </c>
      <c r="AZ211" s="143"/>
      <c r="BA211" s="386"/>
      <c r="BB211" s="394"/>
      <c r="BC211" s="395"/>
      <c r="BD211" s="368"/>
      <c r="BE211" s="368"/>
      <c r="BF211" s="66"/>
      <c r="BG211" s="66"/>
      <c r="BH211" s="143" t="s">
        <v>216</v>
      </c>
      <c r="BI211" s="222"/>
      <c r="BJ211" s="222"/>
      <c r="BK211" s="66"/>
      <c r="BL211" s="66"/>
      <c r="BM211" s="136" t="s">
        <v>171</v>
      </c>
      <c r="BN211" s="368"/>
      <c r="BO211" s="239"/>
      <c r="BP211" s="239"/>
      <c r="BQ211" s="196"/>
      <c r="BR211" s="196"/>
      <c r="BS211" s="196"/>
      <c r="BT211" s="196"/>
      <c r="BU211" s="196"/>
      <c r="BV211" s="196"/>
      <c r="BW211" s="196"/>
      <c r="BX211" s="196"/>
      <c r="BY211" s="196"/>
      <c r="BZ211" s="196"/>
      <c r="CA211" s="196"/>
      <c r="CB211" s="196"/>
      <c r="CC211" s="196"/>
      <c r="CD211" s="196"/>
      <c r="CE211" s="196"/>
      <c r="CF211" s="196"/>
      <c r="CG211" s="196"/>
      <c r="CH211" s="196"/>
      <c r="CI211" s="196"/>
      <c r="CJ211" s="196"/>
      <c r="CK211" s="196"/>
      <c r="CL211" s="196"/>
      <c r="CM211" s="196"/>
      <c r="CN211" s="196"/>
      <c r="CO211" s="196"/>
      <c r="CP211" s="196"/>
      <c r="CQ211" s="196"/>
      <c r="CR211" s="196"/>
      <c r="CS211" s="196"/>
      <c r="CT211" s="196"/>
      <c r="CU211" s="196"/>
      <c r="CV211" s="196"/>
      <c r="CW211" s="196"/>
      <c r="CX211" s="196"/>
      <c r="CY211" s="196"/>
      <c r="CZ211" s="196"/>
      <c r="DA211" s="196"/>
      <c r="DB211" s="196"/>
      <c r="DC211" s="196"/>
      <c r="DD211" s="196"/>
      <c r="DE211" s="196"/>
      <c r="DF211" s="196"/>
      <c r="DG211" s="196"/>
      <c r="DH211" s="196"/>
      <c r="DI211" s="196"/>
      <c r="DJ211" s="196"/>
      <c r="DK211" s="196"/>
      <c r="DL211" s="196"/>
      <c r="DM211" s="196"/>
      <c r="DN211" s="196"/>
      <c r="DO211" s="196"/>
      <c r="DP211" s="196"/>
      <c r="DQ211" s="196"/>
      <c r="DR211" s="196"/>
      <c r="DS211" s="196"/>
      <c r="DT211" s="196"/>
      <c r="DU211" s="196"/>
      <c r="DV211" s="196"/>
      <c r="DW211" s="196"/>
      <c r="DX211" s="196"/>
      <c r="DY211" s="196"/>
      <c r="DZ211" s="196"/>
      <c r="EA211" s="196"/>
      <c r="EB211" s="196"/>
      <c r="EC211" s="196"/>
      <c r="ED211" s="196"/>
      <c r="EE211" s="196"/>
      <c r="EF211" s="196"/>
      <c r="EG211" s="196"/>
      <c r="EH211" s="196"/>
      <c r="EI211" s="196"/>
      <c r="EJ211" s="196"/>
      <c r="EK211" s="196"/>
      <c r="EL211" s="196"/>
      <c r="EM211" s="196"/>
      <c r="EN211" s="196"/>
      <c r="EO211" s="196"/>
      <c r="EP211" s="196"/>
      <c r="EQ211" s="196"/>
      <c r="ER211" s="196"/>
      <c r="ES211" s="196"/>
      <c r="ET211" s="196"/>
      <c r="EU211" s="196"/>
      <c r="EV211" s="196"/>
      <c r="EW211" s="196"/>
      <c r="EX211" s="196"/>
      <c r="EY211" s="196"/>
      <c r="EZ211" s="196"/>
      <c r="FA211" s="196"/>
      <c r="FB211" s="196"/>
      <c r="FC211" s="196"/>
      <c r="FD211" s="196"/>
      <c r="FE211" s="196"/>
      <c r="FF211" s="196"/>
      <c r="FG211" s="196"/>
      <c r="FH211" s="196"/>
      <c r="FI211" s="196"/>
      <c r="FJ211" s="196"/>
      <c r="FK211" s="196"/>
      <c r="FL211" s="196"/>
      <c r="FM211" s="196"/>
      <c r="FN211" s="196"/>
      <c r="FO211" s="196"/>
      <c r="FP211" s="196"/>
      <c r="FQ211" s="196"/>
      <c r="FR211" s="196"/>
      <c r="FS211" s="280"/>
      <c r="FT211" s="280"/>
      <c r="FU211" s="196"/>
      <c r="FV211" s="277"/>
      <c r="FW211" s="196"/>
      <c r="FX211" s="196"/>
      <c r="FY211" s="280"/>
      <c r="FZ211" s="196"/>
      <c r="GA211" s="196"/>
      <c r="GB211" s="196"/>
      <c r="GC211" s="196"/>
      <c r="GD211" s="196"/>
      <c r="GE211" s="239"/>
      <c r="GF211" s="239"/>
      <c r="GG211" s="239"/>
      <c r="GH211" s="239"/>
      <c r="GI211" s="239"/>
      <c r="GJ211" s="239"/>
      <c r="GK211" s="239"/>
      <c r="GL211" s="239"/>
      <c r="GM211" s="239"/>
      <c r="GN211" s="239"/>
      <c r="GO211" s="239"/>
      <c r="GP211" s="239"/>
      <c r="GQ211" s="239"/>
      <c r="GR211" s="239"/>
      <c r="GS211" s="239"/>
      <c r="GT211" s="239"/>
      <c r="GU211" s="239"/>
      <c r="GV211" s="239"/>
      <c r="GW211" s="239"/>
      <c r="GX211" s="239"/>
      <c r="GY211" s="239"/>
      <c r="GZ211" s="239"/>
      <c r="HA211" s="239"/>
      <c r="HB211" s="239"/>
      <c r="HC211" s="239"/>
      <c r="HD211" s="239"/>
      <c r="HE211" s="239"/>
      <c r="HF211" s="169"/>
    </row>
    <row r="212" spans="1:214" ht="39.75" hidden="1" customHeight="1" x14ac:dyDescent="0.2">
      <c r="A212" s="351"/>
      <c r="B212" s="350"/>
      <c r="C212" s="328"/>
      <c r="D212" s="466"/>
      <c r="E212" s="175"/>
      <c r="F212" s="465"/>
      <c r="G212" s="175"/>
      <c r="H212" s="465"/>
      <c r="I212" s="353"/>
      <c r="J212" s="153"/>
      <c r="K212" s="223"/>
      <c r="L212" s="223"/>
      <c r="M212" s="223"/>
      <c r="N212" s="223"/>
      <c r="O212" s="466"/>
      <c r="P212" s="386"/>
      <c r="Q212" s="395"/>
      <c r="R212" s="329"/>
      <c r="S212" s="395"/>
      <c r="T212" s="368"/>
      <c r="U212" s="154"/>
      <c r="V212" s="155"/>
      <c r="W212" s="155"/>
      <c r="X212" s="155"/>
      <c r="Y212" s="156" t="s">
        <v>115</v>
      </c>
      <c r="Z212" s="132">
        <f>+IF(Y212='Tabla Valoración controles'!$D$4,'Tabla Valoración controles'!$F$4,IF('Mapa Corrupcion'!Y212='Tabla Valoración controles'!$D$5,'Tabla Valoración controles'!$F$5,IF(Y212=FORMULAS!$A$10,0,'Tabla Valoración controles'!$F$6)))</f>
        <v>0</v>
      </c>
      <c r="AA212" s="156"/>
      <c r="AB212" s="133">
        <f>+IF(AA212='Tabla Valoración controles'!$D$7,'Tabla Valoración controles'!$F$7,IF(Y212=FORMULAS!$A$10,0,'Tabla Valoración controles'!$F$8))</f>
        <v>0</v>
      </c>
      <c r="AC212" s="156"/>
      <c r="AD212" s="132">
        <f>+IF(AC212='Tabla Valoración controles'!$D$9,'Tabla Valoración controles'!$F$9,IF(Y212=FORMULAS!$A$10,0,'Tabla Valoración controles'!$F$10))</f>
        <v>0</v>
      </c>
      <c r="AE212" s="156"/>
      <c r="AF212" s="132">
        <f>+IF(AE212='Tabla Valoración controles'!$D$9,'Tabla Valoración controles'!$F$9,IF(AA212=FORMULAS!$A$10,0,'Tabla Valoración controles'!$F$10))</f>
        <v>0</v>
      </c>
      <c r="AG212" s="156"/>
      <c r="AH212" s="132">
        <f>+IF(AG212='Tabla Valoración controles'!$D$13,'Tabla Valoración controles'!$F$13,'Tabla Valoración controles'!$F$14)</f>
        <v>0</v>
      </c>
      <c r="AI212" s="170">
        <f t="shared" si="32"/>
        <v>0</v>
      </c>
      <c r="AJ212" s="157"/>
      <c r="AK212" s="158">
        <f>+IF(AJ212=[3]CONTROLES!$C$50,[3]CONTROLES!$D$50,[3]CONTROLES!$D$51)</f>
        <v>0</v>
      </c>
      <c r="AL212" s="157"/>
      <c r="AM212" s="158">
        <f>+IF(AL212=[3]CONTROLES!$C$52,[3]CONTROLES!$D$52,[3]CONTROLES!$D$53)</f>
        <v>0</v>
      </c>
      <c r="AN212" s="157"/>
      <c r="AO212" s="158">
        <f>+IF(AN212=[3]CONTROLES!$C$54,[3]CONTROLES!$D$54,[3]CONTROLES!$D$55)</f>
        <v>0</v>
      </c>
      <c r="AP212" s="157"/>
      <c r="AQ212" s="158">
        <f>+IF(AP212=[3]CONTROLES!$C$56,[3]CONTROLES!$D$56,IF(AP212=[3]CONTROLES!$C$57,[3]CONTROLES!$D$57,[3]CONTROLES!$D$58))</f>
        <v>0</v>
      </c>
      <c r="AR212" s="157"/>
      <c r="AS212" s="158">
        <f>+IF(AR212=[3]CONTROLES!$C$59,[3]CONTROLES!$D$59,[3]CONTROLES!$D$60)</f>
        <v>0</v>
      </c>
      <c r="AT212" s="157"/>
      <c r="AU212" s="158">
        <f>+IF(AT212=[3]CONTROLES!$C$61,[3]CONTROLES!$D$61,[3]CONTROLES!$D$62)</f>
        <v>0</v>
      </c>
      <c r="AV212" s="157"/>
      <c r="AW212" s="159">
        <f>+IF(AV212=[3]CONTROLES!$C$63,[3]CONTROLES!$D$63,IF(AV212=[3]CONTROLES!$C$64,[3]CONTROLES!$D$64,[3]CONTROLES!$D$65))</f>
        <v>0</v>
      </c>
      <c r="AX212" s="159">
        <f t="shared" si="33"/>
        <v>0</v>
      </c>
      <c r="AY212" s="160" t="str">
        <f t="shared" si="34"/>
        <v>Débil</v>
      </c>
      <c r="AZ212" s="143"/>
      <c r="BA212" s="386"/>
      <c r="BB212" s="394"/>
      <c r="BC212" s="395"/>
      <c r="BD212" s="368"/>
      <c r="BE212" s="368"/>
      <c r="BF212" s="66"/>
      <c r="BG212" s="66"/>
      <c r="BH212" s="143" t="s">
        <v>216</v>
      </c>
      <c r="BI212" s="222"/>
      <c r="BJ212" s="222"/>
      <c r="BK212" s="66"/>
      <c r="BL212" s="66"/>
      <c r="BM212" s="136" t="s">
        <v>171</v>
      </c>
      <c r="BN212" s="368"/>
      <c r="BO212" s="239"/>
      <c r="BP212" s="239"/>
      <c r="BQ212" s="196"/>
      <c r="BR212" s="196"/>
      <c r="BS212" s="196"/>
      <c r="BT212" s="196"/>
      <c r="BU212" s="196"/>
      <c r="BV212" s="196"/>
      <c r="BW212" s="196"/>
      <c r="BX212" s="196"/>
      <c r="BY212" s="196"/>
      <c r="BZ212" s="196"/>
      <c r="CA212" s="196"/>
      <c r="CB212" s="196"/>
      <c r="CC212" s="196"/>
      <c r="CD212" s="196"/>
      <c r="CE212" s="196"/>
      <c r="CF212" s="196"/>
      <c r="CG212" s="196"/>
      <c r="CH212" s="196"/>
      <c r="CI212" s="196"/>
      <c r="CJ212" s="196"/>
      <c r="CK212" s="196"/>
      <c r="CL212" s="196"/>
      <c r="CM212" s="196"/>
      <c r="CN212" s="196"/>
      <c r="CO212" s="196"/>
      <c r="CP212" s="196"/>
      <c r="CQ212" s="196"/>
      <c r="CR212" s="196"/>
      <c r="CS212" s="196"/>
      <c r="CT212" s="196"/>
      <c r="CU212" s="196"/>
      <c r="CV212" s="196"/>
      <c r="CW212" s="196"/>
      <c r="CX212" s="196"/>
      <c r="CY212" s="196"/>
      <c r="CZ212" s="196"/>
      <c r="DA212" s="196"/>
      <c r="DB212" s="196"/>
      <c r="DC212" s="196"/>
      <c r="DD212" s="196"/>
      <c r="DE212" s="196"/>
      <c r="DF212" s="196"/>
      <c r="DG212" s="196"/>
      <c r="DH212" s="196"/>
      <c r="DI212" s="196"/>
      <c r="DJ212" s="196"/>
      <c r="DK212" s="196"/>
      <c r="DL212" s="196"/>
      <c r="DM212" s="196"/>
      <c r="DN212" s="196"/>
      <c r="DO212" s="196"/>
      <c r="DP212" s="196"/>
      <c r="DQ212" s="196"/>
      <c r="DR212" s="196"/>
      <c r="DS212" s="196"/>
      <c r="DT212" s="196"/>
      <c r="DU212" s="196"/>
      <c r="DV212" s="196"/>
      <c r="DW212" s="196"/>
      <c r="DX212" s="196"/>
      <c r="DY212" s="196"/>
      <c r="DZ212" s="196"/>
      <c r="EA212" s="196"/>
      <c r="EB212" s="196"/>
      <c r="EC212" s="196"/>
      <c r="ED212" s="196"/>
      <c r="EE212" s="196"/>
      <c r="EF212" s="196"/>
      <c r="EG212" s="196"/>
      <c r="EH212" s="196"/>
      <c r="EI212" s="196"/>
      <c r="EJ212" s="196"/>
      <c r="EK212" s="196"/>
      <c r="EL212" s="196"/>
      <c r="EM212" s="196"/>
      <c r="EN212" s="196"/>
      <c r="EO212" s="196"/>
      <c r="EP212" s="196"/>
      <c r="EQ212" s="196"/>
      <c r="ER212" s="196"/>
      <c r="ES212" s="196"/>
      <c r="ET212" s="196"/>
      <c r="EU212" s="196"/>
      <c r="EV212" s="196"/>
      <c r="EW212" s="196"/>
      <c r="EX212" s="196"/>
      <c r="EY212" s="196"/>
      <c r="EZ212" s="196"/>
      <c r="FA212" s="196"/>
      <c r="FB212" s="196"/>
      <c r="FC212" s="196"/>
      <c r="FD212" s="196"/>
      <c r="FE212" s="196"/>
      <c r="FF212" s="196"/>
      <c r="FG212" s="196"/>
      <c r="FH212" s="196"/>
      <c r="FI212" s="196"/>
      <c r="FJ212" s="196"/>
      <c r="FK212" s="196"/>
      <c r="FL212" s="196"/>
      <c r="FM212" s="196"/>
      <c r="FN212" s="196"/>
      <c r="FO212" s="196"/>
      <c r="FP212" s="196"/>
      <c r="FQ212" s="196"/>
      <c r="FR212" s="196"/>
      <c r="FS212" s="280"/>
      <c r="FT212" s="280"/>
      <c r="FU212" s="196"/>
      <c r="FV212" s="277"/>
      <c r="FW212" s="196"/>
      <c r="FX212" s="196"/>
      <c r="FY212" s="280"/>
      <c r="FZ212" s="196"/>
      <c r="GA212" s="196"/>
      <c r="GB212" s="196"/>
      <c r="GC212" s="196"/>
      <c r="GD212" s="196"/>
      <c r="GE212" s="239"/>
      <c r="GF212" s="239"/>
      <c r="GG212" s="239"/>
      <c r="GH212" s="239"/>
      <c r="GI212" s="239"/>
      <c r="GJ212" s="239"/>
      <c r="GK212" s="239"/>
      <c r="GL212" s="239"/>
      <c r="GM212" s="239"/>
      <c r="GN212" s="239"/>
      <c r="GO212" s="239"/>
      <c r="GP212" s="239"/>
      <c r="GQ212" s="239"/>
      <c r="GR212" s="239"/>
      <c r="GS212" s="239"/>
      <c r="GT212" s="239"/>
      <c r="GU212" s="239"/>
      <c r="GV212" s="239"/>
      <c r="GW212" s="239"/>
      <c r="GX212" s="239"/>
      <c r="GY212" s="239"/>
      <c r="GZ212" s="239"/>
      <c r="HA212" s="239"/>
      <c r="HB212" s="239"/>
      <c r="HC212" s="239"/>
      <c r="HD212" s="239"/>
      <c r="HE212" s="239"/>
      <c r="HF212" s="169"/>
    </row>
    <row r="213" spans="1:214" ht="39.75" hidden="1" customHeight="1" x14ac:dyDescent="0.2">
      <c r="A213" s="351"/>
      <c r="B213" s="350" t="s">
        <v>121</v>
      </c>
      <c r="C213" s="328" t="str">
        <f>VLOOKUP(B213,FORMULAS!$A$30:$C$46,2,0)</f>
        <v>OBJETIVO PROCESO</v>
      </c>
      <c r="D213" s="466" t="e">
        <f>VLOOKUP(#REF!,FORMULAS!$A$30:$C$46,3,0)</f>
        <v>#REF!</v>
      </c>
      <c r="E213" s="175"/>
      <c r="F213" s="465"/>
      <c r="G213" s="175"/>
      <c r="H213" s="465"/>
      <c r="I213" s="353"/>
      <c r="J213" s="153"/>
      <c r="K213" s="223"/>
      <c r="L213" s="223"/>
      <c r="M213" s="223"/>
      <c r="N213" s="223"/>
      <c r="O213" s="466" t="s">
        <v>3</v>
      </c>
      <c r="P213" s="386" t="str">
        <f>VLOOKUP(O213,FORMULAS!$A$77:$B$82,2,0)</f>
        <v>Probabilidad</v>
      </c>
      <c r="Q213" s="395" t="str">
        <f>+P213</f>
        <v>Probabilidad</v>
      </c>
      <c r="R213" s="329" t="e">
        <f>VLOOKUP(A213,'Impacto Ri Inhe'!$B$5:$AF$42,31,0)</f>
        <v>#N/A</v>
      </c>
      <c r="S213" s="395" t="e">
        <f>CONCATENATE(R213,"-",Q213)</f>
        <v>#N/A</v>
      </c>
      <c r="T213" s="368" t="e">
        <f>VLOOKUP(S213,FORMULAS!$I$77:$J$97,2,0)</f>
        <v>#N/A</v>
      </c>
      <c r="U213" s="154"/>
      <c r="V213" s="155"/>
      <c r="W213" s="155"/>
      <c r="X213" s="155"/>
      <c r="Y213" s="156" t="s">
        <v>115</v>
      </c>
      <c r="Z213" s="132">
        <f>+IF(Y213='Tabla Valoración controles'!$D$4,'Tabla Valoración controles'!$F$4,IF('Mapa Corrupcion'!Y213='Tabla Valoración controles'!$D$5,'Tabla Valoración controles'!$F$5,IF(Y213=FORMULAS!$A$10,0,'Tabla Valoración controles'!$F$6)))</f>
        <v>0</v>
      </c>
      <c r="AA213" s="156"/>
      <c r="AB213" s="133">
        <f>+IF(AA213='Tabla Valoración controles'!$D$7,'Tabla Valoración controles'!$F$7,IF(Y213=FORMULAS!$A$10,0,'Tabla Valoración controles'!$F$8))</f>
        <v>0</v>
      </c>
      <c r="AC213" s="156"/>
      <c r="AD213" s="132">
        <f>+IF(AC213='Tabla Valoración controles'!$D$9,'Tabla Valoración controles'!$F$9,IF(Y213=FORMULAS!$A$10,0,'Tabla Valoración controles'!$F$10))</f>
        <v>0</v>
      </c>
      <c r="AE213" s="156"/>
      <c r="AF213" s="132">
        <f>+IF(AE213='Tabla Valoración controles'!$D$9,'Tabla Valoración controles'!$F$9,IF(AA213=FORMULAS!$A$10,0,'Tabla Valoración controles'!$F$10))</f>
        <v>0</v>
      </c>
      <c r="AG213" s="156"/>
      <c r="AH213" s="132">
        <f>+IF(AG213='Tabla Valoración controles'!$D$13,'Tabla Valoración controles'!$F$13,'Tabla Valoración controles'!$F$14)</f>
        <v>0</v>
      </c>
      <c r="AI213" s="170">
        <f t="shared" si="32"/>
        <v>0</v>
      </c>
      <c r="AJ213" s="157"/>
      <c r="AK213" s="158">
        <f>+IF(AJ213=[3]CONTROLES!$C$50,[3]CONTROLES!$D$50,[3]CONTROLES!$D$51)</f>
        <v>0</v>
      </c>
      <c r="AL213" s="157"/>
      <c r="AM213" s="158">
        <f>+IF(AL213=[3]CONTROLES!$C$52,[3]CONTROLES!$D$52,[3]CONTROLES!$D$53)</f>
        <v>0</v>
      </c>
      <c r="AN213" s="157"/>
      <c r="AO213" s="158">
        <f>+IF(AN213=[3]CONTROLES!$C$54,[3]CONTROLES!$D$54,[3]CONTROLES!$D$55)</f>
        <v>0</v>
      </c>
      <c r="AP213" s="157"/>
      <c r="AQ213" s="158">
        <f>+IF(AP213=[3]CONTROLES!$C$56,[3]CONTROLES!$D$56,IF(AP213=[3]CONTROLES!$C$57,[3]CONTROLES!$D$57,[3]CONTROLES!$D$58))</f>
        <v>0</v>
      </c>
      <c r="AR213" s="157"/>
      <c r="AS213" s="158">
        <f>+IF(AR213=[3]CONTROLES!$C$59,[3]CONTROLES!$D$59,[3]CONTROLES!$D$60)</f>
        <v>0</v>
      </c>
      <c r="AT213" s="157"/>
      <c r="AU213" s="158">
        <f>+IF(AT213=[3]CONTROLES!$C$61,[3]CONTROLES!$D$61,[3]CONTROLES!$D$62)</f>
        <v>0</v>
      </c>
      <c r="AV213" s="157"/>
      <c r="AW213" s="159">
        <f>+IF(AV213=[3]CONTROLES!$C$63,[3]CONTROLES!$D$63,IF(AV213=[3]CONTROLES!$C$64,[3]CONTROLES!$D$64,[3]CONTROLES!$D$65))</f>
        <v>0</v>
      </c>
      <c r="AX213" s="159">
        <f t="shared" si="33"/>
        <v>0</v>
      </c>
      <c r="AY213" s="160" t="str">
        <f t="shared" si="34"/>
        <v>Débil</v>
      </c>
      <c r="AZ213" s="143" t="s">
        <v>3</v>
      </c>
      <c r="BA213" s="386" t="str">
        <f>VLOOKUP(AZ213,FORMULAS!$A$77:$B$82,2,0)</f>
        <v>Probabilidad</v>
      </c>
      <c r="BB213" s="393" t="e">
        <f>+R213</f>
        <v>#N/A</v>
      </c>
      <c r="BC213" s="395" t="e">
        <f>CONCATENATE(BB213,"-",BA213)</f>
        <v>#N/A</v>
      </c>
      <c r="BD213" s="368" t="e">
        <f>VLOOKUP(BC213,FORMULAS!$I$77:$J$97,2,0)</f>
        <v>#N/A</v>
      </c>
      <c r="BE213" s="368"/>
      <c r="BF213" s="66"/>
      <c r="BG213" s="66"/>
      <c r="BH213" s="143" t="s">
        <v>216</v>
      </c>
      <c r="BI213" s="222"/>
      <c r="BJ213" s="222"/>
      <c r="BK213" s="66"/>
      <c r="BL213" s="66"/>
      <c r="BM213" s="136" t="s">
        <v>171</v>
      </c>
      <c r="BN213" s="368"/>
      <c r="BO213" s="239"/>
      <c r="BP213" s="239"/>
      <c r="BQ213" s="196"/>
      <c r="BR213" s="196"/>
      <c r="BS213" s="196"/>
      <c r="BT213" s="196"/>
      <c r="BU213" s="196"/>
      <c r="BV213" s="196"/>
      <c r="BW213" s="196"/>
      <c r="BX213" s="196"/>
      <c r="BY213" s="196"/>
      <c r="BZ213" s="196"/>
      <c r="CA213" s="196"/>
      <c r="CB213" s="196"/>
      <c r="CC213" s="196"/>
      <c r="CD213" s="196"/>
      <c r="CE213" s="196"/>
      <c r="CF213" s="196"/>
      <c r="CG213" s="196"/>
      <c r="CH213" s="196"/>
      <c r="CI213" s="196"/>
      <c r="CJ213" s="196"/>
      <c r="CK213" s="196"/>
      <c r="CL213" s="196"/>
      <c r="CM213" s="196"/>
      <c r="CN213" s="196"/>
      <c r="CO213" s="196"/>
      <c r="CP213" s="196"/>
      <c r="CQ213" s="196"/>
      <c r="CR213" s="196"/>
      <c r="CS213" s="196"/>
      <c r="CT213" s="196"/>
      <c r="CU213" s="196"/>
      <c r="CV213" s="196"/>
      <c r="CW213" s="196"/>
      <c r="CX213" s="196"/>
      <c r="CY213" s="196"/>
      <c r="CZ213" s="196"/>
      <c r="DA213" s="196"/>
      <c r="DB213" s="196"/>
      <c r="DC213" s="196"/>
      <c r="DD213" s="196"/>
      <c r="DE213" s="196"/>
      <c r="DF213" s="196"/>
      <c r="DG213" s="196"/>
      <c r="DH213" s="196"/>
      <c r="DI213" s="196"/>
      <c r="DJ213" s="196"/>
      <c r="DK213" s="196"/>
      <c r="DL213" s="196"/>
      <c r="DM213" s="196"/>
      <c r="DN213" s="196"/>
      <c r="DO213" s="196"/>
      <c r="DP213" s="196"/>
      <c r="DQ213" s="196"/>
      <c r="DR213" s="196"/>
      <c r="DS213" s="196"/>
      <c r="DT213" s="196"/>
      <c r="DU213" s="196"/>
      <c r="DV213" s="196"/>
      <c r="DW213" s="196"/>
      <c r="DX213" s="196"/>
      <c r="DY213" s="196"/>
      <c r="DZ213" s="196"/>
      <c r="EA213" s="196"/>
      <c r="EB213" s="196"/>
      <c r="EC213" s="196"/>
      <c r="ED213" s="196"/>
      <c r="EE213" s="196"/>
      <c r="EF213" s="196"/>
      <c r="EG213" s="196"/>
      <c r="EH213" s="196"/>
      <c r="EI213" s="196"/>
      <c r="EJ213" s="196"/>
      <c r="EK213" s="196"/>
      <c r="EL213" s="196"/>
      <c r="EM213" s="196"/>
      <c r="EN213" s="196"/>
      <c r="EO213" s="196"/>
      <c r="EP213" s="196"/>
      <c r="EQ213" s="196"/>
      <c r="ER213" s="196"/>
      <c r="ES213" s="196"/>
      <c r="ET213" s="196"/>
      <c r="EU213" s="196"/>
      <c r="EV213" s="196"/>
      <c r="EW213" s="196"/>
      <c r="EX213" s="196"/>
      <c r="EY213" s="196"/>
      <c r="EZ213" s="196"/>
      <c r="FA213" s="196"/>
      <c r="FB213" s="196"/>
      <c r="FC213" s="196"/>
      <c r="FD213" s="196"/>
      <c r="FE213" s="196"/>
      <c r="FF213" s="196"/>
      <c r="FG213" s="196"/>
      <c r="FH213" s="196"/>
      <c r="FI213" s="196"/>
      <c r="FJ213" s="196"/>
      <c r="FK213" s="196"/>
      <c r="FL213" s="196"/>
      <c r="FM213" s="196"/>
      <c r="FN213" s="196"/>
      <c r="FO213" s="196"/>
      <c r="FP213" s="196"/>
      <c r="FQ213" s="196"/>
      <c r="FR213" s="196"/>
      <c r="FS213" s="280"/>
      <c r="FT213" s="280"/>
      <c r="FU213" s="196"/>
      <c r="FV213" s="277"/>
      <c r="FW213" s="196"/>
      <c r="FX213" s="196"/>
      <c r="FY213" s="280"/>
      <c r="FZ213" s="196"/>
      <c r="GA213" s="196"/>
      <c r="GB213" s="196"/>
      <c r="GC213" s="196"/>
      <c r="GD213" s="196"/>
      <c r="GE213" s="239"/>
      <c r="GF213" s="239"/>
      <c r="GG213" s="239"/>
      <c r="GH213" s="239"/>
      <c r="GI213" s="239"/>
      <c r="GJ213" s="239"/>
      <c r="GK213" s="239"/>
      <c r="GL213" s="239"/>
      <c r="GM213" s="239"/>
      <c r="GN213" s="239"/>
      <c r="GO213" s="239"/>
      <c r="GP213" s="239"/>
      <c r="GQ213" s="239"/>
      <c r="GR213" s="239"/>
      <c r="GS213" s="239"/>
      <c r="GT213" s="239"/>
      <c r="GU213" s="239"/>
      <c r="GV213" s="239"/>
      <c r="GW213" s="239"/>
      <c r="GX213" s="239"/>
      <c r="GY213" s="239"/>
      <c r="GZ213" s="239"/>
      <c r="HA213" s="239"/>
      <c r="HB213" s="239"/>
      <c r="HC213" s="239"/>
      <c r="HD213" s="239"/>
      <c r="HE213" s="239"/>
      <c r="HF213" s="169"/>
    </row>
    <row r="214" spans="1:214" ht="39.75" hidden="1" customHeight="1" x14ac:dyDescent="0.2">
      <c r="A214" s="351"/>
      <c r="B214" s="350"/>
      <c r="C214" s="328"/>
      <c r="D214" s="466"/>
      <c r="E214" s="175"/>
      <c r="F214" s="465"/>
      <c r="G214" s="175"/>
      <c r="H214" s="465"/>
      <c r="I214" s="353"/>
      <c r="J214" s="153"/>
      <c r="K214" s="223"/>
      <c r="L214" s="223"/>
      <c r="M214" s="223"/>
      <c r="N214" s="223"/>
      <c r="O214" s="466"/>
      <c r="P214" s="386"/>
      <c r="Q214" s="395"/>
      <c r="R214" s="329"/>
      <c r="S214" s="395"/>
      <c r="T214" s="368"/>
      <c r="U214" s="154"/>
      <c r="V214" s="155"/>
      <c r="W214" s="155"/>
      <c r="X214" s="155"/>
      <c r="Y214" s="156" t="s">
        <v>115</v>
      </c>
      <c r="Z214" s="132">
        <f>+IF(Y214='Tabla Valoración controles'!$D$4,'Tabla Valoración controles'!$F$4,IF('Mapa Corrupcion'!Y214='Tabla Valoración controles'!$D$5,'Tabla Valoración controles'!$F$5,IF(Y214=FORMULAS!$A$10,0,'Tabla Valoración controles'!$F$6)))</f>
        <v>0</v>
      </c>
      <c r="AA214" s="156"/>
      <c r="AB214" s="133">
        <f>+IF(AA214='Tabla Valoración controles'!$D$7,'Tabla Valoración controles'!$F$7,IF(Y214=FORMULAS!$A$10,0,'Tabla Valoración controles'!$F$8))</f>
        <v>0</v>
      </c>
      <c r="AC214" s="156"/>
      <c r="AD214" s="132">
        <f>+IF(AC214='Tabla Valoración controles'!$D$9,'Tabla Valoración controles'!$F$9,IF(Y214=FORMULAS!$A$10,0,'Tabla Valoración controles'!$F$10))</f>
        <v>0</v>
      </c>
      <c r="AE214" s="156"/>
      <c r="AF214" s="132">
        <f>+IF(AE214='Tabla Valoración controles'!$D$9,'Tabla Valoración controles'!$F$9,IF(AA214=FORMULAS!$A$10,0,'Tabla Valoración controles'!$F$10))</f>
        <v>0</v>
      </c>
      <c r="AG214" s="156"/>
      <c r="AH214" s="132">
        <f>+IF(AG214='Tabla Valoración controles'!$D$13,'Tabla Valoración controles'!$F$13,'Tabla Valoración controles'!$F$14)</f>
        <v>0</v>
      </c>
      <c r="AI214" s="170">
        <f t="shared" si="32"/>
        <v>0</v>
      </c>
      <c r="AJ214" s="157"/>
      <c r="AK214" s="158">
        <f>+IF(AJ214=[3]CONTROLES!$C$50,[3]CONTROLES!$D$50,[3]CONTROLES!$D$51)</f>
        <v>0</v>
      </c>
      <c r="AL214" s="157"/>
      <c r="AM214" s="158">
        <f>+IF(AL214=[3]CONTROLES!$C$52,[3]CONTROLES!$D$52,[3]CONTROLES!$D$53)</f>
        <v>0</v>
      </c>
      <c r="AN214" s="157"/>
      <c r="AO214" s="158">
        <f>+IF(AN214=[3]CONTROLES!$C$54,[3]CONTROLES!$D$54,[3]CONTROLES!$D$55)</f>
        <v>0</v>
      </c>
      <c r="AP214" s="157"/>
      <c r="AQ214" s="158">
        <f>+IF(AP214=[3]CONTROLES!$C$56,[3]CONTROLES!$D$56,IF(AP214=[3]CONTROLES!$C$57,[3]CONTROLES!$D$57,[3]CONTROLES!$D$58))</f>
        <v>0</v>
      </c>
      <c r="AR214" s="157"/>
      <c r="AS214" s="158">
        <f>+IF(AR214=[3]CONTROLES!$C$59,[3]CONTROLES!$D$59,[3]CONTROLES!$D$60)</f>
        <v>0</v>
      </c>
      <c r="AT214" s="157"/>
      <c r="AU214" s="158">
        <f>+IF(AT214=[3]CONTROLES!$C$61,[3]CONTROLES!$D$61,[3]CONTROLES!$D$62)</f>
        <v>0</v>
      </c>
      <c r="AV214" s="157"/>
      <c r="AW214" s="159">
        <f>+IF(AV214=[3]CONTROLES!$C$63,[3]CONTROLES!$D$63,IF(AV214=[3]CONTROLES!$C$64,[3]CONTROLES!$D$64,[3]CONTROLES!$D$65))</f>
        <v>0</v>
      </c>
      <c r="AX214" s="159">
        <f t="shared" si="33"/>
        <v>0</v>
      </c>
      <c r="AY214" s="160" t="str">
        <f t="shared" si="34"/>
        <v>Débil</v>
      </c>
      <c r="AZ214" s="143"/>
      <c r="BA214" s="386"/>
      <c r="BB214" s="394"/>
      <c r="BC214" s="395"/>
      <c r="BD214" s="368"/>
      <c r="BE214" s="368"/>
      <c r="BF214" s="66"/>
      <c r="BG214" s="66"/>
      <c r="BH214" s="143" t="s">
        <v>216</v>
      </c>
      <c r="BI214" s="222"/>
      <c r="BJ214" s="222"/>
      <c r="BK214" s="66"/>
      <c r="BL214" s="66"/>
      <c r="BM214" s="136" t="s">
        <v>171</v>
      </c>
      <c r="BN214" s="368"/>
      <c r="BO214" s="239"/>
      <c r="BP214" s="239"/>
      <c r="BQ214" s="196"/>
      <c r="BR214" s="196"/>
      <c r="BS214" s="196"/>
      <c r="BT214" s="196"/>
      <c r="BU214" s="196"/>
      <c r="BV214" s="196"/>
      <c r="BW214" s="196"/>
      <c r="BX214" s="196"/>
      <c r="BY214" s="196"/>
      <c r="BZ214" s="196"/>
      <c r="CA214" s="196"/>
      <c r="CB214" s="196"/>
      <c r="CC214" s="196"/>
      <c r="CD214" s="196"/>
      <c r="CE214" s="196"/>
      <c r="CF214" s="196"/>
      <c r="CG214" s="196"/>
      <c r="CH214" s="196"/>
      <c r="CI214" s="196"/>
      <c r="CJ214" s="196"/>
      <c r="CK214" s="196"/>
      <c r="CL214" s="196"/>
      <c r="CM214" s="196"/>
      <c r="CN214" s="196"/>
      <c r="CO214" s="196"/>
      <c r="CP214" s="196"/>
      <c r="CQ214" s="196"/>
      <c r="CR214" s="196"/>
      <c r="CS214" s="196"/>
      <c r="CT214" s="196"/>
      <c r="CU214" s="196"/>
      <c r="CV214" s="196"/>
      <c r="CW214" s="196"/>
      <c r="CX214" s="196"/>
      <c r="CY214" s="196"/>
      <c r="CZ214" s="196"/>
      <c r="DA214" s="196"/>
      <c r="DB214" s="196"/>
      <c r="DC214" s="196"/>
      <c r="DD214" s="196"/>
      <c r="DE214" s="196"/>
      <c r="DF214" s="196"/>
      <c r="DG214" s="196"/>
      <c r="DH214" s="196"/>
      <c r="DI214" s="196"/>
      <c r="DJ214" s="196"/>
      <c r="DK214" s="196"/>
      <c r="DL214" s="196"/>
      <c r="DM214" s="196"/>
      <c r="DN214" s="196"/>
      <c r="DO214" s="196"/>
      <c r="DP214" s="196"/>
      <c r="DQ214" s="196"/>
      <c r="DR214" s="196"/>
      <c r="DS214" s="196"/>
      <c r="DT214" s="196"/>
      <c r="DU214" s="196"/>
      <c r="DV214" s="196"/>
      <c r="DW214" s="196"/>
      <c r="DX214" s="196"/>
      <c r="DY214" s="196"/>
      <c r="DZ214" s="196"/>
      <c r="EA214" s="196"/>
      <c r="EB214" s="196"/>
      <c r="EC214" s="196"/>
      <c r="ED214" s="196"/>
      <c r="EE214" s="196"/>
      <c r="EF214" s="196"/>
      <c r="EG214" s="196"/>
      <c r="EH214" s="196"/>
      <c r="EI214" s="196"/>
      <c r="EJ214" s="196"/>
      <c r="EK214" s="196"/>
      <c r="EL214" s="196"/>
      <c r="EM214" s="196"/>
      <c r="EN214" s="196"/>
      <c r="EO214" s="196"/>
      <c r="EP214" s="196"/>
      <c r="EQ214" s="196"/>
      <c r="ER214" s="196"/>
      <c r="ES214" s="196"/>
      <c r="ET214" s="196"/>
      <c r="EU214" s="196"/>
      <c r="EV214" s="196"/>
      <c r="EW214" s="196"/>
      <c r="EX214" s="196"/>
      <c r="EY214" s="196"/>
      <c r="EZ214" s="196"/>
      <c r="FA214" s="196"/>
      <c r="FB214" s="196"/>
      <c r="FC214" s="196"/>
      <c r="FD214" s="196"/>
      <c r="FE214" s="196"/>
      <c r="FF214" s="196"/>
      <c r="FG214" s="196"/>
      <c r="FH214" s="196"/>
      <c r="FI214" s="196"/>
      <c r="FJ214" s="196"/>
      <c r="FK214" s="196"/>
      <c r="FL214" s="196"/>
      <c r="FM214" s="196"/>
      <c r="FN214" s="196"/>
      <c r="FO214" s="196"/>
      <c r="FP214" s="196"/>
      <c r="FQ214" s="196"/>
      <c r="FR214" s="196"/>
      <c r="FS214" s="280"/>
      <c r="FT214" s="280"/>
      <c r="FU214" s="196"/>
      <c r="FV214" s="277"/>
      <c r="FW214" s="196"/>
      <c r="FX214" s="196"/>
      <c r="FY214" s="280"/>
      <c r="FZ214" s="196"/>
      <c r="GA214" s="196"/>
      <c r="GB214" s="196"/>
      <c r="GC214" s="196"/>
      <c r="GD214" s="196"/>
      <c r="GE214" s="239"/>
      <c r="GF214" s="239"/>
      <c r="GG214" s="239"/>
      <c r="GH214" s="239"/>
      <c r="GI214" s="239"/>
      <c r="GJ214" s="239"/>
      <c r="GK214" s="239"/>
      <c r="GL214" s="239"/>
      <c r="GM214" s="239"/>
      <c r="GN214" s="239"/>
      <c r="GO214" s="239"/>
      <c r="GP214" s="239"/>
      <c r="GQ214" s="239"/>
      <c r="GR214" s="239"/>
      <c r="GS214" s="239"/>
      <c r="GT214" s="239"/>
      <c r="GU214" s="239"/>
      <c r="GV214" s="239"/>
      <c r="GW214" s="239"/>
      <c r="GX214" s="239"/>
      <c r="GY214" s="239"/>
      <c r="GZ214" s="239"/>
      <c r="HA214" s="239"/>
      <c r="HB214" s="239"/>
      <c r="HC214" s="239"/>
      <c r="HD214" s="239"/>
      <c r="HE214" s="239"/>
      <c r="HF214" s="169"/>
    </row>
    <row r="215" spans="1:214" ht="39.75" hidden="1" customHeight="1" x14ac:dyDescent="0.2">
      <c r="A215" s="351"/>
      <c r="B215" s="350"/>
      <c r="C215" s="328"/>
      <c r="D215" s="466"/>
      <c r="E215" s="175"/>
      <c r="F215" s="465"/>
      <c r="G215" s="175"/>
      <c r="H215" s="465"/>
      <c r="I215" s="353"/>
      <c r="J215" s="153"/>
      <c r="K215" s="223"/>
      <c r="L215" s="223"/>
      <c r="M215" s="223"/>
      <c r="N215" s="223"/>
      <c r="O215" s="466"/>
      <c r="P215" s="386"/>
      <c r="Q215" s="395"/>
      <c r="R215" s="329"/>
      <c r="S215" s="395"/>
      <c r="T215" s="368"/>
      <c r="U215" s="154"/>
      <c r="V215" s="155"/>
      <c r="W215" s="155"/>
      <c r="X215" s="155"/>
      <c r="Y215" s="156" t="s">
        <v>115</v>
      </c>
      <c r="Z215" s="132">
        <f>+IF(Y215='Tabla Valoración controles'!$D$4,'Tabla Valoración controles'!$F$4,IF('Mapa Corrupcion'!Y215='Tabla Valoración controles'!$D$5,'Tabla Valoración controles'!$F$5,IF(Y215=FORMULAS!$A$10,0,'Tabla Valoración controles'!$F$6)))</f>
        <v>0</v>
      </c>
      <c r="AA215" s="156"/>
      <c r="AB215" s="133">
        <f>+IF(AA215='Tabla Valoración controles'!$D$7,'Tabla Valoración controles'!$F$7,IF(Y215=FORMULAS!$A$10,0,'Tabla Valoración controles'!$F$8))</f>
        <v>0</v>
      </c>
      <c r="AC215" s="156"/>
      <c r="AD215" s="132">
        <f>+IF(AC215='Tabla Valoración controles'!$D$9,'Tabla Valoración controles'!$F$9,IF(Y215=FORMULAS!$A$10,0,'Tabla Valoración controles'!$F$10))</f>
        <v>0</v>
      </c>
      <c r="AE215" s="156"/>
      <c r="AF215" s="132">
        <f>+IF(AE215='Tabla Valoración controles'!$D$9,'Tabla Valoración controles'!$F$9,IF(AA215=FORMULAS!$A$10,0,'Tabla Valoración controles'!$F$10))</f>
        <v>0</v>
      </c>
      <c r="AG215" s="156"/>
      <c r="AH215" s="132">
        <f>+IF(AG215='Tabla Valoración controles'!$D$13,'Tabla Valoración controles'!$F$13,'Tabla Valoración controles'!$F$14)</f>
        <v>0</v>
      </c>
      <c r="AI215" s="170">
        <f t="shared" si="32"/>
        <v>0</v>
      </c>
      <c r="AJ215" s="157"/>
      <c r="AK215" s="158">
        <f>+IF(AJ215=[3]CONTROLES!$C$50,[3]CONTROLES!$D$50,[3]CONTROLES!$D$51)</f>
        <v>0</v>
      </c>
      <c r="AL215" s="157"/>
      <c r="AM215" s="158">
        <f>+IF(AL215=[3]CONTROLES!$C$52,[3]CONTROLES!$D$52,[3]CONTROLES!$D$53)</f>
        <v>0</v>
      </c>
      <c r="AN215" s="157"/>
      <c r="AO215" s="158">
        <f>+IF(AN215=[3]CONTROLES!$C$54,[3]CONTROLES!$D$54,[3]CONTROLES!$D$55)</f>
        <v>0</v>
      </c>
      <c r="AP215" s="157"/>
      <c r="AQ215" s="158">
        <f>+IF(AP215=[3]CONTROLES!$C$56,[3]CONTROLES!$D$56,IF(AP215=[3]CONTROLES!$C$57,[3]CONTROLES!$D$57,[3]CONTROLES!$D$58))</f>
        <v>0</v>
      </c>
      <c r="AR215" s="157"/>
      <c r="AS215" s="158">
        <f>+IF(AR215=[3]CONTROLES!$C$59,[3]CONTROLES!$D$59,[3]CONTROLES!$D$60)</f>
        <v>0</v>
      </c>
      <c r="AT215" s="157"/>
      <c r="AU215" s="158">
        <f>+IF(AT215=[3]CONTROLES!$C$61,[3]CONTROLES!$D$61,[3]CONTROLES!$D$62)</f>
        <v>0</v>
      </c>
      <c r="AV215" s="157"/>
      <c r="AW215" s="159">
        <f>+IF(AV215=[3]CONTROLES!$C$63,[3]CONTROLES!$D$63,IF(AV215=[3]CONTROLES!$C$64,[3]CONTROLES!$D$64,[3]CONTROLES!$D$65))</f>
        <v>0</v>
      </c>
      <c r="AX215" s="159">
        <f t="shared" si="33"/>
        <v>0</v>
      </c>
      <c r="AY215" s="160" t="str">
        <f t="shared" si="34"/>
        <v>Débil</v>
      </c>
      <c r="AZ215" s="143"/>
      <c r="BA215" s="386"/>
      <c r="BB215" s="394"/>
      <c r="BC215" s="395"/>
      <c r="BD215" s="368"/>
      <c r="BE215" s="368"/>
      <c r="BF215" s="66"/>
      <c r="BG215" s="66"/>
      <c r="BH215" s="143" t="s">
        <v>216</v>
      </c>
      <c r="BI215" s="222"/>
      <c r="BJ215" s="222"/>
      <c r="BK215" s="66"/>
      <c r="BL215" s="66"/>
      <c r="BM215" s="136" t="s">
        <v>171</v>
      </c>
      <c r="BN215" s="368"/>
      <c r="BO215" s="239"/>
      <c r="BP215" s="239"/>
      <c r="BQ215" s="196"/>
      <c r="BR215" s="196"/>
      <c r="BS215" s="196"/>
      <c r="BT215" s="196"/>
      <c r="BU215" s="196"/>
      <c r="BV215" s="196"/>
      <c r="BW215" s="196"/>
      <c r="BX215" s="196"/>
      <c r="BY215" s="196"/>
      <c r="BZ215" s="196"/>
      <c r="CA215" s="196"/>
      <c r="CB215" s="196"/>
      <c r="CC215" s="196"/>
      <c r="CD215" s="196"/>
      <c r="CE215" s="196"/>
      <c r="CF215" s="196"/>
      <c r="CG215" s="196"/>
      <c r="CH215" s="196"/>
      <c r="CI215" s="196"/>
      <c r="CJ215" s="196"/>
      <c r="CK215" s="196"/>
      <c r="CL215" s="196"/>
      <c r="CM215" s="196"/>
      <c r="CN215" s="196"/>
      <c r="CO215" s="196"/>
      <c r="CP215" s="196"/>
      <c r="CQ215" s="196"/>
      <c r="CR215" s="196"/>
      <c r="CS215" s="196"/>
      <c r="CT215" s="196"/>
      <c r="CU215" s="196"/>
      <c r="CV215" s="196"/>
      <c r="CW215" s="196"/>
      <c r="CX215" s="196"/>
      <c r="CY215" s="196"/>
      <c r="CZ215" s="196"/>
      <c r="DA215" s="196"/>
      <c r="DB215" s="196"/>
      <c r="DC215" s="196"/>
      <c r="DD215" s="196"/>
      <c r="DE215" s="196"/>
      <c r="DF215" s="196"/>
      <c r="DG215" s="196"/>
      <c r="DH215" s="196"/>
      <c r="DI215" s="196"/>
      <c r="DJ215" s="196"/>
      <c r="DK215" s="196"/>
      <c r="DL215" s="196"/>
      <c r="DM215" s="196"/>
      <c r="DN215" s="196"/>
      <c r="DO215" s="196"/>
      <c r="DP215" s="196"/>
      <c r="DQ215" s="196"/>
      <c r="DR215" s="196"/>
      <c r="DS215" s="196"/>
      <c r="DT215" s="196"/>
      <c r="DU215" s="196"/>
      <c r="DV215" s="196"/>
      <c r="DW215" s="196"/>
      <c r="DX215" s="196"/>
      <c r="DY215" s="196"/>
      <c r="DZ215" s="196"/>
      <c r="EA215" s="196"/>
      <c r="EB215" s="196"/>
      <c r="EC215" s="196"/>
      <c r="ED215" s="196"/>
      <c r="EE215" s="196"/>
      <c r="EF215" s="196"/>
      <c r="EG215" s="196"/>
      <c r="EH215" s="196"/>
      <c r="EI215" s="196"/>
      <c r="EJ215" s="196"/>
      <c r="EK215" s="196"/>
      <c r="EL215" s="196"/>
      <c r="EM215" s="196"/>
      <c r="EN215" s="196"/>
      <c r="EO215" s="196"/>
      <c r="EP215" s="196"/>
      <c r="EQ215" s="196"/>
      <c r="ER215" s="196"/>
      <c r="ES215" s="196"/>
      <c r="ET215" s="196"/>
      <c r="EU215" s="196"/>
      <c r="EV215" s="196"/>
      <c r="EW215" s="196"/>
      <c r="EX215" s="196"/>
      <c r="EY215" s="196"/>
      <c r="EZ215" s="196"/>
      <c r="FA215" s="196"/>
      <c r="FB215" s="196"/>
      <c r="FC215" s="196"/>
      <c r="FD215" s="196"/>
      <c r="FE215" s="196"/>
      <c r="FF215" s="196"/>
      <c r="FG215" s="196"/>
      <c r="FH215" s="196"/>
      <c r="FI215" s="196"/>
      <c r="FJ215" s="196"/>
      <c r="FK215" s="196"/>
      <c r="FL215" s="196"/>
      <c r="FM215" s="196"/>
      <c r="FN215" s="196"/>
      <c r="FO215" s="196"/>
      <c r="FP215" s="196"/>
      <c r="FQ215" s="196"/>
      <c r="FR215" s="196"/>
      <c r="FS215" s="280"/>
      <c r="FT215" s="280"/>
      <c r="FU215" s="196"/>
      <c r="FV215" s="277"/>
      <c r="FW215" s="196"/>
      <c r="FX215" s="196"/>
      <c r="FY215" s="280"/>
      <c r="FZ215" s="196"/>
      <c r="GA215" s="196"/>
      <c r="GB215" s="196"/>
      <c r="GC215" s="196"/>
      <c r="GD215" s="196"/>
      <c r="GE215" s="239"/>
      <c r="GF215" s="239"/>
      <c r="GG215" s="239"/>
      <c r="GH215" s="239"/>
      <c r="GI215" s="239"/>
      <c r="GJ215" s="239"/>
      <c r="GK215" s="239"/>
      <c r="GL215" s="239"/>
      <c r="GM215" s="239"/>
      <c r="GN215" s="239"/>
      <c r="GO215" s="239"/>
      <c r="GP215" s="239"/>
      <c r="GQ215" s="239"/>
      <c r="GR215" s="239"/>
      <c r="GS215" s="239"/>
      <c r="GT215" s="239"/>
      <c r="GU215" s="239"/>
      <c r="GV215" s="239"/>
      <c r="GW215" s="239"/>
      <c r="GX215" s="239"/>
      <c r="GY215" s="239"/>
      <c r="GZ215" s="239"/>
      <c r="HA215" s="239"/>
      <c r="HB215" s="239"/>
      <c r="HC215" s="239"/>
      <c r="HD215" s="239"/>
      <c r="HE215" s="239"/>
      <c r="HF215" s="169"/>
    </row>
    <row r="216" spans="1:214" ht="39.75" hidden="1" customHeight="1" x14ac:dyDescent="0.2">
      <c r="A216" s="351"/>
      <c r="B216" s="350"/>
      <c r="C216" s="328"/>
      <c r="D216" s="466"/>
      <c r="E216" s="175"/>
      <c r="F216" s="465"/>
      <c r="G216" s="175"/>
      <c r="H216" s="465"/>
      <c r="I216" s="353"/>
      <c r="J216" s="153"/>
      <c r="K216" s="223"/>
      <c r="L216" s="223"/>
      <c r="M216" s="223"/>
      <c r="N216" s="223"/>
      <c r="O216" s="466"/>
      <c r="P216" s="386"/>
      <c r="Q216" s="395"/>
      <c r="R216" s="329"/>
      <c r="S216" s="395"/>
      <c r="T216" s="368"/>
      <c r="U216" s="154"/>
      <c r="V216" s="155"/>
      <c r="W216" s="155"/>
      <c r="X216" s="155"/>
      <c r="Y216" s="156" t="s">
        <v>115</v>
      </c>
      <c r="Z216" s="132">
        <f>+IF(Y216='Tabla Valoración controles'!$D$4,'Tabla Valoración controles'!$F$4,IF('Mapa Corrupcion'!Y216='Tabla Valoración controles'!$D$5,'Tabla Valoración controles'!$F$5,IF(Y216=FORMULAS!$A$10,0,'Tabla Valoración controles'!$F$6)))</f>
        <v>0</v>
      </c>
      <c r="AA216" s="156"/>
      <c r="AB216" s="133">
        <f>+IF(AA216='Tabla Valoración controles'!$D$7,'Tabla Valoración controles'!$F$7,IF(Y216=FORMULAS!$A$10,0,'Tabla Valoración controles'!$F$8))</f>
        <v>0</v>
      </c>
      <c r="AC216" s="156"/>
      <c r="AD216" s="132">
        <f>+IF(AC216='Tabla Valoración controles'!$D$9,'Tabla Valoración controles'!$F$9,IF(Y216=FORMULAS!$A$10,0,'Tabla Valoración controles'!$F$10))</f>
        <v>0</v>
      </c>
      <c r="AE216" s="156"/>
      <c r="AF216" s="132">
        <f>+IF(AE216='Tabla Valoración controles'!$D$9,'Tabla Valoración controles'!$F$9,IF(AA216=FORMULAS!$A$10,0,'Tabla Valoración controles'!$F$10))</f>
        <v>0</v>
      </c>
      <c r="AG216" s="156"/>
      <c r="AH216" s="132">
        <f>+IF(AG216='Tabla Valoración controles'!$D$13,'Tabla Valoración controles'!$F$13,'Tabla Valoración controles'!$F$14)</f>
        <v>0</v>
      </c>
      <c r="AI216" s="170">
        <f t="shared" si="32"/>
        <v>0</v>
      </c>
      <c r="AJ216" s="157"/>
      <c r="AK216" s="158">
        <f>+IF(AJ216=[3]CONTROLES!$C$50,[3]CONTROLES!$D$50,[3]CONTROLES!$D$51)</f>
        <v>0</v>
      </c>
      <c r="AL216" s="157"/>
      <c r="AM216" s="158">
        <f>+IF(AL216=[3]CONTROLES!$C$52,[3]CONTROLES!$D$52,[3]CONTROLES!$D$53)</f>
        <v>0</v>
      </c>
      <c r="AN216" s="157"/>
      <c r="AO216" s="158">
        <f>+IF(AN216=[3]CONTROLES!$C$54,[3]CONTROLES!$D$54,[3]CONTROLES!$D$55)</f>
        <v>0</v>
      </c>
      <c r="AP216" s="157"/>
      <c r="AQ216" s="158">
        <f>+IF(AP216=[3]CONTROLES!$C$56,[3]CONTROLES!$D$56,IF(AP216=[3]CONTROLES!$C$57,[3]CONTROLES!$D$57,[3]CONTROLES!$D$58))</f>
        <v>0</v>
      </c>
      <c r="AR216" s="157"/>
      <c r="AS216" s="158">
        <f>+IF(AR216=[3]CONTROLES!$C$59,[3]CONTROLES!$D$59,[3]CONTROLES!$D$60)</f>
        <v>0</v>
      </c>
      <c r="AT216" s="157"/>
      <c r="AU216" s="158">
        <f>+IF(AT216=[3]CONTROLES!$C$61,[3]CONTROLES!$D$61,[3]CONTROLES!$D$62)</f>
        <v>0</v>
      </c>
      <c r="AV216" s="157"/>
      <c r="AW216" s="159">
        <f>+IF(AV216=[3]CONTROLES!$C$63,[3]CONTROLES!$D$63,IF(AV216=[3]CONTROLES!$C$64,[3]CONTROLES!$D$64,[3]CONTROLES!$D$65))</f>
        <v>0</v>
      </c>
      <c r="AX216" s="159">
        <f t="shared" si="33"/>
        <v>0</v>
      </c>
      <c r="AY216" s="160" t="str">
        <f t="shared" si="34"/>
        <v>Débil</v>
      </c>
      <c r="AZ216" s="143"/>
      <c r="BA216" s="386"/>
      <c r="BB216" s="394"/>
      <c r="BC216" s="395"/>
      <c r="BD216" s="368"/>
      <c r="BE216" s="368"/>
      <c r="BF216" s="66"/>
      <c r="BG216" s="66"/>
      <c r="BH216" s="143" t="s">
        <v>216</v>
      </c>
      <c r="BI216" s="222"/>
      <c r="BJ216" s="222"/>
      <c r="BK216" s="66"/>
      <c r="BL216" s="66"/>
      <c r="BM216" s="136" t="s">
        <v>171</v>
      </c>
      <c r="BN216" s="368"/>
      <c r="BO216" s="239"/>
      <c r="BP216" s="239"/>
      <c r="BQ216" s="196"/>
      <c r="BR216" s="196"/>
      <c r="BS216" s="196"/>
      <c r="BT216" s="196"/>
      <c r="BU216" s="196"/>
      <c r="BV216" s="196"/>
      <c r="BW216" s="196"/>
      <c r="BX216" s="196"/>
      <c r="BY216" s="196"/>
      <c r="BZ216" s="196"/>
      <c r="CA216" s="196"/>
      <c r="CB216" s="196"/>
      <c r="CC216" s="196"/>
      <c r="CD216" s="196"/>
      <c r="CE216" s="196"/>
      <c r="CF216" s="196"/>
      <c r="CG216" s="196"/>
      <c r="CH216" s="196"/>
      <c r="CI216" s="196"/>
      <c r="CJ216" s="196"/>
      <c r="CK216" s="196"/>
      <c r="CL216" s="196"/>
      <c r="CM216" s="196"/>
      <c r="CN216" s="196"/>
      <c r="CO216" s="196"/>
      <c r="CP216" s="196"/>
      <c r="CQ216" s="196"/>
      <c r="CR216" s="196"/>
      <c r="CS216" s="196"/>
      <c r="CT216" s="196"/>
      <c r="CU216" s="196"/>
      <c r="CV216" s="196"/>
      <c r="CW216" s="196"/>
      <c r="CX216" s="196"/>
      <c r="CY216" s="196"/>
      <c r="CZ216" s="196"/>
      <c r="DA216" s="196"/>
      <c r="DB216" s="196"/>
      <c r="DC216" s="196"/>
      <c r="DD216" s="196"/>
      <c r="DE216" s="196"/>
      <c r="DF216" s="196"/>
      <c r="DG216" s="196"/>
      <c r="DH216" s="196"/>
      <c r="DI216" s="196"/>
      <c r="DJ216" s="196"/>
      <c r="DK216" s="196"/>
      <c r="DL216" s="196"/>
      <c r="DM216" s="196"/>
      <c r="DN216" s="196"/>
      <c r="DO216" s="196"/>
      <c r="DP216" s="196"/>
      <c r="DQ216" s="196"/>
      <c r="DR216" s="196"/>
      <c r="DS216" s="196"/>
      <c r="DT216" s="196"/>
      <c r="DU216" s="196"/>
      <c r="DV216" s="196"/>
      <c r="DW216" s="196"/>
      <c r="DX216" s="196"/>
      <c r="DY216" s="196"/>
      <c r="DZ216" s="196"/>
      <c r="EA216" s="196"/>
      <c r="EB216" s="196"/>
      <c r="EC216" s="196"/>
      <c r="ED216" s="196"/>
      <c r="EE216" s="196"/>
      <c r="EF216" s="196"/>
      <c r="EG216" s="196"/>
      <c r="EH216" s="196"/>
      <c r="EI216" s="196"/>
      <c r="EJ216" s="196"/>
      <c r="EK216" s="196"/>
      <c r="EL216" s="196"/>
      <c r="EM216" s="196"/>
      <c r="EN216" s="196"/>
      <c r="EO216" s="196"/>
      <c r="EP216" s="196"/>
      <c r="EQ216" s="196"/>
      <c r="ER216" s="196"/>
      <c r="ES216" s="196"/>
      <c r="ET216" s="196"/>
      <c r="EU216" s="196"/>
      <c r="EV216" s="196"/>
      <c r="EW216" s="196"/>
      <c r="EX216" s="196"/>
      <c r="EY216" s="196"/>
      <c r="EZ216" s="196"/>
      <c r="FA216" s="196"/>
      <c r="FB216" s="196"/>
      <c r="FC216" s="196"/>
      <c r="FD216" s="196"/>
      <c r="FE216" s="196"/>
      <c r="FF216" s="196"/>
      <c r="FG216" s="196"/>
      <c r="FH216" s="196"/>
      <c r="FI216" s="196"/>
      <c r="FJ216" s="196"/>
      <c r="FK216" s="196"/>
      <c r="FL216" s="196"/>
      <c r="FM216" s="196"/>
      <c r="FN216" s="196"/>
      <c r="FO216" s="196"/>
      <c r="FP216" s="196"/>
      <c r="FQ216" s="196"/>
      <c r="FR216" s="196"/>
      <c r="FS216" s="280"/>
      <c r="FT216" s="280"/>
      <c r="FU216" s="196"/>
      <c r="FV216" s="277"/>
      <c r="FW216" s="196"/>
      <c r="FX216" s="196"/>
      <c r="FY216" s="280"/>
      <c r="FZ216" s="196"/>
      <c r="GA216" s="196"/>
      <c r="GB216" s="196"/>
      <c r="GC216" s="196"/>
      <c r="GD216" s="196"/>
      <c r="GE216" s="239"/>
      <c r="GF216" s="239"/>
      <c r="GG216" s="239"/>
      <c r="GH216" s="239"/>
      <c r="GI216" s="239"/>
      <c r="GJ216" s="239"/>
      <c r="GK216" s="239"/>
      <c r="GL216" s="239"/>
      <c r="GM216" s="239"/>
      <c r="GN216" s="239"/>
      <c r="GO216" s="239"/>
      <c r="GP216" s="239"/>
      <c r="GQ216" s="239"/>
      <c r="GR216" s="239"/>
      <c r="GS216" s="239"/>
      <c r="GT216" s="239"/>
      <c r="GU216" s="239"/>
      <c r="GV216" s="239"/>
      <c r="GW216" s="239"/>
      <c r="GX216" s="239"/>
      <c r="GY216" s="239"/>
      <c r="GZ216" s="239"/>
      <c r="HA216" s="239"/>
      <c r="HB216" s="239"/>
      <c r="HC216" s="239"/>
      <c r="HD216" s="239"/>
      <c r="HE216" s="239"/>
      <c r="HF216" s="169"/>
    </row>
    <row r="217" spans="1:214" ht="39.75" hidden="1" customHeight="1" x14ac:dyDescent="0.2">
      <c r="A217" s="351"/>
      <c r="B217" s="350"/>
      <c r="C217" s="328"/>
      <c r="D217" s="466"/>
      <c r="E217" s="175"/>
      <c r="F217" s="465"/>
      <c r="G217" s="175"/>
      <c r="H217" s="465"/>
      <c r="I217" s="353"/>
      <c r="J217" s="153"/>
      <c r="K217" s="223"/>
      <c r="L217" s="223"/>
      <c r="M217" s="223"/>
      <c r="N217" s="223"/>
      <c r="O217" s="466"/>
      <c r="P217" s="386"/>
      <c r="Q217" s="395"/>
      <c r="R217" s="329"/>
      <c r="S217" s="395"/>
      <c r="T217" s="368"/>
      <c r="U217" s="154"/>
      <c r="V217" s="155"/>
      <c r="W217" s="155"/>
      <c r="X217" s="155"/>
      <c r="Y217" s="156" t="s">
        <v>115</v>
      </c>
      <c r="Z217" s="132">
        <f>+IF(Y217='Tabla Valoración controles'!$D$4,'Tabla Valoración controles'!$F$4,IF('Mapa Corrupcion'!Y217='Tabla Valoración controles'!$D$5,'Tabla Valoración controles'!$F$5,IF(Y217=FORMULAS!$A$10,0,'Tabla Valoración controles'!$F$6)))</f>
        <v>0</v>
      </c>
      <c r="AA217" s="156"/>
      <c r="AB217" s="133">
        <f>+IF(AA217='Tabla Valoración controles'!$D$7,'Tabla Valoración controles'!$F$7,IF(Y217=FORMULAS!$A$10,0,'Tabla Valoración controles'!$F$8))</f>
        <v>0</v>
      </c>
      <c r="AC217" s="156"/>
      <c r="AD217" s="132">
        <f>+IF(AC217='Tabla Valoración controles'!$D$9,'Tabla Valoración controles'!$F$9,IF(Y217=FORMULAS!$A$10,0,'Tabla Valoración controles'!$F$10))</f>
        <v>0</v>
      </c>
      <c r="AE217" s="156"/>
      <c r="AF217" s="132">
        <f>+IF(AE217='Tabla Valoración controles'!$D$9,'Tabla Valoración controles'!$F$9,IF(AA217=FORMULAS!$A$10,0,'Tabla Valoración controles'!$F$10))</f>
        <v>0</v>
      </c>
      <c r="AG217" s="156"/>
      <c r="AH217" s="132">
        <f>+IF(AG217='Tabla Valoración controles'!$D$13,'Tabla Valoración controles'!$F$13,'Tabla Valoración controles'!$F$14)</f>
        <v>0</v>
      </c>
      <c r="AI217" s="170">
        <f t="shared" si="32"/>
        <v>0</v>
      </c>
      <c r="AJ217" s="157"/>
      <c r="AK217" s="158">
        <f>+IF(AJ217=[3]CONTROLES!$C$50,[3]CONTROLES!$D$50,[3]CONTROLES!$D$51)</f>
        <v>0</v>
      </c>
      <c r="AL217" s="157"/>
      <c r="AM217" s="158">
        <f>+IF(AL217=[3]CONTROLES!$C$52,[3]CONTROLES!$D$52,[3]CONTROLES!$D$53)</f>
        <v>0</v>
      </c>
      <c r="AN217" s="157"/>
      <c r="AO217" s="158">
        <f>+IF(AN217=[3]CONTROLES!$C$54,[3]CONTROLES!$D$54,[3]CONTROLES!$D$55)</f>
        <v>0</v>
      </c>
      <c r="AP217" s="157"/>
      <c r="AQ217" s="158">
        <f>+IF(AP217=[3]CONTROLES!$C$56,[3]CONTROLES!$D$56,IF(AP217=[3]CONTROLES!$C$57,[3]CONTROLES!$D$57,[3]CONTROLES!$D$58))</f>
        <v>0</v>
      </c>
      <c r="AR217" s="157"/>
      <c r="AS217" s="158">
        <f>+IF(AR217=[3]CONTROLES!$C$59,[3]CONTROLES!$D$59,[3]CONTROLES!$D$60)</f>
        <v>0</v>
      </c>
      <c r="AT217" s="157"/>
      <c r="AU217" s="158">
        <f>+IF(AT217=[3]CONTROLES!$C$61,[3]CONTROLES!$D$61,[3]CONTROLES!$D$62)</f>
        <v>0</v>
      </c>
      <c r="AV217" s="157"/>
      <c r="AW217" s="159">
        <f>+IF(AV217=[3]CONTROLES!$C$63,[3]CONTROLES!$D$63,IF(AV217=[3]CONTROLES!$C$64,[3]CONTROLES!$D$64,[3]CONTROLES!$D$65))</f>
        <v>0</v>
      </c>
      <c r="AX217" s="159">
        <f t="shared" si="33"/>
        <v>0</v>
      </c>
      <c r="AY217" s="160" t="str">
        <f t="shared" si="34"/>
        <v>Débil</v>
      </c>
      <c r="AZ217" s="143"/>
      <c r="BA217" s="386"/>
      <c r="BB217" s="394"/>
      <c r="BC217" s="395"/>
      <c r="BD217" s="368"/>
      <c r="BE217" s="368"/>
      <c r="BF217" s="66"/>
      <c r="BG217" s="66"/>
      <c r="BH217" s="143" t="s">
        <v>216</v>
      </c>
      <c r="BI217" s="222"/>
      <c r="BJ217" s="222"/>
      <c r="BK217" s="66"/>
      <c r="BL217" s="66"/>
      <c r="BM217" s="136" t="s">
        <v>171</v>
      </c>
      <c r="BN217" s="368"/>
      <c r="BO217" s="239"/>
      <c r="BP217" s="239"/>
      <c r="BQ217" s="196"/>
      <c r="BR217" s="196"/>
      <c r="BS217" s="196"/>
      <c r="BT217" s="196"/>
      <c r="BU217" s="196"/>
      <c r="BV217" s="196"/>
      <c r="BW217" s="196"/>
      <c r="BX217" s="196"/>
      <c r="BY217" s="196"/>
      <c r="BZ217" s="196"/>
      <c r="CA217" s="196"/>
      <c r="CB217" s="196"/>
      <c r="CC217" s="196"/>
      <c r="CD217" s="196"/>
      <c r="CE217" s="196"/>
      <c r="CF217" s="196"/>
      <c r="CG217" s="196"/>
      <c r="CH217" s="196"/>
      <c r="CI217" s="196"/>
      <c r="CJ217" s="196"/>
      <c r="CK217" s="196"/>
      <c r="CL217" s="196"/>
      <c r="CM217" s="196"/>
      <c r="CN217" s="196"/>
      <c r="CO217" s="196"/>
      <c r="CP217" s="196"/>
      <c r="CQ217" s="196"/>
      <c r="CR217" s="196"/>
      <c r="CS217" s="196"/>
      <c r="CT217" s="196"/>
      <c r="CU217" s="196"/>
      <c r="CV217" s="196"/>
      <c r="CW217" s="196"/>
      <c r="CX217" s="196"/>
      <c r="CY217" s="196"/>
      <c r="CZ217" s="196"/>
      <c r="DA217" s="196"/>
      <c r="DB217" s="196"/>
      <c r="DC217" s="196"/>
      <c r="DD217" s="196"/>
      <c r="DE217" s="196"/>
      <c r="DF217" s="196"/>
      <c r="DG217" s="196"/>
      <c r="DH217" s="196"/>
      <c r="DI217" s="196"/>
      <c r="DJ217" s="196"/>
      <c r="DK217" s="196"/>
      <c r="DL217" s="196"/>
      <c r="DM217" s="196"/>
      <c r="DN217" s="196"/>
      <c r="DO217" s="196"/>
      <c r="DP217" s="196"/>
      <c r="DQ217" s="196"/>
      <c r="DR217" s="196"/>
      <c r="DS217" s="196"/>
      <c r="DT217" s="196"/>
      <c r="DU217" s="196"/>
      <c r="DV217" s="196"/>
      <c r="DW217" s="196"/>
      <c r="DX217" s="196"/>
      <c r="DY217" s="196"/>
      <c r="DZ217" s="196"/>
      <c r="EA217" s="196"/>
      <c r="EB217" s="196"/>
      <c r="EC217" s="196"/>
      <c r="ED217" s="196"/>
      <c r="EE217" s="196"/>
      <c r="EF217" s="196"/>
      <c r="EG217" s="196"/>
      <c r="EH217" s="196"/>
      <c r="EI217" s="196"/>
      <c r="EJ217" s="196"/>
      <c r="EK217" s="196"/>
      <c r="EL217" s="196"/>
      <c r="EM217" s="196"/>
      <c r="EN217" s="196"/>
      <c r="EO217" s="196"/>
      <c r="EP217" s="196"/>
      <c r="EQ217" s="196"/>
      <c r="ER217" s="196"/>
      <c r="ES217" s="196"/>
      <c r="ET217" s="196"/>
      <c r="EU217" s="196"/>
      <c r="EV217" s="196"/>
      <c r="EW217" s="196"/>
      <c r="EX217" s="196"/>
      <c r="EY217" s="196"/>
      <c r="EZ217" s="196"/>
      <c r="FA217" s="196"/>
      <c r="FB217" s="196"/>
      <c r="FC217" s="196"/>
      <c r="FD217" s="196"/>
      <c r="FE217" s="196"/>
      <c r="FF217" s="196"/>
      <c r="FG217" s="196"/>
      <c r="FH217" s="196"/>
      <c r="FI217" s="196"/>
      <c r="FJ217" s="196"/>
      <c r="FK217" s="196"/>
      <c r="FL217" s="196"/>
      <c r="FM217" s="196"/>
      <c r="FN217" s="196"/>
      <c r="FO217" s="196"/>
      <c r="FP217" s="196"/>
      <c r="FQ217" s="196"/>
      <c r="FR217" s="196"/>
      <c r="FS217" s="280"/>
      <c r="FT217" s="280"/>
      <c r="FU217" s="196"/>
      <c r="FV217" s="277"/>
      <c r="FW217" s="196"/>
      <c r="FX217" s="196"/>
      <c r="FY217" s="280"/>
      <c r="FZ217" s="196"/>
      <c r="GA217" s="196"/>
      <c r="GB217" s="196"/>
      <c r="GC217" s="196"/>
      <c r="GD217" s="196"/>
      <c r="GE217" s="239"/>
      <c r="GF217" s="239"/>
      <c r="GG217" s="239"/>
      <c r="GH217" s="239"/>
      <c r="GI217" s="239"/>
      <c r="GJ217" s="239"/>
      <c r="GK217" s="239"/>
      <c r="GL217" s="239"/>
      <c r="GM217" s="239"/>
      <c r="GN217" s="239"/>
      <c r="GO217" s="239"/>
      <c r="GP217" s="239"/>
      <c r="GQ217" s="239"/>
      <c r="GR217" s="239"/>
      <c r="GS217" s="239"/>
      <c r="GT217" s="239"/>
      <c r="GU217" s="239"/>
      <c r="GV217" s="239"/>
      <c r="GW217" s="239"/>
      <c r="GX217" s="239"/>
      <c r="GY217" s="239"/>
      <c r="GZ217" s="239"/>
      <c r="HA217" s="239"/>
      <c r="HB217" s="239"/>
      <c r="HC217" s="239"/>
      <c r="HD217" s="239"/>
      <c r="HE217" s="239"/>
      <c r="HF217" s="169"/>
    </row>
    <row r="218" spans="1:214" ht="39.75" hidden="1" customHeight="1" x14ac:dyDescent="0.2">
      <c r="A218" s="351"/>
      <c r="B218" s="350"/>
      <c r="C218" s="328"/>
      <c r="D218" s="466"/>
      <c r="E218" s="175"/>
      <c r="F218" s="465"/>
      <c r="G218" s="175"/>
      <c r="H218" s="465"/>
      <c r="I218" s="353"/>
      <c r="J218" s="153"/>
      <c r="K218" s="223"/>
      <c r="L218" s="223"/>
      <c r="M218" s="223"/>
      <c r="N218" s="223"/>
      <c r="O218" s="466"/>
      <c r="P218" s="386"/>
      <c r="Q218" s="395"/>
      <c r="R218" s="329"/>
      <c r="S218" s="395"/>
      <c r="T218" s="368"/>
      <c r="U218" s="154"/>
      <c r="V218" s="155"/>
      <c r="W218" s="155"/>
      <c r="X218" s="155"/>
      <c r="Y218" s="156" t="s">
        <v>115</v>
      </c>
      <c r="Z218" s="132">
        <f>+IF(Y218='Tabla Valoración controles'!$D$4,'Tabla Valoración controles'!$F$4,IF('Mapa Corrupcion'!Y218='Tabla Valoración controles'!$D$5,'Tabla Valoración controles'!$F$5,IF(Y218=FORMULAS!$A$10,0,'Tabla Valoración controles'!$F$6)))</f>
        <v>0</v>
      </c>
      <c r="AA218" s="156"/>
      <c r="AB218" s="133">
        <f>+IF(AA218='Tabla Valoración controles'!$D$7,'Tabla Valoración controles'!$F$7,IF(Y218=FORMULAS!$A$10,0,'Tabla Valoración controles'!$F$8))</f>
        <v>0</v>
      </c>
      <c r="AC218" s="156"/>
      <c r="AD218" s="132">
        <f>+IF(AC218='Tabla Valoración controles'!$D$9,'Tabla Valoración controles'!$F$9,IF(Y218=FORMULAS!$A$10,0,'Tabla Valoración controles'!$F$10))</f>
        <v>0</v>
      </c>
      <c r="AE218" s="156"/>
      <c r="AF218" s="132">
        <f>+IF(AE218='Tabla Valoración controles'!$D$9,'Tabla Valoración controles'!$F$9,IF(AA218=FORMULAS!$A$10,0,'Tabla Valoración controles'!$F$10))</f>
        <v>0</v>
      </c>
      <c r="AG218" s="156"/>
      <c r="AH218" s="132">
        <f>+IF(AG218='Tabla Valoración controles'!$D$13,'Tabla Valoración controles'!$F$13,'Tabla Valoración controles'!$F$14)</f>
        <v>0</v>
      </c>
      <c r="AI218" s="170">
        <f t="shared" si="32"/>
        <v>0</v>
      </c>
      <c r="AJ218" s="157"/>
      <c r="AK218" s="158">
        <f>+IF(AJ218=[3]CONTROLES!$C$50,[3]CONTROLES!$D$50,[3]CONTROLES!$D$51)</f>
        <v>0</v>
      </c>
      <c r="AL218" s="157"/>
      <c r="AM218" s="158">
        <f>+IF(AL218=[3]CONTROLES!$C$52,[3]CONTROLES!$D$52,[3]CONTROLES!$D$53)</f>
        <v>0</v>
      </c>
      <c r="AN218" s="157"/>
      <c r="AO218" s="158">
        <f>+IF(AN218=[3]CONTROLES!$C$54,[3]CONTROLES!$D$54,[3]CONTROLES!$D$55)</f>
        <v>0</v>
      </c>
      <c r="AP218" s="157"/>
      <c r="AQ218" s="158">
        <f>+IF(AP218=[3]CONTROLES!$C$56,[3]CONTROLES!$D$56,IF(AP218=[3]CONTROLES!$C$57,[3]CONTROLES!$D$57,[3]CONTROLES!$D$58))</f>
        <v>0</v>
      </c>
      <c r="AR218" s="157"/>
      <c r="AS218" s="158">
        <f>+IF(AR218=[3]CONTROLES!$C$59,[3]CONTROLES!$D$59,[3]CONTROLES!$D$60)</f>
        <v>0</v>
      </c>
      <c r="AT218" s="157"/>
      <c r="AU218" s="158">
        <f>+IF(AT218=[3]CONTROLES!$C$61,[3]CONTROLES!$D$61,[3]CONTROLES!$D$62)</f>
        <v>0</v>
      </c>
      <c r="AV218" s="157"/>
      <c r="AW218" s="159">
        <f>+IF(AV218=[3]CONTROLES!$C$63,[3]CONTROLES!$D$63,IF(AV218=[3]CONTROLES!$C$64,[3]CONTROLES!$D$64,[3]CONTROLES!$D$65))</f>
        <v>0</v>
      </c>
      <c r="AX218" s="159">
        <f t="shared" si="33"/>
        <v>0</v>
      </c>
      <c r="AY218" s="160" t="str">
        <f t="shared" si="34"/>
        <v>Débil</v>
      </c>
      <c r="AZ218" s="143"/>
      <c r="BA218" s="386"/>
      <c r="BB218" s="394"/>
      <c r="BC218" s="395"/>
      <c r="BD218" s="368"/>
      <c r="BE218" s="368"/>
      <c r="BF218" s="66"/>
      <c r="BG218" s="66"/>
      <c r="BH218" s="143" t="s">
        <v>216</v>
      </c>
      <c r="BI218" s="222"/>
      <c r="BJ218" s="222"/>
      <c r="BK218" s="66"/>
      <c r="BL218" s="66"/>
      <c r="BM218" s="136" t="s">
        <v>171</v>
      </c>
      <c r="BN218" s="368"/>
      <c r="BO218" s="239"/>
      <c r="BP218" s="239"/>
      <c r="BQ218" s="196"/>
      <c r="BR218" s="196"/>
      <c r="BS218" s="196"/>
      <c r="BT218" s="196"/>
      <c r="BU218" s="196"/>
      <c r="BV218" s="196"/>
      <c r="BW218" s="196"/>
      <c r="BX218" s="196"/>
      <c r="BY218" s="196"/>
      <c r="BZ218" s="196"/>
      <c r="CA218" s="196"/>
      <c r="CB218" s="196"/>
      <c r="CC218" s="196"/>
      <c r="CD218" s="196"/>
      <c r="CE218" s="196"/>
      <c r="CF218" s="196"/>
      <c r="CG218" s="196"/>
      <c r="CH218" s="196"/>
      <c r="CI218" s="196"/>
      <c r="CJ218" s="196"/>
      <c r="CK218" s="196"/>
      <c r="CL218" s="196"/>
      <c r="CM218" s="196"/>
      <c r="CN218" s="196"/>
      <c r="CO218" s="196"/>
      <c r="CP218" s="196"/>
      <c r="CQ218" s="196"/>
      <c r="CR218" s="196"/>
      <c r="CS218" s="196"/>
      <c r="CT218" s="196"/>
      <c r="CU218" s="196"/>
      <c r="CV218" s="196"/>
      <c r="CW218" s="196"/>
      <c r="CX218" s="196"/>
      <c r="CY218" s="196"/>
      <c r="CZ218" s="196"/>
      <c r="DA218" s="196"/>
      <c r="DB218" s="196"/>
      <c r="DC218" s="196"/>
      <c r="DD218" s="196"/>
      <c r="DE218" s="196"/>
      <c r="DF218" s="196"/>
      <c r="DG218" s="196"/>
      <c r="DH218" s="196"/>
      <c r="DI218" s="196"/>
      <c r="DJ218" s="196"/>
      <c r="DK218" s="196"/>
      <c r="DL218" s="196"/>
      <c r="DM218" s="196"/>
      <c r="DN218" s="196"/>
      <c r="DO218" s="196"/>
      <c r="DP218" s="196"/>
      <c r="DQ218" s="196"/>
      <c r="DR218" s="196"/>
      <c r="DS218" s="196"/>
      <c r="DT218" s="196"/>
      <c r="DU218" s="196"/>
      <c r="DV218" s="196"/>
      <c r="DW218" s="196"/>
      <c r="DX218" s="196"/>
      <c r="DY218" s="196"/>
      <c r="DZ218" s="196"/>
      <c r="EA218" s="196"/>
      <c r="EB218" s="196"/>
      <c r="EC218" s="196"/>
      <c r="ED218" s="196"/>
      <c r="EE218" s="196"/>
      <c r="EF218" s="196"/>
      <c r="EG218" s="196"/>
      <c r="EH218" s="196"/>
      <c r="EI218" s="196"/>
      <c r="EJ218" s="196"/>
      <c r="EK218" s="196"/>
      <c r="EL218" s="196"/>
      <c r="EM218" s="196"/>
      <c r="EN218" s="196"/>
      <c r="EO218" s="196"/>
      <c r="EP218" s="196"/>
      <c r="EQ218" s="196"/>
      <c r="ER218" s="196"/>
      <c r="ES218" s="196"/>
      <c r="ET218" s="196"/>
      <c r="EU218" s="196"/>
      <c r="EV218" s="196"/>
      <c r="EW218" s="196"/>
      <c r="EX218" s="196"/>
      <c r="EY218" s="196"/>
      <c r="EZ218" s="196"/>
      <c r="FA218" s="196"/>
      <c r="FB218" s="196"/>
      <c r="FC218" s="196"/>
      <c r="FD218" s="196"/>
      <c r="FE218" s="196"/>
      <c r="FF218" s="196"/>
      <c r="FG218" s="196"/>
      <c r="FH218" s="196"/>
      <c r="FI218" s="196"/>
      <c r="FJ218" s="196"/>
      <c r="FK218" s="196"/>
      <c r="FL218" s="196"/>
      <c r="FM218" s="196"/>
      <c r="FN218" s="196"/>
      <c r="FO218" s="196"/>
      <c r="FP218" s="196"/>
      <c r="FQ218" s="196"/>
      <c r="FR218" s="196"/>
      <c r="FS218" s="280"/>
      <c r="FT218" s="280"/>
      <c r="FU218" s="196"/>
      <c r="FV218" s="277"/>
      <c r="FW218" s="196"/>
      <c r="FX218" s="196"/>
      <c r="FY218" s="280"/>
      <c r="FZ218" s="196"/>
      <c r="GA218" s="196"/>
      <c r="GB218" s="196"/>
      <c r="GC218" s="196"/>
      <c r="GD218" s="196"/>
      <c r="GE218" s="239"/>
      <c r="GF218" s="239"/>
      <c r="GG218" s="239"/>
      <c r="GH218" s="239"/>
      <c r="GI218" s="239"/>
      <c r="GJ218" s="239"/>
      <c r="GK218" s="239"/>
      <c r="GL218" s="239"/>
      <c r="GM218" s="239"/>
      <c r="GN218" s="239"/>
      <c r="GO218" s="239"/>
      <c r="GP218" s="239"/>
      <c r="GQ218" s="239"/>
      <c r="GR218" s="239"/>
      <c r="GS218" s="239"/>
      <c r="GT218" s="239"/>
      <c r="GU218" s="239"/>
      <c r="GV218" s="239"/>
      <c r="GW218" s="239"/>
      <c r="GX218" s="239"/>
      <c r="GY218" s="239"/>
      <c r="GZ218" s="239"/>
      <c r="HA218" s="239"/>
      <c r="HB218" s="239"/>
      <c r="HC218" s="239"/>
      <c r="HD218" s="239"/>
      <c r="HE218" s="239"/>
      <c r="HF218" s="169"/>
    </row>
    <row r="219" spans="1:214" ht="39.75" hidden="1" customHeight="1" x14ac:dyDescent="0.2">
      <c r="A219" s="351"/>
      <c r="B219" s="350" t="s">
        <v>121</v>
      </c>
      <c r="C219" s="328" t="str">
        <f>VLOOKUP(B219,FORMULAS!$A$30:$C$46,2,0)</f>
        <v>OBJETIVO PROCESO</v>
      </c>
      <c r="D219" s="466" t="e">
        <f>VLOOKUP(#REF!,FORMULAS!$A$30:$C$46,3,0)</f>
        <v>#REF!</v>
      </c>
      <c r="E219" s="175"/>
      <c r="F219" s="465"/>
      <c r="G219" s="175"/>
      <c r="H219" s="465"/>
      <c r="I219" s="353"/>
      <c r="J219" s="153"/>
      <c r="K219" s="223"/>
      <c r="L219" s="223"/>
      <c r="M219" s="223"/>
      <c r="N219" s="223"/>
      <c r="O219" s="466" t="s">
        <v>3</v>
      </c>
      <c r="P219" s="386" t="str">
        <f>VLOOKUP(O219,FORMULAS!$A$77:$B$82,2,0)</f>
        <v>Probabilidad</v>
      </c>
      <c r="Q219" s="395" t="str">
        <f>+P219</f>
        <v>Probabilidad</v>
      </c>
      <c r="R219" s="329" t="e">
        <f>VLOOKUP(A219,'Impacto Ri Inhe'!$B$5:$AF$42,31,0)</f>
        <v>#N/A</v>
      </c>
      <c r="S219" s="395" t="e">
        <f>CONCATENATE(R219,"-",Q219)</f>
        <v>#N/A</v>
      </c>
      <c r="T219" s="368" t="e">
        <f>VLOOKUP(S219,FORMULAS!$I$77:$J$97,2,0)</f>
        <v>#N/A</v>
      </c>
      <c r="U219" s="154"/>
      <c r="V219" s="155"/>
      <c r="W219" s="155"/>
      <c r="X219" s="155"/>
      <c r="Y219" s="156" t="s">
        <v>115</v>
      </c>
      <c r="Z219" s="132">
        <f>+IF(Y219='Tabla Valoración controles'!$D$4,'Tabla Valoración controles'!$F$4,IF('Mapa Corrupcion'!Y219='Tabla Valoración controles'!$D$5,'Tabla Valoración controles'!$F$5,IF(Y219=FORMULAS!$A$10,0,'Tabla Valoración controles'!$F$6)))</f>
        <v>0</v>
      </c>
      <c r="AA219" s="156"/>
      <c r="AB219" s="133">
        <f>+IF(AA219='Tabla Valoración controles'!$D$7,'Tabla Valoración controles'!$F$7,IF(Y219=FORMULAS!$A$10,0,'Tabla Valoración controles'!$F$8))</f>
        <v>0</v>
      </c>
      <c r="AC219" s="156"/>
      <c r="AD219" s="132">
        <f>+IF(AC219='Tabla Valoración controles'!$D$9,'Tabla Valoración controles'!$F$9,IF(Y219=FORMULAS!$A$10,0,'Tabla Valoración controles'!$F$10))</f>
        <v>0</v>
      </c>
      <c r="AE219" s="156"/>
      <c r="AF219" s="132">
        <f>+IF(AE219='Tabla Valoración controles'!$D$9,'Tabla Valoración controles'!$F$9,IF(AA219=FORMULAS!$A$10,0,'Tabla Valoración controles'!$F$10))</f>
        <v>0</v>
      </c>
      <c r="AG219" s="156"/>
      <c r="AH219" s="132">
        <f>+IF(AG219='Tabla Valoración controles'!$D$13,'Tabla Valoración controles'!$F$13,'Tabla Valoración controles'!$F$14)</f>
        <v>0</v>
      </c>
      <c r="AI219" s="170">
        <f t="shared" si="32"/>
        <v>0</v>
      </c>
      <c r="AJ219" s="157"/>
      <c r="AK219" s="158">
        <f>+IF(AJ219=[3]CONTROLES!$C$50,[3]CONTROLES!$D$50,[3]CONTROLES!$D$51)</f>
        <v>0</v>
      </c>
      <c r="AL219" s="157"/>
      <c r="AM219" s="158">
        <f>+IF(AL219=[3]CONTROLES!$C$52,[3]CONTROLES!$D$52,[3]CONTROLES!$D$53)</f>
        <v>0</v>
      </c>
      <c r="AN219" s="157"/>
      <c r="AO219" s="158">
        <f>+IF(AN219=[3]CONTROLES!$C$54,[3]CONTROLES!$D$54,[3]CONTROLES!$D$55)</f>
        <v>0</v>
      </c>
      <c r="AP219" s="157"/>
      <c r="AQ219" s="158">
        <f>+IF(AP219=[3]CONTROLES!$C$56,[3]CONTROLES!$D$56,IF(AP219=[3]CONTROLES!$C$57,[3]CONTROLES!$D$57,[3]CONTROLES!$D$58))</f>
        <v>0</v>
      </c>
      <c r="AR219" s="157"/>
      <c r="AS219" s="158">
        <f>+IF(AR219=[3]CONTROLES!$C$59,[3]CONTROLES!$D$59,[3]CONTROLES!$D$60)</f>
        <v>0</v>
      </c>
      <c r="AT219" s="157"/>
      <c r="AU219" s="158">
        <f>+IF(AT219=[3]CONTROLES!$C$61,[3]CONTROLES!$D$61,[3]CONTROLES!$D$62)</f>
        <v>0</v>
      </c>
      <c r="AV219" s="157"/>
      <c r="AW219" s="159">
        <f>+IF(AV219=[3]CONTROLES!$C$63,[3]CONTROLES!$D$63,IF(AV219=[3]CONTROLES!$C$64,[3]CONTROLES!$D$64,[3]CONTROLES!$D$65))</f>
        <v>0</v>
      </c>
      <c r="AX219" s="159">
        <f t="shared" si="33"/>
        <v>0</v>
      </c>
      <c r="AY219" s="160" t="str">
        <f t="shared" si="34"/>
        <v>Débil</v>
      </c>
      <c r="AZ219" s="143" t="s">
        <v>3</v>
      </c>
      <c r="BA219" s="386" t="str">
        <f>VLOOKUP(AZ219,FORMULAS!$A$77:$B$82,2,0)</f>
        <v>Probabilidad</v>
      </c>
      <c r="BB219" s="393" t="e">
        <f>+R219</f>
        <v>#N/A</v>
      </c>
      <c r="BC219" s="395" t="e">
        <f>CONCATENATE(BB219,"-",BA219)</f>
        <v>#N/A</v>
      </c>
      <c r="BD219" s="368" t="e">
        <f>VLOOKUP(BC219,FORMULAS!$I$77:$J$97,2,0)</f>
        <v>#N/A</v>
      </c>
      <c r="BE219" s="368"/>
      <c r="BF219" s="66"/>
      <c r="BG219" s="66"/>
      <c r="BH219" s="143" t="s">
        <v>216</v>
      </c>
      <c r="BI219" s="222"/>
      <c r="BJ219" s="222"/>
      <c r="BK219" s="66"/>
      <c r="BL219" s="66"/>
      <c r="BM219" s="136" t="s">
        <v>171</v>
      </c>
      <c r="BN219" s="368"/>
      <c r="BO219" s="239"/>
      <c r="BP219" s="239"/>
      <c r="BQ219" s="196"/>
      <c r="BR219" s="196"/>
      <c r="BS219" s="196"/>
      <c r="BT219" s="196"/>
      <c r="BU219" s="196"/>
      <c r="BV219" s="196"/>
      <c r="BW219" s="196"/>
      <c r="BX219" s="196"/>
      <c r="BY219" s="196"/>
      <c r="BZ219" s="196"/>
      <c r="CA219" s="196"/>
      <c r="CB219" s="196"/>
      <c r="CC219" s="196"/>
      <c r="CD219" s="196"/>
      <c r="CE219" s="196"/>
      <c r="CF219" s="196"/>
      <c r="CG219" s="196"/>
      <c r="CH219" s="196"/>
      <c r="CI219" s="196"/>
      <c r="CJ219" s="196"/>
      <c r="CK219" s="196"/>
      <c r="CL219" s="196"/>
      <c r="CM219" s="196"/>
      <c r="CN219" s="196"/>
      <c r="CO219" s="196"/>
      <c r="CP219" s="196"/>
      <c r="CQ219" s="196"/>
      <c r="CR219" s="196"/>
      <c r="CS219" s="196"/>
      <c r="CT219" s="196"/>
      <c r="CU219" s="196"/>
      <c r="CV219" s="196"/>
      <c r="CW219" s="196"/>
      <c r="CX219" s="196"/>
      <c r="CY219" s="196"/>
      <c r="CZ219" s="196"/>
      <c r="DA219" s="196"/>
      <c r="DB219" s="196"/>
      <c r="DC219" s="196"/>
      <c r="DD219" s="196"/>
      <c r="DE219" s="196"/>
      <c r="DF219" s="196"/>
      <c r="DG219" s="196"/>
      <c r="DH219" s="196"/>
      <c r="DI219" s="196"/>
      <c r="DJ219" s="196"/>
      <c r="DK219" s="196"/>
      <c r="DL219" s="196"/>
      <c r="DM219" s="196"/>
      <c r="DN219" s="196"/>
      <c r="DO219" s="196"/>
      <c r="DP219" s="196"/>
      <c r="DQ219" s="196"/>
      <c r="DR219" s="196"/>
      <c r="DS219" s="196"/>
      <c r="DT219" s="196"/>
      <c r="DU219" s="196"/>
      <c r="DV219" s="196"/>
      <c r="DW219" s="196"/>
      <c r="DX219" s="196"/>
      <c r="DY219" s="196"/>
      <c r="DZ219" s="196"/>
      <c r="EA219" s="196"/>
      <c r="EB219" s="196"/>
      <c r="EC219" s="196"/>
      <c r="ED219" s="196"/>
      <c r="EE219" s="196"/>
      <c r="EF219" s="196"/>
      <c r="EG219" s="196"/>
      <c r="EH219" s="196"/>
      <c r="EI219" s="196"/>
      <c r="EJ219" s="196"/>
      <c r="EK219" s="196"/>
      <c r="EL219" s="196"/>
      <c r="EM219" s="196"/>
      <c r="EN219" s="196"/>
      <c r="EO219" s="196"/>
      <c r="EP219" s="196"/>
      <c r="EQ219" s="196"/>
      <c r="ER219" s="196"/>
      <c r="ES219" s="196"/>
      <c r="ET219" s="196"/>
      <c r="EU219" s="196"/>
      <c r="EV219" s="196"/>
      <c r="EW219" s="196"/>
      <c r="EX219" s="196"/>
      <c r="EY219" s="196"/>
      <c r="EZ219" s="196"/>
      <c r="FA219" s="196"/>
      <c r="FB219" s="196"/>
      <c r="FC219" s="196"/>
      <c r="FD219" s="196"/>
      <c r="FE219" s="196"/>
      <c r="FF219" s="196"/>
      <c r="FG219" s="196"/>
      <c r="FH219" s="196"/>
      <c r="FI219" s="196"/>
      <c r="FJ219" s="196"/>
      <c r="FK219" s="196"/>
      <c r="FL219" s="196"/>
      <c r="FM219" s="196"/>
      <c r="FN219" s="196"/>
      <c r="FO219" s="196"/>
      <c r="FP219" s="196"/>
      <c r="FQ219" s="196"/>
      <c r="FR219" s="196"/>
      <c r="FS219" s="280"/>
      <c r="FT219" s="280"/>
      <c r="FU219" s="196"/>
      <c r="FV219" s="277"/>
      <c r="FW219" s="196"/>
      <c r="FX219" s="196"/>
      <c r="FY219" s="280"/>
      <c r="FZ219" s="196"/>
      <c r="GA219" s="196"/>
      <c r="GB219" s="196"/>
      <c r="GC219" s="196"/>
      <c r="GD219" s="196"/>
      <c r="GE219" s="239"/>
      <c r="GF219" s="239"/>
      <c r="GG219" s="239"/>
      <c r="GH219" s="239"/>
      <c r="GI219" s="239"/>
      <c r="GJ219" s="239"/>
      <c r="GK219" s="239"/>
      <c r="GL219" s="239"/>
      <c r="GM219" s="239"/>
      <c r="GN219" s="239"/>
      <c r="GO219" s="239"/>
      <c r="GP219" s="239"/>
      <c r="GQ219" s="239"/>
      <c r="GR219" s="239"/>
      <c r="GS219" s="239"/>
      <c r="GT219" s="239"/>
      <c r="GU219" s="239"/>
      <c r="GV219" s="239"/>
      <c r="GW219" s="239"/>
      <c r="GX219" s="239"/>
      <c r="GY219" s="239"/>
      <c r="GZ219" s="239"/>
      <c r="HA219" s="239"/>
      <c r="HB219" s="239"/>
      <c r="HC219" s="239"/>
      <c r="HD219" s="239"/>
      <c r="HE219" s="239"/>
      <c r="HF219" s="169"/>
    </row>
    <row r="220" spans="1:214" ht="39.75" hidden="1" customHeight="1" x14ac:dyDescent="0.2">
      <c r="A220" s="351"/>
      <c r="B220" s="350"/>
      <c r="C220" s="328"/>
      <c r="D220" s="466"/>
      <c r="E220" s="175"/>
      <c r="F220" s="465"/>
      <c r="G220" s="175"/>
      <c r="H220" s="465"/>
      <c r="I220" s="353"/>
      <c r="J220" s="153"/>
      <c r="K220" s="223"/>
      <c r="L220" s="223"/>
      <c r="M220" s="223"/>
      <c r="N220" s="223"/>
      <c r="O220" s="466"/>
      <c r="P220" s="386"/>
      <c r="Q220" s="395"/>
      <c r="R220" s="329"/>
      <c r="S220" s="395"/>
      <c r="T220" s="368"/>
      <c r="U220" s="154"/>
      <c r="V220" s="155"/>
      <c r="W220" s="155"/>
      <c r="X220" s="155"/>
      <c r="Y220" s="156" t="s">
        <v>115</v>
      </c>
      <c r="Z220" s="132">
        <f>+IF(Y220='Tabla Valoración controles'!$D$4,'Tabla Valoración controles'!$F$4,IF('Mapa Corrupcion'!Y220='Tabla Valoración controles'!$D$5,'Tabla Valoración controles'!$F$5,IF(Y220=FORMULAS!$A$10,0,'Tabla Valoración controles'!$F$6)))</f>
        <v>0</v>
      </c>
      <c r="AA220" s="156"/>
      <c r="AB220" s="133">
        <f>+IF(AA220='Tabla Valoración controles'!$D$7,'Tabla Valoración controles'!$F$7,IF(Y220=FORMULAS!$A$10,0,'Tabla Valoración controles'!$F$8))</f>
        <v>0</v>
      </c>
      <c r="AC220" s="156"/>
      <c r="AD220" s="132">
        <f>+IF(AC220='Tabla Valoración controles'!$D$9,'Tabla Valoración controles'!$F$9,IF(Y220=FORMULAS!$A$10,0,'Tabla Valoración controles'!$F$10))</f>
        <v>0</v>
      </c>
      <c r="AE220" s="156"/>
      <c r="AF220" s="132">
        <f>+IF(AE220='Tabla Valoración controles'!$D$9,'Tabla Valoración controles'!$F$9,IF(AA220=FORMULAS!$A$10,0,'Tabla Valoración controles'!$F$10))</f>
        <v>0</v>
      </c>
      <c r="AG220" s="156"/>
      <c r="AH220" s="132">
        <f>+IF(AG220='Tabla Valoración controles'!$D$13,'Tabla Valoración controles'!$F$13,'Tabla Valoración controles'!$F$14)</f>
        <v>0</v>
      </c>
      <c r="AI220" s="170">
        <f t="shared" si="32"/>
        <v>0</v>
      </c>
      <c r="AJ220" s="157"/>
      <c r="AK220" s="158">
        <f>+IF(AJ220=[3]CONTROLES!$C$50,[3]CONTROLES!$D$50,[3]CONTROLES!$D$51)</f>
        <v>0</v>
      </c>
      <c r="AL220" s="157"/>
      <c r="AM220" s="158">
        <f>+IF(AL220=[3]CONTROLES!$C$52,[3]CONTROLES!$D$52,[3]CONTROLES!$D$53)</f>
        <v>0</v>
      </c>
      <c r="AN220" s="157"/>
      <c r="AO220" s="158">
        <f>+IF(AN220=[3]CONTROLES!$C$54,[3]CONTROLES!$D$54,[3]CONTROLES!$D$55)</f>
        <v>0</v>
      </c>
      <c r="AP220" s="157"/>
      <c r="AQ220" s="158">
        <f>+IF(AP220=[3]CONTROLES!$C$56,[3]CONTROLES!$D$56,IF(AP220=[3]CONTROLES!$C$57,[3]CONTROLES!$D$57,[3]CONTROLES!$D$58))</f>
        <v>0</v>
      </c>
      <c r="AR220" s="157"/>
      <c r="AS220" s="158">
        <f>+IF(AR220=[3]CONTROLES!$C$59,[3]CONTROLES!$D$59,[3]CONTROLES!$D$60)</f>
        <v>0</v>
      </c>
      <c r="AT220" s="157"/>
      <c r="AU220" s="158">
        <f>+IF(AT220=[3]CONTROLES!$C$61,[3]CONTROLES!$D$61,[3]CONTROLES!$D$62)</f>
        <v>0</v>
      </c>
      <c r="AV220" s="157"/>
      <c r="AW220" s="159">
        <f>+IF(AV220=[3]CONTROLES!$C$63,[3]CONTROLES!$D$63,IF(AV220=[3]CONTROLES!$C$64,[3]CONTROLES!$D$64,[3]CONTROLES!$D$65))</f>
        <v>0</v>
      </c>
      <c r="AX220" s="159">
        <f t="shared" si="33"/>
        <v>0</v>
      </c>
      <c r="AY220" s="160" t="str">
        <f t="shared" si="34"/>
        <v>Débil</v>
      </c>
      <c r="AZ220" s="143"/>
      <c r="BA220" s="386"/>
      <c r="BB220" s="394"/>
      <c r="BC220" s="395"/>
      <c r="BD220" s="368"/>
      <c r="BE220" s="368"/>
      <c r="BF220" s="66"/>
      <c r="BG220" s="66"/>
      <c r="BH220" s="143" t="s">
        <v>216</v>
      </c>
      <c r="BI220" s="66"/>
      <c r="BJ220" s="66"/>
      <c r="BK220" s="66"/>
      <c r="BL220" s="66"/>
      <c r="BM220" s="136" t="s">
        <v>171</v>
      </c>
      <c r="BN220" s="368"/>
      <c r="BO220" s="239"/>
      <c r="BP220" s="239"/>
      <c r="BQ220" s="196"/>
      <c r="BR220" s="196"/>
      <c r="BS220" s="196"/>
      <c r="BT220" s="196"/>
      <c r="BU220" s="196"/>
      <c r="BV220" s="196"/>
      <c r="BW220" s="196"/>
      <c r="BX220" s="196"/>
      <c r="BY220" s="196"/>
      <c r="BZ220" s="196"/>
      <c r="CA220" s="196"/>
      <c r="CB220" s="196"/>
      <c r="CC220" s="196"/>
      <c r="CD220" s="196"/>
      <c r="CE220" s="196"/>
      <c r="CF220" s="196"/>
      <c r="CG220" s="196"/>
      <c r="CH220" s="196"/>
      <c r="CI220" s="196"/>
      <c r="CJ220" s="196"/>
      <c r="CK220" s="196"/>
      <c r="CL220" s="196"/>
      <c r="CM220" s="196"/>
      <c r="CN220" s="196"/>
      <c r="CO220" s="196"/>
      <c r="CP220" s="196"/>
      <c r="CQ220" s="196"/>
      <c r="CR220" s="196"/>
      <c r="CS220" s="196"/>
      <c r="CT220" s="196"/>
      <c r="CU220" s="196"/>
      <c r="CV220" s="196"/>
      <c r="CW220" s="196"/>
      <c r="CX220" s="196"/>
      <c r="CY220" s="196"/>
      <c r="CZ220" s="196"/>
      <c r="DA220" s="196"/>
      <c r="DB220" s="196"/>
      <c r="DC220" s="196"/>
      <c r="DD220" s="196"/>
      <c r="DE220" s="196"/>
      <c r="DF220" s="196"/>
      <c r="DG220" s="196"/>
      <c r="DH220" s="196"/>
      <c r="DI220" s="196"/>
      <c r="DJ220" s="196"/>
      <c r="DK220" s="196"/>
      <c r="DL220" s="196"/>
      <c r="DM220" s="196"/>
      <c r="DN220" s="196"/>
      <c r="DO220" s="196"/>
      <c r="DP220" s="196"/>
      <c r="DQ220" s="196"/>
      <c r="DR220" s="196"/>
      <c r="DS220" s="196"/>
      <c r="DT220" s="196"/>
      <c r="DU220" s="196"/>
      <c r="DV220" s="196"/>
      <c r="DW220" s="196"/>
      <c r="DX220" s="196"/>
      <c r="DY220" s="196"/>
      <c r="DZ220" s="196"/>
      <c r="EA220" s="196"/>
      <c r="EB220" s="196"/>
      <c r="EC220" s="196"/>
      <c r="ED220" s="196"/>
      <c r="EE220" s="196"/>
      <c r="EF220" s="196"/>
      <c r="EG220" s="196"/>
      <c r="EH220" s="196"/>
      <c r="EI220" s="196"/>
      <c r="EJ220" s="196"/>
      <c r="EK220" s="196"/>
      <c r="EL220" s="196"/>
      <c r="EM220" s="196"/>
      <c r="EN220" s="196"/>
      <c r="EO220" s="196"/>
      <c r="EP220" s="196"/>
      <c r="EQ220" s="196"/>
      <c r="ER220" s="196"/>
      <c r="ES220" s="196"/>
      <c r="ET220" s="196"/>
      <c r="EU220" s="196"/>
      <c r="EV220" s="196"/>
      <c r="EW220" s="196"/>
      <c r="EX220" s="196"/>
      <c r="EY220" s="196"/>
      <c r="EZ220" s="196"/>
      <c r="FA220" s="196"/>
      <c r="FB220" s="196"/>
      <c r="FC220" s="196"/>
      <c r="FD220" s="196"/>
      <c r="FE220" s="196"/>
      <c r="FF220" s="196"/>
      <c r="FG220" s="196"/>
      <c r="FH220" s="196"/>
      <c r="FI220" s="196"/>
      <c r="FJ220" s="196"/>
      <c r="FK220" s="196"/>
      <c r="FL220" s="196"/>
      <c r="FM220" s="196"/>
      <c r="FN220" s="196"/>
      <c r="FO220" s="196"/>
      <c r="FP220" s="196"/>
      <c r="FQ220" s="196"/>
      <c r="FR220" s="196"/>
      <c r="FS220" s="280"/>
      <c r="FT220" s="280"/>
      <c r="FU220" s="196"/>
      <c r="FV220" s="277"/>
      <c r="FW220" s="196"/>
      <c r="FX220" s="196"/>
      <c r="FY220" s="280"/>
      <c r="FZ220" s="196"/>
      <c r="GA220" s="196"/>
      <c r="GB220" s="196"/>
      <c r="GC220" s="196"/>
      <c r="GD220" s="196"/>
      <c r="GE220" s="239"/>
      <c r="GF220" s="239"/>
      <c r="GG220" s="239"/>
      <c r="GH220" s="239"/>
      <c r="GI220" s="239"/>
      <c r="GJ220" s="239"/>
      <c r="GK220" s="239"/>
      <c r="GL220" s="239"/>
      <c r="GM220" s="239"/>
      <c r="GN220" s="239"/>
      <c r="GO220" s="239"/>
      <c r="GP220" s="239"/>
      <c r="GQ220" s="239"/>
      <c r="GR220" s="239"/>
      <c r="GS220" s="239"/>
      <c r="GT220" s="239"/>
      <c r="GU220" s="239"/>
      <c r="GV220" s="239"/>
      <c r="GW220" s="239"/>
      <c r="GX220" s="239"/>
      <c r="GY220" s="239"/>
      <c r="GZ220" s="239"/>
      <c r="HA220" s="239"/>
      <c r="HB220" s="239"/>
      <c r="HC220" s="239"/>
      <c r="HD220" s="239"/>
      <c r="HE220" s="239"/>
      <c r="HF220" s="169"/>
    </row>
    <row r="221" spans="1:214" ht="39.75" hidden="1" customHeight="1" x14ac:dyDescent="0.2">
      <c r="A221" s="351"/>
      <c r="B221" s="350"/>
      <c r="C221" s="328"/>
      <c r="D221" s="466"/>
      <c r="E221" s="175"/>
      <c r="F221" s="465"/>
      <c r="G221" s="175"/>
      <c r="H221" s="465"/>
      <c r="I221" s="353"/>
      <c r="J221" s="153"/>
      <c r="K221" s="223"/>
      <c r="L221" s="223"/>
      <c r="M221" s="223"/>
      <c r="N221" s="223"/>
      <c r="O221" s="466"/>
      <c r="P221" s="386"/>
      <c r="Q221" s="395"/>
      <c r="R221" s="329"/>
      <c r="S221" s="395"/>
      <c r="T221" s="368"/>
      <c r="U221" s="154"/>
      <c r="V221" s="155"/>
      <c r="W221" s="155"/>
      <c r="X221" s="155"/>
      <c r="Y221" s="156" t="s">
        <v>115</v>
      </c>
      <c r="Z221" s="132">
        <f>+IF(Y221='Tabla Valoración controles'!$D$4,'Tabla Valoración controles'!$F$4,IF('Mapa Corrupcion'!Y221='Tabla Valoración controles'!$D$5,'Tabla Valoración controles'!$F$5,IF(Y221=FORMULAS!$A$10,0,'Tabla Valoración controles'!$F$6)))</f>
        <v>0</v>
      </c>
      <c r="AA221" s="156"/>
      <c r="AB221" s="133">
        <f>+IF(AA221='Tabla Valoración controles'!$D$7,'Tabla Valoración controles'!$F$7,IF(Y221=FORMULAS!$A$10,0,'Tabla Valoración controles'!$F$8))</f>
        <v>0</v>
      </c>
      <c r="AC221" s="156"/>
      <c r="AD221" s="132">
        <f>+IF(AC221='Tabla Valoración controles'!$D$9,'Tabla Valoración controles'!$F$9,IF(Y221=FORMULAS!$A$10,0,'Tabla Valoración controles'!$F$10))</f>
        <v>0</v>
      </c>
      <c r="AE221" s="156"/>
      <c r="AF221" s="132">
        <f>+IF(AE221='Tabla Valoración controles'!$D$9,'Tabla Valoración controles'!$F$9,IF(AA221=FORMULAS!$A$10,0,'Tabla Valoración controles'!$F$10))</f>
        <v>0</v>
      </c>
      <c r="AG221" s="156"/>
      <c r="AH221" s="132">
        <f>+IF(AG221='Tabla Valoración controles'!$D$13,'Tabla Valoración controles'!$F$13,'Tabla Valoración controles'!$F$14)</f>
        <v>0</v>
      </c>
      <c r="AI221" s="170">
        <f t="shared" si="32"/>
        <v>0</v>
      </c>
      <c r="AJ221" s="157"/>
      <c r="AK221" s="158">
        <f>+IF(AJ221=[3]CONTROLES!$C$50,[3]CONTROLES!$D$50,[3]CONTROLES!$D$51)</f>
        <v>0</v>
      </c>
      <c r="AL221" s="157"/>
      <c r="AM221" s="158">
        <f>+IF(AL221=[3]CONTROLES!$C$52,[3]CONTROLES!$D$52,[3]CONTROLES!$D$53)</f>
        <v>0</v>
      </c>
      <c r="AN221" s="157"/>
      <c r="AO221" s="158">
        <f>+IF(AN221=[3]CONTROLES!$C$54,[3]CONTROLES!$D$54,[3]CONTROLES!$D$55)</f>
        <v>0</v>
      </c>
      <c r="AP221" s="157"/>
      <c r="AQ221" s="158">
        <f>+IF(AP221=[3]CONTROLES!$C$56,[3]CONTROLES!$D$56,IF(AP221=[3]CONTROLES!$C$57,[3]CONTROLES!$D$57,[3]CONTROLES!$D$58))</f>
        <v>0</v>
      </c>
      <c r="AR221" s="157"/>
      <c r="AS221" s="158">
        <f>+IF(AR221=[3]CONTROLES!$C$59,[3]CONTROLES!$D$59,[3]CONTROLES!$D$60)</f>
        <v>0</v>
      </c>
      <c r="AT221" s="157"/>
      <c r="AU221" s="158">
        <f>+IF(AT221=[3]CONTROLES!$C$61,[3]CONTROLES!$D$61,[3]CONTROLES!$D$62)</f>
        <v>0</v>
      </c>
      <c r="AV221" s="157"/>
      <c r="AW221" s="159">
        <f>+IF(AV221=[3]CONTROLES!$C$63,[3]CONTROLES!$D$63,IF(AV221=[3]CONTROLES!$C$64,[3]CONTROLES!$D$64,[3]CONTROLES!$D$65))</f>
        <v>0</v>
      </c>
      <c r="AX221" s="159">
        <f t="shared" si="33"/>
        <v>0</v>
      </c>
      <c r="AY221" s="160" t="str">
        <f t="shared" si="34"/>
        <v>Débil</v>
      </c>
      <c r="AZ221" s="143"/>
      <c r="BA221" s="386"/>
      <c r="BB221" s="394"/>
      <c r="BC221" s="395"/>
      <c r="BD221" s="368"/>
      <c r="BE221" s="368"/>
      <c r="BF221" s="66"/>
      <c r="BG221" s="66"/>
      <c r="BH221" s="143" t="s">
        <v>216</v>
      </c>
      <c r="BI221" s="66"/>
      <c r="BJ221" s="66"/>
      <c r="BK221" s="66"/>
      <c r="BL221" s="66"/>
      <c r="BM221" s="136" t="s">
        <v>171</v>
      </c>
      <c r="BN221" s="368"/>
      <c r="BO221" s="239"/>
      <c r="BP221" s="239"/>
      <c r="BQ221" s="196"/>
      <c r="BR221" s="196"/>
      <c r="BS221" s="196"/>
      <c r="BT221" s="196"/>
      <c r="BU221" s="196"/>
      <c r="BV221" s="196"/>
      <c r="BW221" s="196"/>
      <c r="BX221" s="196"/>
      <c r="BY221" s="196"/>
      <c r="BZ221" s="196"/>
      <c r="CA221" s="196"/>
      <c r="CB221" s="196"/>
      <c r="CC221" s="196"/>
      <c r="CD221" s="196"/>
      <c r="CE221" s="196"/>
      <c r="CF221" s="196"/>
      <c r="CG221" s="196"/>
      <c r="CH221" s="196"/>
      <c r="CI221" s="196"/>
      <c r="CJ221" s="196"/>
      <c r="CK221" s="196"/>
      <c r="CL221" s="196"/>
      <c r="CM221" s="196"/>
      <c r="CN221" s="196"/>
      <c r="CO221" s="196"/>
      <c r="CP221" s="196"/>
      <c r="CQ221" s="196"/>
      <c r="CR221" s="196"/>
      <c r="CS221" s="196"/>
      <c r="CT221" s="196"/>
      <c r="CU221" s="196"/>
      <c r="CV221" s="196"/>
      <c r="CW221" s="196"/>
      <c r="CX221" s="196"/>
      <c r="CY221" s="196"/>
      <c r="CZ221" s="196"/>
      <c r="DA221" s="196"/>
      <c r="DB221" s="196"/>
      <c r="DC221" s="196"/>
      <c r="DD221" s="196"/>
      <c r="DE221" s="196"/>
      <c r="DF221" s="196"/>
      <c r="DG221" s="196"/>
      <c r="DH221" s="196"/>
      <c r="DI221" s="196"/>
      <c r="DJ221" s="196"/>
      <c r="DK221" s="196"/>
      <c r="DL221" s="196"/>
      <c r="DM221" s="196"/>
      <c r="DN221" s="196"/>
      <c r="DO221" s="196"/>
      <c r="DP221" s="196"/>
      <c r="DQ221" s="196"/>
      <c r="DR221" s="196"/>
      <c r="DS221" s="196"/>
      <c r="DT221" s="196"/>
      <c r="DU221" s="196"/>
      <c r="DV221" s="196"/>
      <c r="DW221" s="196"/>
      <c r="DX221" s="196"/>
      <c r="DY221" s="196"/>
      <c r="DZ221" s="196"/>
      <c r="EA221" s="196"/>
      <c r="EB221" s="196"/>
      <c r="EC221" s="196"/>
      <c r="ED221" s="196"/>
      <c r="EE221" s="196"/>
      <c r="EF221" s="196"/>
      <c r="EG221" s="196"/>
      <c r="EH221" s="196"/>
      <c r="EI221" s="196"/>
      <c r="EJ221" s="196"/>
      <c r="EK221" s="196"/>
      <c r="EL221" s="196"/>
      <c r="EM221" s="196"/>
      <c r="EN221" s="196"/>
      <c r="EO221" s="196"/>
      <c r="EP221" s="196"/>
      <c r="EQ221" s="196"/>
      <c r="ER221" s="196"/>
      <c r="ES221" s="196"/>
      <c r="ET221" s="196"/>
      <c r="EU221" s="196"/>
      <c r="EV221" s="196"/>
      <c r="EW221" s="196"/>
      <c r="EX221" s="196"/>
      <c r="EY221" s="196"/>
      <c r="EZ221" s="196"/>
      <c r="FA221" s="196"/>
      <c r="FB221" s="196"/>
      <c r="FC221" s="196"/>
      <c r="FD221" s="196"/>
      <c r="FE221" s="196"/>
      <c r="FF221" s="196"/>
      <c r="FG221" s="196"/>
      <c r="FH221" s="196"/>
      <c r="FI221" s="196"/>
      <c r="FJ221" s="196"/>
      <c r="FK221" s="196"/>
      <c r="FL221" s="196"/>
      <c r="FM221" s="196"/>
      <c r="FN221" s="196"/>
      <c r="FO221" s="196"/>
      <c r="FP221" s="196"/>
      <c r="FQ221" s="196"/>
      <c r="FR221" s="196"/>
      <c r="FS221" s="280"/>
      <c r="FT221" s="280"/>
      <c r="FU221" s="196"/>
      <c r="FV221" s="277"/>
      <c r="FW221" s="196"/>
      <c r="FX221" s="196"/>
      <c r="FY221" s="280"/>
      <c r="FZ221" s="196"/>
      <c r="GA221" s="196"/>
      <c r="GB221" s="196"/>
      <c r="GC221" s="196"/>
      <c r="GD221" s="196"/>
      <c r="GE221" s="239"/>
      <c r="GF221" s="239"/>
      <c r="GG221" s="239"/>
      <c r="GH221" s="239"/>
      <c r="GI221" s="239"/>
      <c r="GJ221" s="239"/>
      <c r="GK221" s="239"/>
      <c r="GL221" s="239"/>
      <c r="GM221" s="239"/>
      <c r="GN221" s="239"/>
      <c r="GO221" s="239"/>
      <c r="GP221" s="239"/>
      <c r="GQ221" s="239"/>
      <c r="GR221" s="239"/>
      <c r="GS221" s="239"/>
      <c r="GT221" s="239"/>
      <c r="GU221" s="239"/>
      <c r="GV221" s="239"/>
      <c r="GW221" s="239"/>
      <c r="GX221" s="239"/>
      <c r="GY221" s="239"/>
      <c r="GZ221" s="239"/>
      <c r="HA221" s="239"/>
      <c r="HB221" s="239"/>
      <c r="HC221" s="239"/>
      <c r="HD221" s="239"/>
      <c r="HE221" s="239"/>
      <c r="HF221" s="169"/>
    </row>
    <row r="222" spans="1:214" ht="39.75" hidden="1" customHeight="1" x14ac:dyDescent="0.2">
      <c r="A222" s="351"/>
      <c r="B222" s="350"/>
      <c r="C222" s="328"/>
      <c r="D222" s="466"/>
      <c r="E222" s="175"/>
      <c r="F222" s="465"/>
      <c r="G222" s="175"/>
      <c r="H222" s="465"/>
      <c r="I222" s="353"/>
      <c r="J222" s="153"/>
      <c r="K222" s="223"/>
      <c r="L222" s="223"/>
      <c r="M222" s="223"/>
      <c r="N222" s="223"/>
      <c r="O222" s="466"/>
      <c r="P222" s="386"/>
      <c r="Q222" s="395"/>
      <c r="R222" s="329"/>
      <c r="S222" s="395"/>
      <c r="T222" s="368"/>
      <c r="U222" s="154"/>
      <c r="V222" s="155"/>
      <c r="W222" s="155"/>
      <c r="X222" s="155"/>
      <c r="Y222" s="156" t="s">
        <v>115</v>
      </c>
      <c r="Z222" s="132">
        <f>+IF(Y222='Tabla Valoración controles'!$D$4,'Tabla Valoración controles'!$F$4,IF('Mapa Corrupcion'!Y222='Tabla Valoración controles'!$D$5,'Tabla Valoración controles'!$F$5,IF(Y222=FORMULAS!$A$10,0,'Tabla Valoración controles'!$F$6)))</f>
        <v>0</v>
      </c>
      <c r="AA222" s="156"/>
      <c r="AB222" s="133">
        <f>+IF(AA222='Tabla Valoración controles'!$D$7,'Tabla Valoración controles'!$F$7,IF(Y222=FORMULAS!$A$10,0,'Tabla Valoración controles'!$F$8))</f>
        <v>0</v>
      </c>
      <c r="AC222" s="156"/>
      <c r="AD222" s="132">
        <f>+IF(AC222='Tabla Valoración controles'!$D$9,'Tabla Valoración controles'!$F$9,IF(Y222=FORMULAS!$A$10,0,'Tabla Valoración controles'!$F$10))</f>
        <v>0</v>
      </c>
      <c r="AE222" s="156"/>
      <c r="AF222" s="132">
        <f>+IF(AE222='Tabla Valoración controles'!$D$9,'Tabla Valoración controles'!$F$9,IF(AA222=FORMULAS!$A$10,0,'Tabla Valoración controles'!$F$10))</f>
        <v>0</v>
      </c>
      <c r="AG222" s="156"/>
      <c r="AH222" s="132">
        <f>+IF(AG222='Tabla Valoración controles'!$D$13,'Tabla Valoración controles'!$F$13,'Tabla Valoración controles'!$F$14)</f>
        <v>0</v>
      </c>
      <c r="AI222" s="170">
        <f>+Z222+AB222+AD222</f>
        <v>0</v>
      </c>
      <c r="AJ222" s="157"/>
      <c r="AK222" s="158">
        <f>+IF(AJ222=[3]CONTROLES!$C$50,[3]CONTROLES!$D$50,[3]CONTROLES!$D$51)</f>
        <v>0</v>
      </c>
      <c r="AL222" s="157"/>
      <c r="AM222" s="158">
        <f>+IF(AL222=[3]CONTROLES!$C$52,[3]CONTROLES!$D$52,[3]CONTROLES!$D$53)</f>
        <v>0</v>
      </c>
      <c r="AN222" s="157"/>
      <c r="AO222" s="158">
        <f>+IF(AN222=[3]CONTROLES!$C$54,[3]CONTROLES!$D$54,[3]CONTROLES!$D$55)</f>
        <v>0</v>
      </c>
      <c r="AP222" s="157"/>
      <c r="AQ222" s="158">
        <f>+IF(AP222=[3]CONTROLES!$C$56,[3]CONTROLES!$D$56,IF(AP222=[3]CONTROLES!$C$57,[3]CONTROLES!$D$57,[3]CONTROLES!$D$58))</f>
        <v>0</v>
      </c>
      <c r="AR222" s="157"/>
      <c r="AS222" s="158">
        <f>+IF(AR222=[3]CONTROLES!$C$59,[3]CONTROLES!$D$59,[3]CONTROLES!$D$60)</f>
        <v>0</v>
      </c>
      <c r="AT222" s="157"/>
      <c r="AU222" s="158">
        <f>+IF(AT222=[3]CONTROLES!$C$61,[3]CONTROLES!$D$61,[3]CONTROLES!$D$62)</f>
        <v>0</v>
      </c>
      <c r="AV222" s="157"/>
      <c r="AW222" s="159">
        <f>+IF(AV222=[3]CONTROLES!$C$63,[3]CONTROLES!$D$63,IF(AV222=[3]CONTROLES!$C$64,[3]CONTROLES!$D$64,[3]CONTROLES!$D$65))</f>
        <v>0</v>
      </c>
      <c r="AX222" s="159">
        <f t="shared" si="33"/>
        <v>0</v>
      </c>
      <c r="AY222" s="160" t="str">
        <f t="shared" si="34"/>
        <v>Débil</v>
      </c>
      <c r="AZ222" s="143"/>
      <c r="BA222" s="386"/>
      <c r="BB222" s="394"/>
      <c r="BC222" s="395"/>
      <c r="BD222" s="368"/>
      <c r="BE222" s="368"/>
      <c r="BF222" s="66"/>
      <c r="BG222" s="66"/>
      <c r="BH222" s="143" t="s">
        <v>216</v>
      </c>
      <c r="BI222" s="66"/>
      <c r="BJ222" s="66"/>
      <c r="BK222" s="66"/>
      <c r="BL222" s="66"/>
      <c r="BM222" s="136" t="s">
        <v>171</v>
      </c>
      <c r="BN222" s="368"/>
      <c r="BO222" s="239"/>
      <c r="BP222" s="239"/>
      <c r="BQ222" s="196"/>
      <c r="BR222" s="196"/>
      <c r="BS222" s="196"/>
      <c r="BT222" s="196"/>
      <c r="BU222" s="196"/>
      <c r="BV222" s="196"/>
      <c r="BW222" s="196"/>
      <c r="BX222" s="196"/>
      <c r="BY222" s="196"/>
      <c r="BZ222" s="196"/>
      <c r="CA222" s="196"/>
      <c r="CB222" s="196"/>
      <c r="CC222" s="196"/>
      <c r="CD222" s="196"/>
      <c r="CE222" s="196"/>
      <c r="CF222" s="196"/>
      <c r="CG222" s="196"/>
      <c r="CH222" s="196"/>
      <c r="CI222" s="196"/>
      <c r="CJ222" s="196"/>
      <c r="CK222" s="196"/>
      <c r="CL222" s="196"/>
      <c r="CM222" s="196"/>
      <c r="CN222" s="196"/>
      <c r="CO222" s="196"/>
      <c r="CP222" s="196"/>
      <c r="CQ222" s="196"/>
      <c r="CR222" s="196"/>
      <c r="CS222" s="196"/>
      <c r="CT222" s="196"/>
      <c r="CU222" s="196"/>
      <c r="CV222" s="196"/>
      <c r="CW222" s="196"/>
      <c r="CX222" s="196"/>
      <c r="CY222" s="196"/>
      <c r="CZ222" s="196"/>
      <c r="DA222" s="196"/>
      <c r="DB222" s="196"/>
      <c r="DC222" s="196"/>
      <c r="DD222" s="196"/>
      <c r="DE222" s="196"/>
      <c r="DF222" s="196"/>
      <c r="DG222" s="196"/>
      <c r="DH222" s="196"/>
      <c r="DI222" s="196"/>
      <c r="DJ222" s="196"/>
      <c r="DK222" s="196"/>
      <c r="DL222" s="196"/>
      <c r="DM222" s="196"/>
      <c r="DN222" s="196"/>
      <c r="DO222" s="196"/>
      <c r="DP222" s="196"/>
      <c r="DQ222" s="196"/>
      <c r="DR222" s="196"/>
      <c r="DS222" s="196"/>
      <c r="DT222" s="196"/>
      <c r="DU222" s="196"/>
      <c r="DV222" s="196"/>
      <c r="DW222" s="196"/>
      <c r="DX222" s="196"/>
      <c r="DY222" s="196"/>
      <c r="DZ222" s="196"/>
      <c r="EA222" s="196"/>
      <c r="EB222" s="196"/>
      <c r="EC222" s="196"/>
      <c r="ED222" s="196"/>
      <c r="EE222" s="196"/>
      <c r="EF222" s="196"/>
      <c r="EG222" s="196"/>
      <c r="EH222" s="196"/>
      <c r="EI222" s="196"/>
      <c r="EJ222" s="196"/>
      <c r="EK222" s="196"/>
      <c r="EL222" s="196"/>
      <c r="EM222" s="196"/>
      <c r="EN222" s="196"/>
      <c r="EO222" s="196"/>
      <c r="EP222" s="196"/>
      <c r="EQ222" s="196"/>
      <c r="ER222" s="196"/>
      <c r="ES222" s="196"/>
      <c r="ET222" s="196"/>
      <c r="EU222" s="196"/>
      <c r="EV222" s="196"/>
      <c r="EW222" s="196"/>
      <c r="EX222" s="196"/>
      <c r="EY222" s="196"/>
      <c r="EZ222" s="196"/>
      <c r="FA222" s="196"/>
      <c r="FB222" s="196"/>
      <c r="FC222" s="196"/>
      <c r="FD222" s="196"/>
      <c r="FE222" s="196"/>
      <c r="FF222" s="196"/>
      <c r="FG222" s="196"/>
      <c r="FH222" s="196"/>
      <c r="FI222" s="196"/>
      <c r="FJ222" s="196"/>
      <c r="FK222" s="196"/>
      <c r="FL222" s="196"/>
      <c r="FM222" s="196"/>
      <c r="FN222" s="196"/>
      <c r="FO222" s="196"/>
      <c r="FP222" s="196"/>
      <c r="FQ222" s="196"/>
      <c r="FR222" s="196"/>
      <c r="FS222" s="280"/>
      <c r="FT222" s="280"/>
      <c r="FU222" s="196"/>
      <c r="FV222" s="277"/>
      <c r="FW222" s="196"/>
      <c r="FX222" s="196"/>
      <c r="FY222" s="280"/>
      <c r="FZ222" s="196"/>
      <c r="GA222" s="196"/>
      <c r="GB222" s="196"/>
      <c r="GC222" s="196"/>
      <c r="GD222" s="196"/>
      <c r="GE222" s="239"/>
      <c r="GF222" s="239"/>
      <c r="GG222" s="239"/>
      <c r="GH222" s="239"/>
      <c r="GI222" s="239"/>
      <c r="GJ222" s="239"/>
      <c r="GK222" s="239"/>
      <c r="GL222" s="239"/>
      <c r="GM222" s="239"/>
      <c r="GN222" s="239"/>
      <c r="GO222" s="239"/>
      <c r="GP222" s="239"/>
      <c r="GQ222" s="239"/>
      <c r="GR222" s="239"/>
      <c r="GS222" s="239"/>
      <c r="GT222" s="239"/>
      <c r="GU222" s="239"/>
      <c r="GV222" s="239"/>
      <c r="GW222" s="239"/>
      <c r="GX222" s="239"/>
      <c r="GY222" s="239"/>
      <c r="GZ222" s="239"/>
      <c r="HA222" s="239"/>
      <c r="HB222" s="239"/>
      <c r="HC222" s="239"/>
      <c r="HD222" s="239"/>
      <c r="HE222" s="239"/>
      <c r="HF222" s="169"/>
    </row>
    <row r="223" spans="1:214" ht="39.75" hidden="1" customHeight="1" x14ac:dyDescent="0.2">
      <c r="A223" s="351"/>
      <c r="B223" s="350"/>
      <c r="C223" s="328"/>
      <c r="D223" s="466"/>
      <c r="E223" s="175"/>
      <c r="F223" s="465"/>
      <c r="G223" s="175"/>
      <c r="H223" s="465"/>
      <c r="I223" s="353"/>
      <c r="J223" s="153"/>
      <c r="K223" s="223"/>
      <c r="L223" s="223"/>
      <c r="M223" s="223"/>
      <c r="N223" s="223"/>
      <c r="O223" s="466"/>
      <c r="P223" s="386"/>
      <c r="Q223" s="395"/>
      <c r="R223" s="329"/>
      <c r="S223" s="395"/>
      <c r="T223" s="368"/>
      <c r="U223" s="154"/>
      <c r="V223" s="155"/>
      <c r="W223" s="155"/>
      <c r="X223" s="155"/>
      <c r="Y223" s="156" t="s">
        <v>115</v>
      </c>
      <c r="Z223" s="132">
        <f>+IF(Y223='Tabla Valoración controles'!$D$4,'Tabla Valoración controles'!$F$4,IF('Mapa Corrupcion'!Y223='Tabla Valoración controles'!$D$5,'Tabla Valoración controles'!$F$5,IF(Y223=FORMULAS!$A$10,0,'Tabla Valoración controles'!$F$6)))</f>
        <v>0</v>
      </c>
      <c r="AA223" s="156"/>
      <c r="AB223" s="133">
        <f>+IF(AA223='Tabla Valoración controles'!$D$7,'Tabla Valoración controles'!$F$7,IF(Y223=FORMULAS!$A$10,0,'Tabla Valoración controles'!$F$8))</f>
        <v>0</v>
      </c>
      <c r="AC223" s="156"/>
      <c r="AD223" s="132">
        <f>+IF(AC223='Tabla Valoración controles'!$D$9,'Tabla Valoración controles'!$F$9,IF(Y223=FORMULAS!$A$10,0,'Tabla Valoración controles'!$F$10))</f>
        <v>0</v>
      </c>
      <c r="AE223" s="156"/>
      <c r="AF223" s="132">
        <f>+IF(AE223='Tabla Valoración controles'!$D$9,'Tabla Valoración controles'!$F$9,IF(AA223=FORMULAS!$A$10,0,'Tabla Valoración controles'!$F$10))</f>
        <v>0</v>
      </c>
      <c r="AG223" s="156"/>
      <c r="AH223" s="132">
        <f>+IF(AG223='Tabla Valoración controles'!$D$13,'Tabla Valoración controles'!$F$13,'Tabla Valoración controles'!$F$14)</f>
        <v>0</v>
      </c>
      <c r="AI223" s="170">
        <f>+Z223+AB223+AD223</f>
        <v>0</v>
      </c>
      <c r="AJ223" s="157"/>
      <c r="AK223" s="158">
        <f>+IF(AJ223=[3]CONTROLES!$C$50,[3]CONTROLES!$D$50,[3]CONTROLES!$D$51)</f>
        <v>0</v>
      </c>
      <c r="AL223" s="157"/>
      <c r="AM223" s="158">
        <f>+IF(AL223=[3]CONTROLES!$C$52,[3]CONTROLES!$D$52,[3]CONTROLES!$D$53)</f>
        <v>0</v>
      </c>
      <c r="AN223" s="157"/>
      <c r="AO223" s="158">
        <f>+IF(AN223=[3]CONTROLES!$C$54,[3]CONTROLES!$D$54,[3]CONTROLES!$D$55)</f>
        <v>0</v>
      </c>
      <c r="AP223" s="157"/>
      <c r="AQ223" s="158">
        <f>+IF(AP223=[3]CONTROLES!$C$56,[3]CONTROLES!$D$56,IF(AP223=[3]CONTROLES!$C$57,[3]CONTROLES!$D$57,[3]CONTROLES!$D$58))</f>
        <v>0</v>
      </c>
      <c r="AR223" s="157"/>
      <c r="AS223" s="158">
        <f>+IF(AR223=[3]CONTROLES!$C$59,[3]CONTROLES!$D$59,[3]CONTROLES!$D$60)</f>
        <v>0</v>
      </c>
      <c r="AT223" s="157"/>
      <c r="AU223" s="158">
        <f>+IF(AT223=[3]CONTROLES!$C$61,[3]CONTROLES!$D$61,[3]CONTROLES!$D$62)</f>
        <v>0</v>
      </c>
      <c r="AV223" s="157"/>
      <c r="AW223" s="159">
        <f>+IF(AV223=[3]CONTROLES!$C$63,[3]CONTROLES!$D$63,IF(AV223=[3]CONTROLES!$C$64,[3]CONTROLES!$D$64,[3]CONTROLES!$D$65))</f>
        <v>0</v>
      </c>
      <c r="AX223" s="159">
        <f t="shared" si="33"/>
        <v>0</v>
      </c>
      <c r="AY223" s="160" t="str">
        <f t="shared" si="34"/>
        <v>Débil</v>
      </c>
      <c r="AZ223" s="143"/>
      <c r="BA223" s="386"/>
      <c r="BB223" s="394"/>
      <c r="BC223" s="395"/>
      <c r="BD223" s="368"/>
      <c r="BE223" s="368"/>
      <c r="BF223" s="66"/>
      <c r="BG223" s="66"/>
      <c r="BH223" s="143" t="s">
        <v>216</v>
      </c>
      <c r="BI223" s="66"/>
      <c r="BJ223" s="66"/>
      <c r="BK223" s="66"/>
      <c r="BL223" s="66"/>
      <c r="BM223" s="136" t="s">
        <v>171</v>
      </c>
      <c r="BN223" s="368"/>
      <c r="BO223" s="239"/>
      <c r="BP223" s="239"/>
      <c r="BQ223" s="196"/>
      <c r="BR223" s="196"/>
      <c r="BS223" s="196"/>
      <c r="BT223" s="196"/>
      <c r="BU223" s="196"/>
      <c r="BV223" s="196"/>
      <c r="BW223" s="196"/>
      <c r="BX223" s="196"/>
      <c r="BY223" s="196"/>
      <c r="BZ223" s="196"/>
      <c r="CA223" s="196"/>
      <c r="CB223" s="196"/>
      <c r="CC223" s="196"/>
      <c r="CD223" s="196"/>
      <c r="CE223" s="196"/>
      <c r="CF223" s="196"/>
      <c r="CG223" s="196"/>
      <c r="CH223" s="196"/>
      <c r="CI223" s="196"/>
      <c r="CJ223" s="196"/>
      <c r="CK223" s="196"/>
      <c r="CL223" s="196"/>
      <c r="CM223" s="196"/>
      <c r="CN223" s="196"/>
      <c r="CO223" s="196"/>
      <c r="CP223" s="196"/>
      <c r="CQ223" s="196"/>
      <c r="CR223" s="196"/>
      <c r="CS223" s="196"/>
      <c r="CT223" s="196"/>
      <c r="CU223" s="196"/>
      <c r="CV223" s="196"/>
      <c r="CW223" s="196"/>
      <c r="CX223" s="196"/>
      <c r="CY223" s="196"/>
      <c r="CZ223" s="196"/>
      <c r="DA223" s="196"/>
      <c r="DB223" s="196"/>
      <c r="DC223" s="196"/>
      <c r="DD223" s="196"/>
      <c r="DE223" s="196"/>
      <c r="DF223" s="196"/>
      <c r="DG223" s="196"/>
      <c r="DH223" s="196"/>
      <c r="DI223" s="196"/>
      <c r="DJ223" s="196"/>
      <c r="DK223" s="196"/>
      <c r="DL223" s="196"/>
      <c r="DM223" s="196"/>
      <c r="DN223" s="196"/>
      <c r="DO223" s="196"/>
      <c r="DP223" s="196"/>
      <c r="DQ223" s="196"/>
      <c r="DR223" s="196"/>
      <c r="DS223" s="196"/>
      <c r="DT223" s="196"/>
      <c r="DU223" s="196"/>
      <c r="DV223" s="196"/>
      <c r="DW223" s="196"/>
      <c r="DX223" s="196"/>
      <c r="DY223" s="196"/>
      <c r="DZ223" s="196"/>
      <c r="EA223" s="196"/>
      <c r="EB223" s="196"/>
      <c r="EC223" s="196"/>
      <c r="ED223" s="196"/>
      <c r="EE223" s="196"/>
      <c r="EF223" s="196"/>
      <c r="EG223" s="196"/>
      <c r="EH223" s="196"/>
      <c r="EI223" s="196"/>
      <c r="EJ223" s="196"/>
      <c r="EK223" s="196"/>
      <c r="EL223" s="196"/>
      <c r="EM223" s="196"/>
      <c r="EN223" s="196"/>
      <c r="EO223" s="196"/>
      <c r="EP223" s="196"/>
      <c r="EQ223" s="196"/>
      <c r="ER223" s="196"/>
      <c r="ES223" s="196"/>
      <c r="ET223" s="196"/>
      <c r="EU223" s="196"/>
      <c r="EV223" s="196"/>
      <c r="EW223" s="196"/>
      <c r="EX223" s="196"/>
      <c r="EY223" s="196"/>
      <c r="EZ223" s="196"/>
      <c r="FA223" s="196"/>
      <c r="FB223" s="196"/>
      <c r="FC223" s="196"/>
      <c r="FD223" s="196"/>
      <c r="FE223" s="196"/>
      <c r="FF223" s="196"/>
      <c r="FG223" s="196"/>
      <c r="FH223" s="196"/>
      <c r="FI223" s="196"/>
      <c r="FJ223" s="196"/>
      <c r="FK223" s="196"/>
      <c r="FL223" s="196"/>
      <c r="FM223" s="196"/>
      <c r="FN223" s="196"/>
      <c r="FO223" s="196"/>
      <c r="FP223" s="196"/>
      <c r="FQ223" s="196"/>
      <c r="FR223" s="196"/>
      <c r="FS223" s="280"/>
      <c r="FT223" s="280"/>
      <c r="FU223" s="196"/>
      <c r="FV223" s="277"/>
      <c r="FW223" s="196"/>
      <c r="FX223" s="196"/>
      <c r="FY223" s="280"/>
      <c r="FZ223" s="196"/>
      <c r="GA223" s="196"/>
      <c r="GB223" s="196"/>
      <c r="GC223" s="196"/>
      <c r="GD223" s="196"/>
      <c r="GE223" s="239"/>
      <c r="GF223" s="239"/>
      <c r="GG223" s="239"/>
      <c r="GH223" s="239"/>
      <c r="GI223" s="239"/>
      <c r="GJ223" s="239"/>
      <c r="GK223" s="239"/>
      <c r="GL223" s="239"/>
      <c r="GM223" s="239"/>
      <c r="GN223" s="239"/>
      <c r="GO223" s="239"/>
      <c r="GP223" s="239"/>
      <c r="GQ223" s="239"/>
      <c r="GR223" s="239"/>
      <c r="GS223" s="239"/>
      <c r="GT223" s="239"/>
      <c r="GU223" s="239"/>
      <c r="GV223" s="239"/>
      <c r="GW223" s="239"/>
      <c r="GX223" s="239"/>
      <c r="GY223" s="239"/>
      <c r="GZ223" s="239"/>
      <c r="HA223" s="239"/>
      <c r="HB223" s="239"/>
      <c r="HC223" s="239"/>
      <c r="HD223" s="239"/>
      <c r="HE223" s="239"/>
      <c r="HF223" s="169"/>
    </row>
    <row r="224" spans="1:214" ht="39.75" hidden="1" customHeight="1" x14ac:dyDescent="0.2">
      <c r="A224" s="351"/>
      <c r="B224" s="350"/>
      <c r="C224" s="328"/>
      <c r="D224" s="466"/>
      <c r="E224" s="175"/>
      <c r="F224" s="465"/>
      <c r="G224" s="175"/>
      <c r="H224" s="465"/>
      <c r="I224" s="353"/>
      <c r="J224" s="153"/>
      <c r="K224" s="223"/>
      <c r="L224" s="223"/>
      <c r="M224" s="223"/>
      <c r="N224" s="223"/>
      <c r="O224" s="466"/>
      <c r="P224" s="386"/>
      <c r="Q224" s="395"/>
      <c r="R224" s="329"/>
      <c r="S224" s="395"/>
      <c r="T224" s="368"/>
      <c r="U224" s="154"/>
      <c r="V224" s="155"/>
      <c r="W224" s="155"/>
      <c r="X224" s="155"/>
      <c r="Y224" s="156" t="s">
        <v>115</v>
      </c>
      <c r="Z224" s="132">
        <f>+IF(Y224='Tabla Valoración controles'!$D$4,'Tabla Valoración controles'!$F$4,IF('Mapa Corrupcion'!Y224='Tabla Valoración controles'!$D$5,'Tabla Valoración controles'!$F$5,IF(Y224=FORMULAS!$A$10,0,'Tabla Valoración controles'!$F$6)))</f>
        <v>0</v>
      </c>
      <c r="AA224" s="156"/>
      <c r="AB224" s="133">
        <f>+IF(AA224='Tabla Valoración controles'!$D$7,'Tabla Valoración controles'!$F$7,IF(Y224=FORMULAS!$A$10,0,'Tabla Valoración controles'!$F$8))</f>
        <v>0</v>
      </c>
      <c r="AC224" s="156"/>
      <c r="AD224" s="132">
        <f>+IF(AC224='Tabla Valoración controles'!$D$9,'Tabla Valoración controles'!$F$9,IF(Y224=FORMULAS!$A$10,0,'Tabla Valoración controles'!$F$10))</f>
        <v>0</v>
      </c>
      <c r="AE224" s="156"/>
      <c r="AF224" s="132">
        <f>+IF(AE224='Tabla Valoración controles'!$D$9,'Tabla Valoración controles'!$F$9,IF(AA224=FORMULAS!$A$10,0,'Tabla Valoración controles'!$F$10))</f>
        <v>0</v>
      </c>
      <c r="AG224" s="156"/>
      <c r="AH224" s="132">
        <f>+IF(AG224='Tabla Valoración controles'!$D$13,'Tabla Valoración controles'!$F$13,'Tabla Valoración controles'!$F$14)</f>
        <v>0</v>
      </c>
      <c r="AI224" s="170">
        <f>+Z224+AB224+AD224</f>
        <v>0</v>
      </c>
      <c r="AJ224" s="157"/>
      <c r="AK224" s="158">
        <f>+IF(AJ224=[3]CONTROLES!$C$50,[3]CONTROLES!$D$50,[3]CONTROLES!$D$51)</f>
        <v>0</v>
      </c>
      <c r="AL224" s="157"/>
      <c r="AM224" s="158">
        <f>+IF(AL224=[3]CONTROLES!$C$52,[3]CONTROLES!$D$52,[3]CONTROLES!$D$53)</f>
        <v>0</v>
      </c>
      <c r="AN224" s="157"/>
      <c r="AO224" s="158">
        <f>+IF(AN224=[3]CONTROLES!$C$54,[3]CONTROLES!$D$54,[3]CONTROLES!$D$55)</f>
        <v>0</v>
      </c>
      <c r="AP224" s="157"/>
      <c r="AQ224" s="158">
        <f>+IF(AP224=[3]CONTROLES!$C$56,[3]CONTROLES!$D$56,IF(AP224=[3]CONTROLES!$C$57,[3]CONTROLES!$D$57,[3]CONTROLES!$D$58))</f>
        <v>0</v>
      </c>
      <c r="AR224" s="157"/>
      <c r="AS224" s="158">
        <f>+IF(AR224=[3]CONTROLES!$C$59,[3]CONTROLES!$D$59,[3]CONTROLES!$D$60)</f>
        <v>0</v>
      </c>
      <c r="AT224" s="157"/>
      <c r="AU224" s="158">
        <f>+IF(AT224=[3]CONTROLES!$C$61,[3]CONTROLES!$D$61,[3]CONTROLES!$D$62)</f>
        <v>0</v>
      </c>
      <c r="AV224" s="157"/>
      <c r="AW224" s="159">
        <f>+IF(AV224=[3]CONTROLES!$C$63,[3]CONTROLES!$D$63,IF(AV224=[3]CONTROLES!$C$64,[3]CONTROLES!$D$64,[3]CONTROLES!$D$65))</f>
        <v>0</v>
      </c>
      <c r="AX224" s="159">
        <f t="shared" si="33"/>
        <v>0</v>
      </c>
      <c r="AY224" s="160" t="str">
        <f t="shared" si="34"/>
        <v>Débil</v>
      </c>
      <c r="AZ224" s="143"/>
      <c r="BA224" s="386"/>
      <c r="BB224" s="394"/>
      <c r="BC224" s="395"/>
      <c r="BD224" s="368"/>
      <c r="BE224" s="368"/>
      <c r="BF224" s="66"/>
      <c r="BG224" s="66"/>
      <c r="BH224" s="143" t="s">
        <v>216</v>
      </c>
      <c r="BI224" s="66"/>
      <c r="BJ224" s="66"/>
      <c r="BK224" s="66"/>
      <c r="BL224" s="66"/>
      <c r="BM224" s="136" t="s">
        <v>171</v>
      </c>
      <c r="BN224" s="368"/>
      <c r="BO224" s="239"/>
      <c r="BP224" s="239"/>
      <c r="BQ224" s="196"/>
      <c r="BR224" s="196"/>
      <c r="BS224" s="196"/>
      <c r="BT224" s="196"/>
      <c r="BU224" s="196"/>
      <c r="BV224" s="196"/>
      <c r="BW224" s="196"/>
      <c r="BX224" s="196"/>
      <c r="BY224" s="196"/>
      <c r="BZ224" s="196"/>
      <c r="CA224" s="196"/>
      <c r="CB224" s="196"/>
      <c r="CC224" s="196"/>
      <c r="CD224" s="196"/>
      <c r="CE224" s="196"/>
      <c r="CF224" s="196"/>
      <c r="CG224" s="196"/>
      <c r="CH224" s="196"/>
      <c r="CI224" s="196"/>
      <c r="CJ224" s="196"/>
      <c r="CK224" s="196"/>
      <c r="CL224" s="196"/>
      <c r="CM224" s="196"/>
      <c r="CN224" s="196"/>
      <c r="CO224" s="196"/>
      <c r="CP224" s="196"/>
      <c r="CQ224" s="196"/>
      <c r="CR224" s="196"/>
      <c r="CS224" s="196"/>
      <c r="CT224" s="196"/>
      <c r="CU224" s="196"/>
      <c r="CV224" s="196"/>
      <c r="CW224" s="196"/>
      <c r="CX224" s="196"/>
      <c r="CY224" s="196"/>
      <c r="CZ224" s="196"/>
      <c r="DA224" s="196"/>
      <c r="DB224" s="196"/>
      <c r="DC224" s="196"/>
      <c r="DD224" s="196"/>
      <c r="DE224" s="196"/>
      <c r="DF224" s="196"/>
      <c r="DG224" s="196"/>
      <c r="DH224" s="196"/>
      <c r="DI224" s="196"/>
      <c r="DJ224" s="196"/>
      <c r="DK224" s="196"/>
      <c r="DL224" s="196"/>
      <c r="DM224" s="196"/>
      <c r="DN224" s="196"/>
      <c r="DO224" s="196"/>
      <c r="DP224" s="196"/>
      <c r="DQ224" s="196"/>
      <c r="DR224" s="196"/>
      <c r="DS224" s="196"/>
      <c r="DT224" s="196"/>
      <c r="DU224" s="196"/>
      <c r="DV224" s="196"/>
      <c r="DW224" s="196"/>
      <c r="DX224" s="196"/>
      <c r="DY224" s="196"/>
      <c r="DZ224" s="196"/>
      <c r="EA224" s="196"/>
      <c r="EB224" s="196"/>
      <c r="EC224" s="196"/>
      <c r="ED224" s="196"/>
      <c r="EE224" s="196"/>
      <c r="EF224" s="196"/>
      <c r="EG224" s="196"/>
      <c r="EH224" s="196"/>
      <c r="EI224" s="196"/>
      <c r="EJ224" s="196"/>
      <c r="EK224" s="196"/>
      <c r="EL224" s="196"/>
      <c r="EM224" s="196"/>
      <c r="EN224" s="196"/>
      <c r="EO224" s="196"/>
      <c r="EP224" s="196"/>
      <c r="EQ224" s="196"/>
      <c r="ER224" s="196"/>
      <c r="ES224" s="196"/>
      <c r="ET224" s="196"/>
      <c r="EU224" s="196"/>
      <c r="EV224" s="196"/>
      <c r="EW224" s="196"/>
      <c r="EX224" s="196"/>
      <c r="EY224" s="196"/>
      <c r="EZ224" s="196"/>
      <c r="FA224" s="196"/>
      <c r="FB224" s="196"/>
      <c r="FC224" s="196"/>
      <c r="FD224" s="196"/>
      <c r="FE224" s="196"/>
      <c r="FF224" s="196"/>
      <c r="FG224" s="196"/>
      <c r="FH224" s="196"/>
      <c r="FI224" s="196"/>
      <c r="FJ224" s="196"/>
      <c r="FK224" s="196"/>
      <c r="FL224" s="196"/>
      <c r="FM224" s="196"/>
      <c r="FN224" s="196"/>
      <c r="FO224" s="196"/>
      <c r="FP224" s="196"/>
      <c r="FQ224" s="196"/>
      <c r="FR224" s="196"/>
      <c r="FS224" s="280"/>
      <c r="FT224" s="280"/>
      <c r="FU224" s="196"/>
      <c r="FV224" s="277"/>
      <c r="FW224" s="196"/>
      <c r="FX224" s="196"/>
      <c r="FY224" s="280"/>
      <c r="FZ224" s="196"/>
      <c r="GA224" s="196"/>
      <c r="GB224" s="196"/>
      <c r="GC224" s="196"/>
      <c r="GD224" s="196"/>
      <c r="GE224" s="239"/>
      <c r="GF224" s="239"/>
      <c r="GG224" s="239"/>
      <c r="GH224" s="239"/>
      <c r="GI224" s="239"/>
      <c r="GJ224" s="239"/>
      <c r="GK224" s="239"/>
      <c r="GL224" s="239"/>
      <c r="GM224" s="239"/>
      <c r="GN224" s="239"/>
      <c r="GO224" s="239"/>
      <c r="GP224" s="239"/>
      <c r="GQ224" s="239"/>
      <c r="GR224" s="239"/>
      <c r="GS224" s="239"/>
      <c r="GT224" s="239"/>
      <c r="GU224" s="239"/>
      <c r="GV224" s="239"/>
      <c r="GW224" s="239"/>
      <c r="GX224" s="239"/>
      <c r="GY224" s="239"/>
      <c r="GZ224" s="239"/>
      <c r="HA224" s="239"/>
      <c r="HB224" s="239"/>
      <c r="HC224" s="239"/>
      <c r="HD224" s="239"/>
      <c r="HE224" s="239"/>
      <c r="HF224" s="169"/>
    </row>
    <row r="225" spans="1:214" ht="39.75" hidden="1" customHeight="1" x14ac:dyDescent="0.2">
      <c r="A225" s="351"/>
      <c r="B225" s="350" t="s">
        <v>121</v>
      </c>
      <c r="C225" s="328" t="str">
        <f>VLOOKUP(B225,FORMULAS!$A$30:$C$46,2,0)</f>
        <v>OBJETIVO PROCESO</v>
      </c>
      <c r="D225" s="466" t="e">
        <f>VLOOKUP(#REF!,FORMULAS!$A$30:$C$46,3,0)</f>
        <v>#REF!</v>
      </c>
      <c r="E225" s="175"/>
      <c r="F225" s="465"/>
      <c r="G225" s="175"/>
      <c r="H225" s="465"/>
      <c r="I225" s="353"/>
      <c r="J225" s="153"/>
      <c r="K225" s="223"/>
      <c r="L225" s="223"/>
      <c r="M225" s="223"/>
      <c r="N225" s="223"/>
      <c r="O225" s="466" t="s">
        <v>3</v>
      </c>
      <c r="P225" s="386" t="str">
        <f>VLOOKUP(O225,FORMULAS!$A$77:$B$82,2,0)</f>
        <v>Probabilidad</v>
      </c>
      <c r="Q225" s="395" t="str">
        <f>+P225</f>
        <v>Probabilidad</v>
      </c>
      <c r="R225" s="329" t="e">
        <f>VLOOKUP(A225,'Impacto Ri Inhe'!$B$5:$AF$42,31,0)</f>
        <v>#N/A</v>
      </c>
      <c r="S225" s="395" t="e">
        <f>CONCATENATE(R225,"-",Q225)</f>
        <v>#N/A</v>
      </c>
      <c r="T225" s="368" t="e">
        <f>VLOOKUP(S225,FORMULAS!$I$77:$J$97,2,0)</f>
        <v>#N/A</v>
      </c>
      <c r="U225" s="154"/>
      <c r="V225" s="155"/>
      <c r="W225" s="155"/>
      <c r="X225" s="155"/>
      <c r="Y225" s="156" t="s">
        <v>115</v>
      </c>
      <c r="Z225" s="132">
        <f>+IF(Y225='Tabla Valoración controles'!$D$4,'Tabla Valoración controles'!$F$4,IF('Mapa Corrupcion'!Y225='Tabla Valoración controles'!$D$5,'Tabla Valoración controles'!$F$5,IF(Y225=FORMULAS!$A$10,0,'Tabla Valoración controles'!$F$6)))</f>
        <v>0</v>
      </c>
      <c r="AA225" s="156"/>
      <c r="AB225" s="133">
        <f>+IF(AA225='Tabla Valoración controles'!$D$7,'Tabla Valoración controles'!$F$7,IF(Y225=FORMULAS!$A$10,0,'Tabla Valoración controles'!$F$8))</f>
        <v>0</v>
      </c>
      <c r="AC225" s="156"/>
      <c r="AD225" s="132">
        <f>+IF(AC225='Tabla Valoración controles'!$D$9,'Tabla Valoración controles'!$F$9,IF(Y225=FORMULAS!$A$10,0,'Tabla Valoración controles'!$F$10))</f>
        <v>0</v>
      </c>
      <c r="AE225" s="156"/>
      <c r="AF225" s="132">
        <f>+IF(AE225='Tabla Valoración controles'!$D$9,'Tabla Valoración controles'!$F$9,IF(AA225=FORMULAS!$A$10,0,'Tabla Valoración controles'!$F$10))</f>
        <v>0</v>
      </c>
      <c r="AG225" s="156"/>
      <c r="AH225" s="132">
        <f>+IF(AG225='Tabla Valoración controles'!$D$13,'Tabla Valoración controles'!$F$13,'Tabla Valoración controles'!$F$14)</f>
        <v>0</v>
      </c>
      <c r="AI225" s="170">
        <f t="shared" ref="AI225:AI233" si="35">+Z225+AB225+AD225</f>
        <v>0</v>
      </c>
      <c r="AJ225" s="157"/>
      <c r="AK225" s="158">
        <f>+IF(AJ225=[3]CONTROLES!$C$50,[3]CONTROLES!$D$50,[3]CONTROLES!$D$51)</f>
        <v>0</v>
      </c>
      <c r="AL225" s="157"/>
      <c r="AM225" s="158">
        <f>+IF(AL225=[3]CONTROLES!$C$52,[3]CONTROLES!$D$52,[3]CONTROLES!$D$53)</f>
        <v>0</v>
      </c>
      <c r="AN225" s="157"/>
      <c r="AO225" s="158">
        <f>+IF(AN225=[3]CONTROLES!$C$54,[3]CONTROLES!$D$54,[3]CONTROLES!$D$55)</f>
        <v>0</v>
      </c>
      <c r="AP225" s="157"/>
      <c r="AQ225" s="158">
        <f>+IF(AP225=[3]CONTROLES!$C$56,[3]CONTROLES!$D$56,IF(AP225=[3]CONTROLES!$C$57,[3]CONTROLES!$D$57,[3]CONTROLES!$D$58))</f>
        <v>0</v>
      </c>
      <c r="AR225" s="157"/>
      <c r="AS225" s="158">
        <f>+IF(AR225=[3]CONTROLES!$C$59,[3]CONTROLES!$D$59,[3]CONTROLES!$D$60)</f>
        <v>0</v>
      </c>
      <c r="AT225" s="157"/>
      <c r="AU225" s="158">
        <f>+IF(AT225=[3]CONTROLES!$C$61,[3]CONTROLES!$D$61,[3]CONTROLES!$D$62)</f>
        <v>0</v>
      </c>
      <c r="AV225" s="157"/>
      <c r="AW225" s="159">
        <f>+IF(AV225=[3]CONTROLES!$C$63,[3]CONTROLES!$D$63,IF(AV225=[3]CONTROLES!$C$64,[3]CONTROLES!$D$64,[3]CONTROLES!$D$65))</f>
        <v>0</v>
      </c>
      <c r="AX225" s="159">
        <f t="shared" ref="AX225:AX236" si="36">+AK225+AM225+AO225+AQ225+AS225+AU225+AW225</f>
        <v>0</v>
      </c>
      <c r="AY225" s="160" t="str">
        <f t="shared" ref="AY225:AY236" si="37">IF(ISERROR(AX225)=TRUE,"",IF(AND(AX225&lt;=85),"Débil",IF(AND(AX225&gt;=85.01,AX225&lt;=95),"Moderado",IF(AND(AX225&gt;=95.1,AX225&lt;=100),"Fuerte",""))))</f>
        <v>Débil</v>
      </c>
      <c r="AZ225" s="143" t="s">
        <v>3</v>
      </c>
      <c r="BA225" s="386" t="str">
        <f>VLOOKUP(AZ225,FORMULAS!$A$77:$B$82,2,0)</f>
        <v>Probabilidad</v>
      </c>
      <c r="BB225" s="393" t="e">
        <f>+R225</f>
        <v>#N/A</v>
      </c>
      <c r="BC225" s="395" t="e">
        <f>CONCATENATE(BB225,"-",BA225)</f>
        <v>#N/A</v>
      </c>
      <c r="BD225" s="368" t="e">
        <f>VLOOKUP(BC225,FORMULAS!$I$77:$J$97,2,0)</f>
        <v>#N/A</v>
      </c>
      <c r="BE225" s="368"/>
      <c r="BF225" s="66"/>
      <c r="BG225" s="66"/>
      <c r="BH225" s="143" t="s">
        <v>216</v>
      </c>
      <c r="BI225" s="66"/>
      <c r="BJ225" s="66"/>
      <c r="BK225" s="66"/>
      <c r="BL225" s="66"/>
      <c r="BM225" s="136" t="s">
        <v>171</v>
      </c>
      <c r="BN225" s="368"/>
      <c r="BO225" s="239"/>
      <c r="BP225" s="239"/>
      <c r="BQ225" s="196"/>
      <c r="BR225" s="196"/>
      <c r="BS225" s="196"/>
      <c r="BT225" s="196"/>
      <c r="BU225" s="196"/>
      <c r="BV225" s="196"/>
      <c r="BW225" s="196"/>
      <c r="BX225" s="196"/>
      <c r="BY225" s="196"/>
      <c r="BZ225" s="196"/>
      <c r="CA225" s="196"/>
      <c r="CB225" s="196"/>
      <c r="CC225" s="196"/>
      <c r="CD225" s="196"/>
      <c r="CE225" s="196"/>
      <c r="CF225" s="196"/>
      <c r="CG225" s="196"/>
      <c r="CH225" s="196"/>
      <c r="CI225" s="196"/>
      <c r="CJ225" s="196"/>
      <c r="CK225" s="196"/>
      <c r="CL225" s="196"/>
      <c r="CM225" s="196"/>
      <c r="CN225" s="196"/>
      <c r="CO225" s="196"/>
      <c r="CP225" s="196"/>
      <c r="CQ225" s="196"/>
      <c r="CR225" s="196"/>
      <c r="CS225" s="196"/>
      <c r="CT225" s="196"/>
      <c r="CU225" s="196"/>
      <c r="CV225" s="196"/>
      <c r="CW225" s="196"/>
      <c r="CX225" s="196"/>
      <c r="CY225" s="196"/>
      <c r="CZ225" s="196"/>
      <c r="DA225" s="196"/>
      <c r="DB225" s="196"/>
      <c r="DC225" s="196"/>
      <c r="DD225" s="196"/>
      <c r="DE225" s="196"/>
      <c r="DF225" s="196"/>
      <c r="DG225" s="196"/>
      <c r="DH225" s="196"/>
      <c r="DI225" s="196"/>
      <c r="DJ225" s="196"/>
      <c r="DK225" s="196"/>
      <c r="DL225" s="196"/>
      <c r="DM225" s="196"/>
      <c r="DN225" s="196"/>
      <c r="DO225" s="196"/>
      <c r="DP225" s="196"/>
      <c r="DQ225" s="196"/>
      <c r="DR225" s="196"/>
      <c r="DS225" s="196"/>
      <c r="DT225" s="196"/>
      <c r="DU225" s="196"/>
      <c r="DV225" s="196"/>
      <c r="DW225" s="196"/>
      <c r="DX225" s="196"/>
      <c r="DY225" s="196"/>
      <c r="DZ225" s="196"/>
      <c r="EA225" s="196"/>
      <c r="EB225" s="196"/>
      <c r="EC225" s="196"/>
      <c r="ED225" s="196"/>
      <c r="EE225" s="196"/>
      <c r="EF225" s="196"/>
      <c r="EG225" s="196"/>
      <c r="EH225" s="196"/>
      <c r="EI225" s="196"/>
      <c r="EJ225" s="196"/>
      <c r="EK225" s="196"/>
      <c r="EL225" s="196"/>
      <c r="EM225" s="196"/>
      <c r="EN225" s="196"/>
      <c r="EO225" s="196"/>
      <c r="EP225" s="196"/>
      <c r="EQ225" s="196"/>
      <c r="ER225" s="196"/>
      <c r="ES225" s="196"/>
      <c r="ET225" s="196"/>
      <c r="EU225" s="196"/>
      <c r="EV225" s="196"/>
      <c r="EW225" s="196"/>
      <c r="EX225" s="196"/>
      <c r="EY225" s="196"/>
      <c r="EZ225" s="196"/>
      <c r="FA225" s="196"/>
      <c r="FB225" s="196"/>
      <c r="FC225" s="196"/>
      <c r="FD225" s="196"/>
      <c r="FE225" s="196"/>
      <c r="FF225" s="196"/>
      <c r="FG225" s="196"/>
      <c r="FH225" s="196"/>
      <c r="FI225" s="196"/>
      <c r="FJ225" s="196"/>
      <c r="FK225" s="196"/>
      <c r="FL225" s="196"/>
      <c r="FM225" s="196"/>
      <c r="FN225" s="196"/>
      <c r="FO225" s="196"/>
      <c r="FP225" s="196"/>
      <c r="FQ225" s="196"/>
      <c r="FR225" s="196"/>
      <c r="FS225" s="280"/>
      <c r="FT225" s="280"/>
      <c r="FU225" s="196"/>
      <c r="FV225" s="277"/>
      <c r="FW225" s="196"/>
      <c r="FX225" s="196"/>
      <c r="FY225" s="280"/>
      <c r="FZ225" s="196"/>
      <c r="GA225" s="196"/>
      <c r="GB225" s="196"/>
      <c r="GC225" s="196"/>
      <c r="GD225" s="196"/>
      <c r="GE225" s="239"/>
      <c r="GF225" s="239"/>
      <c r="GG225" s="239"/>
      <c r="GH225" s="239"/>
      <c r="GI225" s="239"/>
      <c r="GJ225" s="239"/>
      <c r="GK225" s="239"/>
      <c r="GL225" s="239"/>
      <c r="GM225" s="239"/>
      <c r="GN225" s="239"/>
      <c r="GO225" s="239"/>
      <c r="GP225" s="239"/>
      <c r="GQ225" s="239"/>
      <c r="GR225" s="239"/>
      <c r="GS225" s="239"/>
      <c r="GT225" s="239"/>
      <c r="GU225" s="239"/>
      <c r="GV225" s="239"/>
      <c r="GW225" s="239"/>
      <c r="GX225" s="239"/>
      <c r="GY225" s="239"/>
      <c r="GZ225" s="239"/>
      <c r="HA225" s="239"/>
      <c r="HB225" s="239"/>
      <c r="HC225" s="239"/>
      <c r="HD225" s="239"/>
      <c r="HE225" s="239"/>
      <c r="HF225" s="169"/>
    </row>
    <row r="226" spans="1:214" ht="39.75" hidden="1" customHeight="1" x14ac:dyDescent="0.2">
      <c r="A226" s="351"/>
      <c r="B226" s="350"/>
      <c r="C226" s="328"/>
      <c r="D226" s="466"/>
      <c r="E226" s="175"/>
      <c r="F226" s="465"/>
      <c r="G226" s="175"/>
      <c r="H226" s="465"/>
      <c r="I226" s="353"/>
      <c r="J226" s="153"/>
      <c r="K226" s="223"/>
      <c r="L226" s="223"/>
      <c r="M226" s="223"/>
      <c r="N226" s="223"/>
      <c r="O226" s="466"/>
      <c r="P226" s="386"/>
      <c r="Q226" s="395"/>
      <c r="R226" s="329"/>
      <c r="S226" s="395"/>
      <c r="T226" s="368"/>
      <c r="U226" s="154"/>
      <c r="V226" s="155"/>
      <c r="W226" s="155"/>
      <c r="X226" s="155"/>
      <c r="Y226" s="156" t="s">
        <v>115</v>
      </c>
      <c r="Z226" s="132">
        <f>+IF(Y226='Tabla Valoración controles'!$D$4,'Tabla Valoración controles'!$F$4,IF('Mapa Corrupcion'!Y226='Tabla Valoración controles'!$D$5,'Tabla Valoración controles'!$F$5,IF(Y226=FORMULAS!$A$10,0,'Tabla Valoración controles'!$F$6)))</f>
        <v>0</v>
      </c>
      <c r="AA226" s="156"/>
      <c r="AB226" s="133">
        <f>+IF(AA226='Tabla Valoración controles'!$D$7,'Tabla Valoración controles'!$F$7,IF(Y226=FORMULAS!$A$10,0,'Tabla Valoración controles'!$F$8))</f>
        <v>0</v>
      </c>
      <c r="AC226" s="156"/>
      <c r="AD226" s="132">
        <f>+IF(AC226='Tabla Valoración controles'!$D$9,'Tabla Valoración controles'!$F$9,IF(Y226=FORMULAS!$A$10,0,'Tabla Valoración controles'!$F$10))</f>
        <v>0</v>
      </c>
      <c r="AE226" s="156"/>
      <c r="AF226" s="132">
        <f>+IF(AE226='Tabla Valoración controles'!$D$9,'Tabla Valoración controles'!$F$9,IF(AA226=FORMULAS!$A$10,0,'Tabla Valoración controles'!$F$10))</f>
        <v>0</v>
      </c>
      <c r="AG226" s="156"/>
      <c r="AH226" s="132">
        <f>+IF(AG226='Tabla Valoración controles'!$D$13,'Tabla Valoración controles'!$F$13,'Tabla Valoración controles'!$F$14)</f>
        <v>0</v>
      </c>
      <c r="AI226" s="170">
        <f t="shared" si="35"/>
        <v>0</v>
      </c>
      <c r="AJ226" s="157"/>
      <c r="AK226" s="158">
        <f>+IF(AJ226=[3]CONTROLES!$C$50,[3]CONTROLES!$D$50,[3]CONTROLES!$D$51)</f>
        <v>0</v>
      </c>
      <c r="AL226" s="157"/>
      <c r="AM226" s="158">
        <f>+IF(AL226=[3]CONTROLES!$C$52,[3]CONTROLES!$D$52,[3]CONTROLES!$D$53)</f>
        <v>0</v>
      </c>
      <c r="AN226" s="157"/>
      <c r="AO226" s="158">
        <f>+IF(AN226=[3]CONTROLES!$C$54,[3]CONTROLES!$D$54,[3]CONTROLES!$D$55)</f>
        <v>0</v>
      </c>
      <c r="AP226" s="157"/>
      <c r="AQ226" s="158">
        <f>+IF(AP226=[3]CONTROLES!$C$56,[3]CONTROLES!$D$56,IF(AP226=[3]CONTROLES!$C$57,[3]CONTROLES!$D$57,[3]CONTROLES!$D$58))</f>
        <v>0</v>
      </c>
      <c r="AR226" s="157"/>
      <c r="AS226" s="158">
        <f>+IF(AR226=[3]CONTROLES!$C$59,[3]CONTROLES!$D$59,[3]CONTROLES!$D$60)</f>
        <v>0</v>
      </c>
      <c r="AT226" s="157"/>
      <c r="AU226" s="158">
        <f>+IF(AT226=[3]CONTROLES!$C$61,[3]CONTROLES!$D$61,[3]CONTROLES!$D$62)</f>
        <v>0</v>
      </c>
      <c r="AV226" s="157"/>
      <c r="AW226" s="159">
        <f>+IF(AV226=[3]CONTROLES!$C$63,[3]CONTROLES!$D$63,IF(AV226=[3]CONTROLES!$C$64,[3]CONTROLES!$D$64,[3]CONTROLES!$D$65))</f>
        <v>0</v>
      </c>
      <c r="AX226" s="159">
        <f t="shared" si="36"/>
        <v>0</v>
      </c>
      <c r="AY226" s="160" t="str">
        <f t="shared" si="37"/>
        <v>Débil</v>
      </c>
      <c r="AZ226" s="143"/>
      <c r="BA226" s="386"/>
      <c r="BB226" s="394"/>
      <c r="BC226" s="395"/>
      <c r="BD226" s="368"/>
      <c r="BE226" s="368"/>
      <c r="BF226" s="66"/>
      <c r="BG226" s="66"/>
      <c r="BH226" s="143" t="s">
        <v>216</v>
      </c>
      <c r="BI226" s="66"/>
      <c r="BJ226" s="66"/>
      <c r="BK226" s="66"/>
      <c r="BL226" s="66"/>
      <c r="BM226" s="136" t="s">
        <v>171</v>
      </c>
      <c r="BN226" s="368"/>
      <c r="BO226" s="239"/>
      <c r="BP226" s="239"/>
      <c r="BQ226" s="196"/>
      <c r="BR226" s="196"/>
      <c r="BS226" s="196"/>
      <c r="BT226" s="196"/>
      <c r="BU226" s="196"/>
      <c r="BV226" s="196"/>
      <c r="BW226" s="196"/>
      <c r="BX226" s="196"/>
      <c r="BY226" s="196"/>
      <c r="BZ226" s="196"/>
      <c r="CA226" s="196"/>
      <c r="CB226" s="196"/>
      <c r="CC226" s="196"/>
      <c r="CD226" s="196"/>
      <c r="CE226" s="196"/>
      <c r="CF226" s="196"/>
      <c r="CG226" s="196"/>
      <c r="CH226" s="196"/>
      <c r="CI226" s="196"/>
      <c r="CJ226" s="196"/>
      <c r="CK226" s="196"/>
      <c r="CL226" s="196"/>
      <c r="CM226" s="196"/>
      <c r="CN226" s="196"/>
      <c r="CO226" s="196"/>
      <c r="CP226" s="196"/>
      <c r="CQ226" s="196"/>
      <c r="CR226" s="196"/>
      <c r="CS226" s="196"/>
      <c r="CT226" s="196"/>
      <c r="CU226" s="196"/>
      <c r="CV226" s="196"/>
      <c r="CW226" s="196"/>
      <c r="CX226" s="196"/>
      <c r="CY226" s="196"/>
      <c r="CZ226" s="196"/>
      <c r="DA226" s="196"/>
      <c r="DB226" s="196"/>
      <c r="DC226" s="196"/>
      <c r="DD226" s="196"/>
      <c r="DE226" s="196"/>
      <c r="DF226" s="196"/>
      <c r="DG226" s="196"/>
      <c r="DH226" s="196"/>
      <c r="DI226" s="196"/>
      <c r="DJ226" s="196"/>
      <c r="DK226" s="196"/>
      <c r="DL226" s="196"/>
      <c r="DM226" s="196"/>
      <c r="DN226" s="196"/>
      <c r="DO226" s="196"/>
      <c r="DP226" s="196"/>
      <c r="DQ226" s="196"/>
      <c r="DR226" s="196"/>
      <c r="DS226" s="196"/>
      <c r="DT226" s="196"/>
      <c r="DU226" s="196"/>
      <c r="DV226" s="196"/>
      <c r="DW226" s="196"/>
      <c r="DX226" s="196"/>
      <c r="DY226" s="196"/>
      <c r="DZ226" s="196"/>
      <c r="EA226" s="196"/>
      <c r="EB226" s="196"/>
      <c r="EC226" s="196"/>
      <c r="ED226" s="196"/>
      <c r="EE226" s="196"/>
      <c r="EF226" s="196"/>
      <c r="EG226" s="196"/>
      <c r="EH226" s="196"/>
      <c r="EI226" s="196"/>
      <c r="EJ226" s="196"/>
      <c r="EK226" s="196"/>
      <c r="EL226" s="196"/>
      <c r="EM226" s="196"/>
      <c r="EN226" s="196"/>
      <c r="EO226" s="196"/>
      <c r="EP226" s="196"/>
      <c r="EQ226" s="196"/>
      <c r="ER226" s="196"/>
      <c r="ES226" s="196"/>
      <c r="ET226" s="196"/>
      <c r="EU226" s="196"/>
      <c r="EV226" s="196"/>
      <c r="EW226" s="196"/>
      <c r="EX226" s="196"/>
      <c r="EY226" s="196"/>
      <c r="EZ226" s="196"/>
      <c r="FA226" s="196"/>
      <c r="FB226" s="196"/>
      <c r="FC226" s="196"/>
      <c r="FD226" s="196"/>
      <c r="FE226" s="196"/>
      <c r="FF226" s="196"/>
      <c r="FG226" s="196"/>
      <c r="FH226" s="196"/>
      <c r="FI226" s="196"/>
      <c r="FJ226" s="196"/>
      <c r="FK226" s="196"/>
      <c r="FL226" s="196"/>
      <c r="FM226" s="196"/>
      <c r="FN226" s="196"/>
      <c r="FO226" s="196"/>
      <c r="FP226" s="196"/>
      <c r="FQ226" s="196"/>
      <c r="FR226" s="196"/>
      <c r="FS226" s="280"/>
      <c r="FT226" s="280"/>
      <c r="FU226" s="196"/>
      <c r="FV226" s="277"/>
      <c r="FW226" s="196"/>
      <c r="FX226" s="196"/>
      <c r="FY226" s="280"/>
      <c r="FZ226" s="196"/>
      <c r="GA226" s="196"/>
      <c r="GB226" s="196"/>
      <c r="GC226" s="196"/>
      <c r="GD226" s="196"/>
      <c r="GE226" s="239"/>
      <c r="GF226" s="239"/>
      <c r="GG226" s="239"/>
      <c r="GH226" s="239"/>
      <c r="GI226" s="239"/>
      <c r="GJ226" s="239"/>
      <c r="GK226" s="239"/>
      <c r="GL226" s="239"/>
      <c r="GM226" s="239"/>
      <c r="GN226" s="239"/>
      <c r="GO226" s="239"/>
      <c r="GP226" s="239"/>
      <c r="GQ226" s="239"/>
      <c r="GR226" s="239"/>
      <c r="GS226" s="239"/>
      <c r="GT226" s="239"/>
      <c r="GU226" s="239"/>
      <c r="GV226" s="239"/>
      <c r="GW226" s="239"/>
      <c r="GX226" s="239"/>
      <c r="GY226" s="239"/>
      <c r="GZ226" s="239"/>
      <c r="HA226" s="239"/>
      <c r="HB226" s="239"/>
      <c r="HC226" s="239"/>
      <c r="HD226" s="239"/>
      <c r="HE226" s="239"/>
      <c r="HF226" s="169"/>
    </row>
    <row r="227" spans="1:214" ht="39.75" hidden="1" customHeight="1" x14ac:dyDescent="0.2">
      <c r="A227" s="351"/>
      <c r="B227" s="350"/>
      <c r="C227" s="328"/>
      <c r="D227" s="466"/>
      <c r="E227" s="175"/>
      <c r="F227" s="465"/>
      <c r="G227" s="175"/>
      <c r="H227" s="465"/>
      <c r="I227" s="353"/>
      <c r="J227" s="153"/>
      <c r="K227" s="223"/>
      <c r="L227" s="223"/>
      <c r="M227" s="223"/>
      <c r="N227" s="223"/>
      <c r="O227" s="466"/>
      <c r="P227" s="386"/>
      <c r="Q227" s="395"/>
      <c r="R227" s="329"/>
      <c r="S227" s="395"/>
      <c r="T227" s="368"/>
      <c r="U227" s="154"/>
      <c r="V227" s="155"/>
      <c r="W227" s="155"/>
      <c r="X227" s="155"/>
      <c r="Y227" s="156" t="s">
        <v>115</v>
      </c>
      <c r="Z227" s="132">
        <f>+IF(Y227='Tabla Valoración controles'!$D$4,'Tabla Valoración controles'!$F$4,IF('Mapa Corrupcion'!Y227='Tabla Valoración controles'!$D$5,'Tabla Valoración controles'!$F$5,IF(Y227=FORMULAS!$A$10,0,'Tabla Valoración controles'!$F$6)))</f>
        <v>0</v>
      </c>
      <c r="AA227" s="156"/>
      <c r="AB227" s="133">
        <f>+IF(AA227='Tabla Valoración controles'!$D$7,'Tabla Valoración controles'!$F$7,IF(Y227=FORMULAS!$A$10,0,'Tabla Valoración controles'!$F$8))</f>
        <v>0</v>
      </c>
      <c r="AC227" s="156"/>
      <c r="AD227" s="132">
        <f>+IF(AC227='Tabla Valoración controles'!$D$9,'Tabla Valoración controles'!$F$9,IF(Y227=FORMULAS!$A$10,0,'Tabla Valoración controles'!$F$10))</f>
        <v>0</v>
      </c>
      <c r="AE227" s="156"/>
      <c r="AF227" s="132">
        <f>+IF(AE227='Tabla Valoración controles'!$D$9,'Tabla Valoración controles'!$F$9,IF(AA227=FORMULAS!$A$10,0,'Tabla Valoración controles'!$F$10))</f>
        <v>0</v>
      </c>
      <c r="AG227" s="156"/>
      <c r="AH227" s="132">
        <f>+IF(AG227='Tabla Valoración controles'!$D$13,'Tabla Valoración controles'!$F$13,'Tabla Valoración controles'!$F$14)</f>
        <v>0</v>
      </c>
      <c r="AI227" s="170">
        <f t="shared" si="35"/>
        <v>0</v>
      </c>
      <c r="AJ227" s="157"/>
      <c r="AK227" s="158">
        <f>+IF(AJ227=[3]CONTROLES!$C$50,[3]CONTROLES!$D$50,[3]CONTROLES!$D$51)</f>
        <v>0</v>
      </c>
      <c r="AL227" s="157"/>
      <c r="AM227" s="158">
        <f>+IF(AL227=[3]CONTROLES!$C$52,[3]CONTROLES!$D$52,[3]CONTROLES!$D$53)</f>
        <v>0</v>
      </c>
      <c r="AN227" s="157"/>
      <c r="AO227" s="158">
        <f>+IF(AN227=[3]CONTROLES!$C$54,[3]CONTROLES!$D$54,[3]CONTROLES!$D$55)</f>
        <v>0</v>
      </c>
      <c r="AP227" s="157"/>
      <c r="AQ227" s="158">
        <f>+IF(AP227=[3]CONTROLES!$C$56,[3]CONTROLES!$D$56,IF(AP227=[3]CONTROLES!$C$57,[3]CONTROLES!$D$57,[3]CONTROLES!$D$58))</f>
        <v>0</v>
      </c>
      <c r="AR227" s="157"/>
      <c r="AS227" s="158">
        <f>+IF(AR227=[3]CONTROLES!$C$59,[3]CONTROLES!$D$59,[3]CONTROLES!$D$60)</f>
        <v>0</v>
      </c>
      <c r="AT227" s="157"/>
      <c r="AU227" s="158">
        <f>+IF(AT227=[3]CONTROLES!$C$61,[3]CONTROLES!$D$61,[3]CONTROLES!$D$62)</f>
        <v>0</v>
      </c>
      <c r="AV227" s="157"/>
      <c r="AW227" s="159">
        <f>+IF(AV227=[3]CONTROLES!$C$63,[3]CONTROLES!$D$63,IF(AV227=[3]CONTROLES!$C$64,[3]CONTROLES!$D$64,[3]CONTROLES!$D$65))</f>
        <v>0</v>
      </c>
      <c r="AX227" s="159">
        <f t="shared" si="36"/>
        <v>0</v>
      </c>
      <c r="AY227" s="160" t="str">
        <f t="shared" si="37"/>
        <v>Débil</v>
      </c>
      <c r="AZ227" s="143"/>
      <c r="BA227" s="386"/>
      <c r="BB227" s="394"/>
      <c r="BC227" s="395"/>
      <c r="BD227" s="368"/>
      <c r="BE227" s="368"/>
      <c r="BF227" s="66"/>
      <c r="BG227" s="66"/>
      <c r="BH227" s="143" t="s">
        <v>216</v>
      </c>
      <c r="BI227" s="66"/>
      <c r="BJ227" s="66"/>
      <c r="BK227" s="66"/>
      <c r="BL227" s="66"/>
      <c r="BM227" s="136" t="s">
        <v>171</v>
      </c>
      <c r="BN227" s="368"/>
      <c r="BO227" s="239"/>
      <c r="BP227" s="239"/>
      <c r="BQ227" s="196"/>
      <c r="BR227" s="196"/>
      <c r="BS227" s="196"/>
      <c r="BT227" s="196"/>
      <c r="BU227" s="196"/>
      <c r="BV227" s="196"/>
      <c r="BW227" s="196"/>
      <c r="BX227" s="196"/>
      <c r="BY227" s="196"/>
      <c r="BZ227" s="196"/>
      <c r="CA227" s="196"/>
      <c r="CB227" s="196"/>
      <c r="CC227" s="196"/>
      <c r="CD227" s="196"/>
      <c r="CE227" s="196"/>
      <c r="CF227" s="196"/>
      <c r="CG227" s="196"/>
      <c r="CH227" s="196"/>
      <c r="CI227" s="196"/>
      <c r="CJ227" s="196"/>
      <c r="CK227" s="196"/>
      <c r="CL227" s="196"/>
      <c r="CM227" s="196"/>
      <c r="CN227" s="196"/>
      <c r="CO227" s="196"/>
      <c r="CP227" s="196"/>
      <c r="CQ227" s="196"/>
      <c r="CR227" s="196"/>
      <c r="CS227" s="196"/>
      <c r="CT227" s="196"/>
      <c r="CU227" s="196"/>
      <c r="CV227" s="196"/>
      <c r="CW227" s="196"/>
      <c r="CX227" s="196"/>
      <c r="CY227" s="196"/>
      <c r="CZ227" s="196"/>
      <c r="DA227" s="196"/>
      <c r="DB227" s="196"/>
      <c r="DC227" s="196"/>
      <c r="DD227" s="196"/>
      <c r="DE227" s="196"/>
      <c r="DF227" s="196"/>
      <c r="DG227" s="196"/>
      <c r="DH227" s="196"/>
      <c r="DI227" s="196"/>
      <c r="DJ227" s="196"/>
      <c r="DK227" s="196"/>
      <c r="DL227" s="196"/>
      <c r="DM227" s="196"/>
      <c r="DN227" s="196"/>
      <c r="DO227" s="196"/>
      <c r="DP227" s="196"/>
      <c r="DQ227" s="196"/>
      <c r="DR227" s="196"/>
      <c r="DS227" s="196"/>
      <c r="DT227" s="196"/>
      <c r="DU227" s="196"/>
      <c r="DV227" s="196"/>
      <c r="DW227" s="196"/>
      <c r="DX227" s="196"/>
      <c r="DY227" s="196"/>
      <c r="DZ227" s="196"/>
      <c r="EA227" s="196"/>
      <c r="EB227" s="196"/>
      <c r="EC227" s="196"/>
      <c r="ED227" s="196"/>
      <c r="EE227" s="196"/>
      <c r="EF227" s="196"/>
      <c r="EG227" s="196"/>
      <c r="EH227" s="196"/>
      <c r="EI227" s="196"/>
      <c r="EJ227" s="196"/>
      <c r="EK227" s="196"/>
      <c r="EL227" s="196"/>
      <c r="EM227" s="196"/>
      <c r="EN227" s="196"/>
      <c r="EO227" s="196"/>
      <c r="EP227" s="196"/>
      <c r="EQ227" s="196"/>
      <c r="ER227" s="196"/>
      <c r="ES227" s="196"/>
      <c r="ET227" s="196"/>
      <c r="EU227" s="196"/>
      <c r="EV227" s="196"/>
      <c r="EW227" s="196"/>
      <c r="EX227" s="196"/>
      <c r="EY227" s="196"/>
      <c r="EZ227" s="196"/>
      <c r="FA227" s="196"/>
      <c r="FB227" s="196"/>
      <c r="FC227" s="196"/>
      <c r="FD227" s="196"/>
      <c r="FE227" s="196"/>
      <c r="FF227" s="196"/>
      <c r="FG227" s="196"/>
      <c r="FH227" s="196"/>
      <c r="FI227" s="196"/>
      <c r="FJ227" s="196"/>
      <c r="FK227" s="196"/>
      <c r="FL227" s="196"/>
      <c r="FM227" s="196"/>
      <c r="FN227" s="196"/>
      <c r="FO227" s="196"/>
      <c r="FP227" s="196"/>
      <c r="FQ227" s="196"/>
      <c r="FR227" s="196"/>
      <c r="FS227" s="280"/>
      <c r="FT227" s="280"/>
      <c r="FU227" s="196"/>
      <c r="FV227" s="277"/>
      <c r="FW227" s="196"/>
      <c r="FX227" s="196"/>
      <c r="FY227" s="280"/>
      <c r="FZ227" s="196"/>
      <c r="GA227" s="196"/>
      <c r="GB227" s="196"/>
      <c r="GC227" s="196"/>
      <c r="GD227" s="196"/>
      <c r="GE227" s="239"/>
      <c r="GF227" s="239"/>
      <c r="GG227" s="239"/>
      <c r="GH227" s="239"/>
      <c r="GI227" s="239"/>
      <c r="GJ227" s="239"/>
      <c r="GK227" s="239"/>
      <c r="GL227" s="239"/>
      <c r="GM227" s="239"/>
      <c r="GN227" s="239"/>
      <c r="GO227" s="239"/>
      <c r="GP227" s="239"/>
      <c r="GQ227" s="239"/>
      <c r="GR227" s="239"/>
      <c r="GS227" s="239"/>
      <c r="GT227" s="239"/>
      <c r="GU227" s="239"/>
      <c r="GV227" s="239"/>
      <c r="GW227" s="239"/>
      <c r="GX227" s="239"/>
      <c r="GY227" s="239"/>
      <c r="GZ227" s="239"/>
      <c r="HA227" s="239"/>
      <c r="HB227" s="239"/>
      <c r="HC227" s="239"/>
      <c r="HD227" s="239"/>
      <c r="HE227" s="239"/>
      <c r="HF227" s="169"/>
    </row>
    <row r="228" spans="1:214" ht="39.75" hidden="1" customHeight="1" x14ac:dyDescent="0.2">
      <c r="A228" s="351"/>
      <c r="B228" s="350"/>
      <c r="C228" s="328"/>
      <c r="D228" s="466"/>
      <c r="E228" s="175"/>
      <c r="F228" s="465"/>
      <c r="G228" s="175"/>
      <c r="H228" s="465"/>
      <c r="I228" s="353"/>
      <c r="J228" s="153"/>
      <c r="K228" s="223"/>
      <c r="L228" s="223"/>
      <c r="M228" s="223"/>
      <c r="N228" s="223"/>
      <c r="O228" s="466"/>
      <c r="P228" s="386"/>
      <c r="Q228" s="395"/>
      <c r="R228" s="329"/>
      <c r="S228" s="395"/>
      <c r="T228" s="368"/>
      <c r="U228" s="154"/>
      <c r="V228" s="155"/>
      <c r="W228" s="155"/>
      <c r="X228" s="155"/>
      <c r="Y228" s="156" t="s">
        <v>115</v>
      </c>
      <c r="Z228" s="132">
        <f>+IF(Y228='Tabla Valoración controles'!$D$4,'Tabla Valoración controles'!$F$4,IF('Mapa Corrupcion'!Y228='Tabla Valoración controles'!$D$5,'Tabla Valoración controles'!$F$5,IF(Y228=FORMULAS!$A$10,0,'Tabla Valoración controles'!$F$6)))</f>
        <v>0</v>
      </c>
      <c r="AA228" s="156"/>
      <c r="AB228" s="133">
        <f>+IF(AA228='Tabla Valoración controles'!$D$7,'Tabla Valoración controles'!$F$7,IF(Y228=FORMULAS!$A$10,0,'Tabla Valoración controles'!$F$8))</f>
        <v>0</v>
      </c>
      <c r="AC228" s="156"/>
      <c r="AD228" s="132">
        <f>+IF(AC228='Tabla Valoración controles'!$D$9,'Tabla Valoración controles'!$F$9,IF(Y228=FORMULAS!$A$10,0,'Tabla Valoración controles'!$F$10))</f>
        <v>0</v>
      </c>
      <c r="AE228" s="156"/>
      <c r="AF228" s="132">
        <f>+IF(AE228='Tabla Valoración controles'!$D$9,'Tabla Valoración controles'!$F$9,IF(AA228=FORMULAS!$A$10,0,'Tabla Valoración controles'!$F$10))</f>
        <v>0</v>
      </c>
      <c r="AG228" s="156"/>
      <c r="AH228" s="132">
        <f>+IF(AG228='Tabla Valoración controles'!$D$13,'Tabla Valoración controles'!$F$13,'Tabla Valoración controles'!$F$14)</f>
        <v>0</v>
      </c>
      <c r="AI228" s="170">
        <f t="shared" si="35"/>
        <v>0</v>
      </c>
      <c r="AJ228" s="157"/>
      <c r="AK228" s="158">
        <f>+IF(AJ228=[3]CONTROLES!$C$50,[3]CONTROLES!$D$50,[3]CONTROLES!$D$51)</f>
        <v>0</v>
      </c>
      <c r="AL228" s="157"/>
      <c r="AM228" s="158">
        <f>+IF(AL228=[3]CONTROLES!$C$52,[3]CONTROLES!$D$52,[3]CONTROLES!$D$53)</f>
        <v>0</v>
      </c>
      <c r="AN228" s="157"/>
      <c r="AO228" s="158">
        <f>+IF(AN228=[3]CONTROLES!$C$54,[3]CONTROLES!$D$54,[3]CONTROLES!$D$55)</f>
        <v>0</v>
      </c>
      <c r="AP228" s="157"/>
      <c r="AQ228" s="158">
        <f>+IF(AP228=[3]CONTROLES!$C$56,[3]CONTROLES!$D$56,IF(AP228=[3]CONTROLES!$C$57,[3]CONTROLES!$D$57,[3]CONTROLES!$D$58))</f>
        <v>0</v>
      </c>
      <c r="AR228" s="157"/>
      <c r="AS228" s="158">
        <f>+IF(AR228=[3]CONTROLES!$C$59,[3]CONTROLES!$D$59,[3]CONTROLES!$D$60)</f>
        <v>0</v>
      </c>
      <c r="AT228" s="157"/>
      <c r="AU228" s="158">
        <f>+IF(AT228=[3]CONTROLES!$C$61,[3]CONTROLES!$D$61,[3]CONTROLES!$D$62)</f>
        <v>0</v>
      </c>
      <c r="AV228" s="157"/>
      <c r="AW228" s="159">
        <f>+IF(AV228=[3]CONTROLES!$C$63,[3]CONTROLES!$D$63,IF(AV228=[3]CONTROLES!$C$64,[3]CONTROLES!$D$64,[3]CONTROLES!$D$65))</f>
        <v>0</v>
      </c>
      <c r="AX228" s="159">
        <f t="shared" si="36"/>
        <v>0</v>
      </c>
      <c r="AY228" s="160" t="str">
        <f t="shared" si="37"/>
        <v>Débil</v>
      </c>
      <c r="AZ228" s="143"/>
      <c r="BA228" s="386"/>
      <c r="BB228" s="394"/>
      <c r="BC228" s="395"/>
      <c r="BD228" s="368"/>
      <c r="BE228" s="368"/>
      <c r="BF228" s="66"/>
      <c r="BG228" s="66"/>
      <c r="BH228" s="143" t="s">
        <v>216</v>
      </c>
      <c r="BI228" s="66"/>
      <c r="BJ228" s="66"/>
      <c r="BK228" s="66"/>
      <c r="BL228" s="66"/>
      <c r="BM228" s="136" t="s">
        <v>171</v>
      </c>
      <c r="BN228" s="368"/>
      <c r="BO228" s="239"/>
      <c r="BP228" s="239"/>
      <c r="BQ228" s="196"/>
      <c r="BR228" s="196"/>
      <c r="BS228" s="196"/>
      <c r="BT228" s="196"/>
      <c r="BU228" s="196"/>
      <c r="BV228" s="196"/>
      <c r="BW228" s="196"/>
      <c r="BX228" s="196"/>
      <c r="BY228" s="196"/>
      <c r="BZ228" s="196"/>
      <c r="CA228" s="196"/>
      <c r="CB228" s="196"/>
      <c r="CC228" s="196"/>
      <c r="CD228" s="196"/>
      <c r="CE228" s="196"/>
      <c r="CF228" s="196"/>
      <c r="CG228" s="196"/>
      <c r="CH228" s="196"/>
      <c r="CI228" s="196"/>
      <c r="CJ228" s="196"/>
      <c r="CK228" s="196"/>
      <c r="CL228" s="196"/>
      <c r="CM228" s="196"/>
      <c r="CN228" s="196"/>
      <c r="CO228" s="196"/>
      <c r="CP228" s="196"/>
      <c r="CQ228" s="196"/>
      <c r="CR228" s="196"/>
      <c r="CS228" s="196"/>
      <c r="CT228" s="196"/>
      <c r="CU228" s="196"/>
      <c r="CV228" s="196"/>
      <c r="CW228" s="196"/>
      <c r="CX228" s="196"/>
      <c r="CY228" s="196"/>
      <c r="CZ228" s="196"/>
      <c r="DA228" s="196"/>
      <c r="DB228" s="196"/>
      <c r="DC228" s="196"/>
      <c r="DD228" s="196"/>
      <c r="DE228" s="196"/>
      <c r="DF228" s="196"/>
      <c r="DG228" s="196"/>
      <c r="DH228" s="196"/>
      <c r="DI228" s="196"/>
      <c r="DJ228" s="196"/>
      <c r="DK228" s="196"/>
      <c r="DL228" s="196"/>
      <c r="DM228" s="196"/>
      <c r="DN228" s="196"/>
      <c r="DO228" s="196"/>
      <c r="DP228" s="196"/>
      <c r="DQ228" s="196"/>
      <c r="DR228" s="196"/>
      <c r="DS228" s="196"/>
      <c r="DT228" s="196"/>
      <c r="DU228" s="196"/>
      <c r="DV228" s="196"/>
      <c r="DW228" s="196"/>
      <c r="DX228" s="196"/>
      <c r="DY228" s="196"/>
      <c r="DZ228" s="196"/>
      <c r="EA228" s="196"/>
      <c r="EB228" s="196"/>
      <c r="EC228" s="196"/>
      <c r="ED228" s="196"/>
      <c r="EE228" s="196"/>
      <c r="EF228" s="196"/>
      <c r="EG228" s="196"/>
      <c r="EH228" s="196"/>
      <c r="EI228" s="196"/>
      <c r="EJ228" s="196"/>
      <c r="EK228" s="196"/>
      <c r="EL228" s="196"/>
      <c r="EM228" s="196"/>
      <c r="EN228" s="196"/>
      <c r="EO228" s="196"/>
      <c r="EP228" s="196"/>
      <c r="EQ228" s="196"/>
      <c r="ER228" s="196"/>
      <c r="ES228" s="196"/>
      <c r="ET228" s="196"/>
      <c r="EU228" s="196"/>
      <c r="EV228" s="196"/>
      <c r="EW228" s="196"/>
      <c r="EX228" s="196"/>
      <c r="EY228" s="196"/>
      <c r="EZ228" s="196"/>
      <c r="FA228" s="196"/>
      <c r="FB228" s="196"/>
      <c r="FC228" s="196"/>
      <c r="FD228" s="196"/>
      <c r="FE228" s="196"/>
      <c r="FF228" s="196"/>
      <c r="FG228" s="196"/>
      <c r="FH228" s="196"/>
      <c r="FI228" s="196"/>
      <c r="FJ228" s="196"/>
      <c r="FK228" s="196"/>
      <c r="FL228" s="196"/>
      <c r="FM228" s="196"/>
      <c r="FN228" s="196"/>
      <c r="FO228" s="196"/>
      <c r="FP228" s="196"/>
      <c r="FQ228" s="196"/>
      <c r="FR228" s="196"/>
      <c r="FS228" s="280"/>
      <c r="FT228" s="280"/>
      <c r="FU228" s="196"/>
      <c r="FV228" s="277"/>
      <c r="FW228" s="196"/>
      <c r="FX228" s="196"/>
      <c r="FY228" s="280"/>
      <c r="FZ228" s="196"/>
      <c r="GA228" s="196"/>
      <c r="GB228" s="196"/>
      <c r="GC228" s="196"/>
      <c r="GD228" s="196"/>
      <c r="GE228" s="239"/>
      <c r="GF228" s="239"/>
      <c r="GG228" s="239"/>
      <c r="GH228" s="239"/>
      <c r="GI228" s="239"/>
      <c r="GJ228" s="239"/>
      <c r="GK228" s="239"/>
      <c r="GL228" s="239"/>
      <c r="GM228" s="239"/>
      <c r="GN228" s="239"/>
      <c r="GO228" s="239"/>
      <c r="GP228" s="239"/>
      <c r="GQ228" s="239"/>
      <c r="GR228" s="239"/>
      <c r="GS228" s="239"/>
      <c r="GT228" s="239"/>
      <c r="GU228" s="239"/>
      <c r="GV228" s="239"/>
      <c r="GW228" s="239"/>
      <c r="GX228" s="239"/>
      <c r="GY228" s="239"/>
      <c r="GZ228" s="239"/>
      <c r="HA228" s="239"/>
      <c r="HB228" s="239"/>
      <c r="HC228" s="239"/>
      <c r="HD228" s="239"/>
      <c r="HE228" s="239"/>
      <c r="HF228" s="169"/>
    </row>
    <row r="229" spans="1:214" ht="39.75" hidden="1" customHeight="1" x14ac:dyDescent="0.2">
      <c r="A229" s="351"/>
      <c r="B229" s="350"/>
      <c r="C229" s="328"/>
      <c r="D229" s="466"/>
      <c r="E229" s="175"/>
      <c r="F229" s="465"/>
      <c r="G229" s="175"/>
      <c r="H229" s="465"/>
      <c r="I229" s="353"/>
      <c r="J229" s="153"/>
      <c r="K229" s="223"/>
      <c r="L229" s="223"/>
      <c r="M229" s="223"/>
      <c r="N229" s="223"/>
      <c r="O229" s="466"/>
      <c r="P229" s="386"/>
      <c r="Q229" s="395"/>
      <c r="R229" s="329"/>
      <c r="S229" s="395"/>
      <c r="T229" s="368"/>
      <c r="U229" s="154"/>
      <c r="V229" s="155"/>
      <c r="W229" s="155"/>
      <c r="X229" s="155"/>
      <c r="Y229" s="156" t="s">
        <v>115</v>
      </c>
      <c r="Z229" s="132">
        <f>+IF(Y229='Tabla Valoración controles'!$D$4,'Tabla Valoración controles'!$F$4,IF('Mapa Corrupcion'!Y229='Tabla Valoración controles'!$D$5,'Tabla Valoración controles'!$F$5,IF(Y229=FORMULAS!$A$10,0,'Tabla Valoración controles'!$F$6)))</f>
        <v>0</v>
      </c>
      <c r="AA229" s="156"/>
      <c r="AB229" s="133">
        <f>+IF(AA229='Tabla Valoración controles'!$D$7,'Tabla Valoración controles'!$F$7,IF(Y229=FORMULAS!$A$10,0,'Tabla Valoración controles'!$F$8))</f>
        <v>0</v>
      </c>
      <c r="AC229" s="156"/>
      <c r="AD229" s="132">
        <f>+IF(AC229='Tabla Valoración controles'!$D$9,'Tabla Valoración controles'!$F$9,IF(Y229=FORMULAS!$A$10,0,'Tabla Valoración controles'!$F$10))</f>
        <v>0</v>
      </c>
      <c r="AE229" s="156"/>
      <c r="AF229" s="132">
        <f>+IF(AE229='Tabla Valoración controles'!$D$9,'Tabla Valoración controles'!$F$9,IF(AA229=FORMULAS!$A$10,0,'Tabla Valoración controles'!$F$10))</f>
        <v>0</v>
      </c>
      <c r="AG229" s="156"/>
      <c r="AH229" s="132">
        <f>+IF(AG229='Tabla Valoración controles'!$D$13,'Tabla Valoración controles'!$F$13,'Tabla Valoración controles'!$F$14)</f>
        <v>0</v>
      </c>
      <c r="AI229" s="170">
        <f t="shared" si="35"/>
        <v>0</v>
      </c>
      <c r="AJ229" s="157"/>
      <c r="AK229" s="158">
        <f>+IF(AJ229=[3]CONTROLES!$C$50,[3]CONTROLES!$D$50,[3]CONTROLES!$D$51)</f>
        <v>0</v>
      </c>
      <c r="AL229" s="157"/>
      <c r="AM229" s="158">
        <f>+IF(AL229=[3]CONTROLES!$C$52,[3]CONTROLES!$D$52,[3]CONTROLES!$D$53)</f>
        <v>0</v>
      </c>
      <c r="AN229" s="157"/>
      <c r="AO229" s="158">
        <f>+IF(AN229=[3]CONTROLES!$C$54,[3]CONTROLES!$D$54,[3]CONTROLES!$D$55)</f>
        <v>0</v>
      </c>
      <c r="AP229" s="157"/>
      <c r="AQ229" s="158">
        <f>+IF(AP229=[3]CONTROLES!$C$56,[3]CONTROLES!$D$56,IF(AP229=[3]CONTROLES!$C$57,[3]CONTROLES!$D$57,[3]CONTROLES!$D$58))</f>
        <v>0</v>
      </c>
      <c r="AR229" s="157"/>
      <c r="AS229" s="158">
        <f>+IF(AR229=[3]CONTROLES!$C$59,[3]CONTROLES!$D$59,[3]CONTROLES!$D$60)</f>
        <v>0</v>
      </c>
      <c r="AT229" s="157"/>
      <c r="AU229" s="158">
        <f>+IF(AT229=[3]CONTROLES!$C$61,[3]CONTROLES!$D$61,[3]CONTROLES!$D$62)</f>
        <v>0</v>
      </c>
      <c r="AV229" s="157"/>
      <c r="AW229" s="159">
        <f>+IF(AV229=[3]CONTROLES!$C$63,[3]CONTROLES!$D$63,IF(AV229=[3]CONTROLES!$C$64,[3]CONTROLES!$D$64,[3]CONTROLES!$D$65))</f>
        <v>0</v>
      </c>
      <c r="AX229" s="159">
        <f t="shared" si="36"/>
        <v>0</v>
      </c>
      <c r="AY229" s="160" t="str">
        <f t="shared" si="37"/>
        <v>Débil</v>
      </c>
      <c r="AZ229" s="143"/>
      <c r="BA229" s="386"/>
      <c r="BB229" s="394"/>
      <c r="BC229" s="395"/>
      <c r="BD229" s="368"/>
      <c r="BE229" s="368"/>
      <c r="BF229" s="66"/>
      <c r="BG229" s="66"/>
      <c r="BH229" s="143" t="s">
        <v>216</v>
      </c>
      <c r="BI229" s="66"/>
      <c r="BJ229" s="66"/>
      <c r="BK229" s="66"/>
      <c r="BL229" s="66"/>
      <c r="BM229" s="136" t="s">
        <v>171</v>
      </c>
      <c r="BN229" s="368"/>
      <c r="BO229" s="239"/>
      <c r="BP229" s="239"/>
      <c r="BQ229" s="196"/>
      <c r="BR229" s="196"/>
      <c r="BS229" s="196"/>
      <c r="BT229" s="196"/>
      <c r="BU229" s="196"/>
      <c r="BV229" s="196"/>
      <c r="BW229" s="196"/>
      <c r="BX229" s="196"/>
      <c r="BY229" s="196"/>
      <c r="BZ229" s="196"/>
      <c r="CA229" s="196"/>
      <c r="CB229" s="196"/>
      <c r="CC229" s="196"/>
      <c r="CD229" s="196"/>
      <c r="CE229" s="196"/>
      <c r="CF229" s="196"/>
      <c r="CG229" s="196"/>
      <c r="CH229" s="196"/>
      <c r="CI229" s="196"/>
      <c r="CJ229" s="196"/>
      <c r="CK229" s="196"/>
      <c r="CL229" s="196"/>
      <c r="CM229" s="196"/>
      <c r="CN229" s="196"/>
      <c r="CO229" s="196"/>
      <c r="CP229" s="196"/>
      <c r="CQ229" s="196"/>
      <c r="CR229" s="196"/>
      <c r="CS229" s="196"/>
      <c r="CT229" s="196"/>
      <c r="CU229" s="196"/>
      <c r="CV229" s="196"/>
      <c r="CW229" s="196"/>
      <c r="CX229" s="196"/>
      <c r="CY229" s="196"/>
      <c r="CZ229" s="196"/>
      <c r="DA229" s="196"/>
      <c r="DB229" s="196"/>
      <c r="DC229" s="196"/>
      <c r="DD229" s="196"/>
      <c r="DE229" s="196"/>
      <c r="DF229" s="196"/>
      <c r="DG229" s="196"/>
      <c r="DH229" s="196"/>
      <c r="DI229" s="196"/>
      <c r="DJ229" s="196"/>
      <c r="DK229" s="196"/>
      <c r="DL229" s="196"/>
      <c r="DM229" s="196"/>
      <c r="DN229" s="196"/>
      <c r="DO229" s="196"/>
      <c r="DP229" s="196"/>
      <c r="DQ229" s="196"/>
      <c r="DR229" s="196"/>
      <c r="DS229" s="196"/>
      <c r="DT229" s="196"/>
      <c r="DU229" s="196"/>
      <c r="DV229" s="196"/>
      <c r="DW229" s="196"/>
      <c r="DX229" s="196"/>
      <c r="DY229" s="196"/>
      <c r="DZ229" s="196"/>
      <c r="EA229" s="196"/>
      <c r="EB229" s="196"/>
      <c r="EC229" s="196"/>
      <c r="ED229" s="196"/>
      <c r="EE229" s="196"/>
      <c r="EF229" s="196"/>
      <c r="EG229" s="196"/>
      <c r="EH229" s="196"/>
      <c r="EI229" s="196"/>
      <c r="EJ229" s="196"/>
      <c r="EK229" s="196"/>
      <c r="EL229" s="196"/>
      <c r="EM229" s="196"/>
      <c r="EN229" s="196"/>
      <c r="EO229" s="196"/>
      <c r="EP229" s="196"/>
      <c r="EQ229" s="196"/>
      <c r="ER229" s="196"/>
      <c r="ES229" s="196"/>
      <c r="ET229" s="196"/>
      <c r="EU229" s="196"/>
      <c r="EV229" s="196"/>
      <c r="EW229" s="196"/>
      <c r="EX229" s="196"/>
      <c r="EY229" s="196"/>
      <c r="EZ229" s="196"/>
      <c r="FA229" s="196"/>
      <c r="FB229" s="196"/>
      <c r="FC229" s="196"/>
      <c r="FD229" s="196"/>
      <c r="FE229" s="196"/>
      <c r="FF229" s="196"/>
      <c r="FG229" s="196"/>
      <c r="FH229" s="196"/>
      <c r="FI229" s="196"/>
      <c r="FJ229" s="196"/>
      <c r="FK229" s="196"/>
      <c r="FL229" s="196"/>
      <c r="FM229" s="196"/>
      <c r="FN229" s="196"/>
      <c r="FO229" s="196"/>
      <c r="FP229" s="196"/>
      <c r="FQ229" s="196"/>
      <c r="FR229" s="196"/>
      <c r="FS229" s="280"/>
      <c r="FT229" s="280"/>
      <c r="FU229" s="196"/>
      <c r="FV229" s="277"/>
      <c r="FW229" s="196"/>
      <c r="FX229" s="196"/>
      <c r="FY229" s="280"/>
      <c r="FZ229" s="196"/>
      <c r="GA229" s="196"/>
      <c r="GB229" s="196"/>
      <c r="GC229" s="196"/>
      <c r="GD229" s="196"/>
      <c r="GE229" s="239"/>
      <c r="GF229" s="239"/>
      <c r="GG229" s="239"/>
      <c r="GH229" s="239"/>
      <c r="GI229" s="239"/>
      <c r="GJ229" s="239"/>
      <c r="GK229" s="239"/>
      <c r="GL229" s="239"/>
      <c r="GM229" s="239"/>
      <c r="GN229" s="239"/>
      <c r="GO229" s="239"/>
      <c r="GP229" s="239"/>
      <c r="GQ229" s="239"/>
      <c r="GR229" s="239"/>
      <c r="GS229" s="239"/>
      <c r="GT229" s="239"/>
      <c r="GU229" s="239"/>
      <c r="GV229" s="239"/>
      <c r="GW229" s="239"/>
      <c r="GX229" s="239"/>
      <c r="GY229" s="239"/>
      <c r="GZ229" s="239"/>
      <c r="HA229" s="239"/>
      <c r="HB229" s="239"/>
      <c r="HC229" s="239"/>
      <c r="HD229" s="239"/>
      <c r="HE229" s="239"/>
      <c r="HF229" s="169"/>
    </row>
    <row r="230" spans="1:214" ht="39.75" hidden="1" customHeight="1" x14ac:dyDescent="0.2">
      <c r="A230" s="351"/>
      <c r="B230" s="350"/>
      <c r="C230" s="328"/>
      <c r="D230" s="466"/>
      <c r="E230" s="175"/>
      <c r="F230" s="465"/>
      <c r="G230" s="175"/>
      <c r="H230" s="465"/>
      <c r="I230" s="353"/>
      <c r="J230" s="153"/>
      <c r="K230" s="223"/>
      <c r="L230" s="223"/>
      <c r="M230" s="223"/>
      <c r="N230" s="223"/>
      <c r="O230" s="466"/>
      <c r="P230" s="386"/>
      <c r="Q230" s="395"/>
      <c r="R230" s="329"/>
      <c r="S230" s="395"/>
      <c r="T230" s="368"/>
      <c r="U230" s="154"/>
      <c r="V230" s="155"/>
      <c r="W230" s="155"/>
      <c r="X230" s="155"/>
      <c r="Y230" s="156" t="s">
        <v>115</v>
      </c>
      <c r="Z230" s="132">
        <f>+IF(Y230='Tabla Valoración controles'!$D$4,'Tabla Valoración controles'!$F$4,IF('Mapa Corrupcion'!Y230='Tabla Valoración controles'!$D$5,'Tabla Valoración controles'!$F$5,IF(Y230=FORMULAS!$A$10,0,'Tabla Valoración controles'!$F$6)))</f>
        <v>0</v>
      </c>
      <c r="AA230" s="156"/>
      <c r="AB230" s="133">
        <f>+IF(AA230='Tabla Valoración controles'!$D$7,'Tabla Valoración controles'!$F$7,IF(Y230=FORMULAS!$A$10,0,'Tabla Valoración controles'!$F$8))</f>
        <v>0</v>
      </c>
      <c r="AC230" s="156"/>
      <c r="AD230" s="132">
        <f>+IF(AC230='Tabla Valoración controles'!$D$9,'Tabla Valoración controles'!$F$9,IF(Y230=FORMULAS!$A$10,0,'Tabla Valoración controles'!$F$10))</f>
        <v>0</v>
      </c>
      <c r="AE230" s="156"/>
      <c r="AF230" s="132">
        <f>+IF(AE230='Tabla Valoración controles'!$D$9,'Tabla Valoración controles'!$F$9,IF(AA230=FORMULAS!$A$10,0,'Tabla Valoración controles'!$F$10))</f>
        <v>0</v>
      </c>
      <c r="AG230" s="156"/>
      <c r="AH230" s="132">
        <f>+IF(AG230='Tabla Valoración controles'!$D$13,'Tabla Valoración controles'!$F$13,'Tabla Valoración controles'!$F$14)</f>
        <v>0</v>
      </c>
      <c r="AI230" s="170">
        <f t="shared" si="35"/>
        <v>0</v>
      </c>
      <c r="AJ230" s="157"/>
      <c r="AK230" s="158">
        <f>+IF(AJ230=[3]CONTROLES!$C$50,[3]CONTROLES!$D$50,[3]CONTROLES!$D$51)</f>
        <v>0</v>
      </c>
      <c r="AL230" s="157"/>
      <c r="AM230" s="158">
        <f>+IF(AL230=[3]CONTROLES!$C$52,[3]CONTROLES!$D$52,[3]CONTROLES!$D$53)</f>
        <v>0</v>
      </c>
      <c r="AN230" s="157"/>
      <c r="AO230" s="158">
        <f>+IF(AN230=[3]CONTROLES!$C$54,[3]CONTROLES!$D$54,[3]CONTROLES!$D$55)</f>
        <v>0</v>
      </c>
      <c r="AP230" s="157"/>
      <c r="AQ230" s="158">
        <f>+IF(AP230=[3]CONTROLES!$C$56,[3]CONTROLES!$D$56,IF(AP230=[3]CONTROLES!$C$57,[3]CONTROLES!$D$57,[3]CONTROLES!$D$58))</f>
        <v>0</v>
      </c>
      <c r="AR230" s="157"/>
      <c r="AS230" s="158">
        <f>+IF(AR230=[3]CONTROLES!$C$59,[3]CONTROLES!$D$59,[3]CONTROLES!$D$60)</f>
        <v>0</v>
      </c>
      <c r="AT230" s="157"/>
      <c r="AU230" s="158">
        <f>+IF(AT230=[3]CONTROLES!$C$61,[3]CONTROLES!$D$61,[3]CONTROLES!$D$62)</f>
        <v>0</v>
      </c>
      <c r="AV230" s="157"/>
      <c r="AW230" s="159">
        <f>+IF(AV230=[3]CONTROLES!$C$63,[3]CONTROLES!$D$63,IF(AV230=[3]CONTROLES!$C$64,[3]CONTROLES!$D$64,[3]CONTROLES!$D$65))</f>
        <v>0</v>
      </c>
      <c r="AX230" s="159">
        <f t="shared" si="36"/>
        <v>0</v>
      </c>
      <c r="AY230" s="160" t="str">
        <f t="shared" si="37"/>
        <v>Débil</v>
      </c>
      <c r="AZ230" s="143"/>
      <c r="BA230" s="386"/>
      <c r="BB230" s="394"/>
      <c r="BC230" s="395"/>
      <c r="BD230" s="368"/>
      <c r="BE230" s="368"/>
      <c r="BF230" s="66"/>
      <c r="BG230" s="66"/>
      <c r="BH230" s="143" t="s">
        <v>216</v>
      </c>
      <c r="BI230" s="66"/>
      <c r="BJ230" s="66"/>
      <c r="BK230" s="66"/>
      <c r="BL230" s="66"/>
      <c r="BM230" s="136" t="s">
        <v>171</v>
      </c>
      <c r="BN230" s="368"/>
      <c r="BO230" s="239"/>
      <c r="BP230" s="239"/>
      <c r="BQ230" s="196"/>
      <c r="BR230" s="196"/>
      <c r="BS230" s="196"/>
      <c r="BT230" s="196"/>
      <c r="BU230" s="196"/>
      <c r="BV230" s="196"/>
      <c r="BW230" s="196"/>
      <c r="BX230" s="196"/>
      <c r="BY230" s="196"/>
      <c r="BZ230" s="196"/>
      <c r="CA230" s="196"/>
      <c r="CB230" s="196"/>
      <c r="CC230" s="196"/>
      <c r="CD230" s="196"/>
      <c r="CE230" s="196"/>
      <c r="CF230" s="196"/>
      <c r="CG230" s="196"/>
      <c r="CH230" s="196"/>
      <c r="CI230" s="196"/>
      <c r="CJ230" s="196"/>
      <c r="CK230" s="196"/>
      <c r="CL230" s="196"/>
      <c r="CM230" s="196"/>
      <c r="CN230" s="196"/>
      <c r="CO230" s="196"/>
      <c r="CP230" s="196"/>
      <c r="CQ230" s="196"/>
      <c r="CR230" s="196"/>
      <c r="CS230" s="196"/>
      <c r="CT230" s="196"/>
      <c r="CU230" s="196"/>
      <c r="CV230" s="196"/>
      <c r="CW230" s="196"/>
      <c r="CX230" s="196"/>
      <c r="CY230" s="196"/>
      <c r="CZ230" s="196"/>
      <c r="DA230" s="196"/>
      <c r="DB230" s="196"/>
      <c r="DC230" s="196"/>
      <c r="DD230" s="196"/>
      <c r="DE230" s="196"/>
      <c r="DF230" s="196"/>
      <c r="DG230" s="196"/>
      <c r="DH230" s="196"/>
      <c r="DI230" s="196"/>
      <c r="DJ230" s="196"/>
      <c r="DK230" s="196"/>
      <c r="DL230" s="196"/>
      <c r="DM230" s="196"/>
      <c r="DN230" s="196"/>
      <c r="DO230" s="196"/>
      <c r="DP230" s="196"/>
      <c r="DQ230" s="196"/>
      <c r="DR230" s="196"/>
      <c r="DS230" s="196"/>
      <c r="DT230" s="196"/>
      <c r="DU230" s="196"/>
      <c r="DV230" s="196"/>
      <c r="DW230" s="196"/>
      <c r="DX230" s="196"/>
      <c r="DY230" s="196"/>
      <c r="DZ230" s="196"/>
      <c r="EA230" s="196"/>
      <c r="EB230" s="196"/>
      <c r="EC230" s="196"/>
      <c r="ED230" s="196"/>
      <c r="EE230" s="196"/>
      <c r="EF230" s="196"/>
      <c r="EG230" s="196"/>
      <c r="EH230" s="196"/>
      <c r="EI230" s="196"/>
      <c r="EJ230" s="196"/>
      <c r="EK230" s="196"/>
      <c r="EL230" s="196"/>
      <c r="EM230" s="196"/>
      <c r="EN230" s="196"/>
      <c r="EO230" s="196"/>
      <c r="EP230" s="196"/>
      <c r="EQ230" s="196"/>
      <c r="ER230" s="196"/>
      <c r="ES230" s="196"/>
      <c r="ET230" s="196"/>
      <c r="EU230" s="196"/>
      <c r="EV230" s="196"/>
      <c r="EW230" s="196"/>
      <c r="EX230" s="196"/>
      <c r="EY230" s="196"/>
      <c r="EZ230" s="196"/>
      <c r="FA230" s="196"/>
      <c r="FB230" s="196"/>
      <c r="FC230" s="196"/>
      <c r="FD230" s="196"/>
      <c r="FE230" s="196"/>
      <c r="FF230" s="196"/>
      <c r="FG230" s="196"/>
      <c r="FH230" s="196"/>
      <c r="FI230" s="196"/>
      <c r="FJ230" s="196"/>
      <c r="FK230" s="196"/>
      <c r="FL230" s="196"/>
      <c r="FM230" s="196"/>
      <c r="FN230" s="196"/>
      <c r="FO230" s="196"/>
      <c r="FP230" s="196"/>
      <c r="FQ230" s="196"/>
      <c r="FR230" s="196"/>
      <c r="FS230" s="280"/>
      <c r="FT230" s="280"/>
      <c r="FU230" s="196"/>
      <c r="FV230" s="277"/>
      <c r="FW230" s="196"/>
      <c r="FX230" s="196"/>
      <c r="FY230" s="280"/>
      <c r="FZ230" s="196"/>
      <c r="GA230" s="196"/>
      <c r="GB230" s="196"/>
      <c r="GC230" s="196"/>
      <c r="GD230" s="196"/>
      <c r="GE230" s="239"/>
      <c r="GF230" s="239"/>
      <c r="GG230" s="239"/>
      <c r="GH230" s="239"/>
      <c r="GI230" s="239"/>
      <c r="GJ230" s="239"/>
      <c r="GK230" s="239"/>
      <c r="GL230" s="239"/>
      <c r="GM230" s="239"/>
      <c r="GN230" s="239"/>
      <c r="GO230" s="239"/>
      <c r="GP230" s="239"/>
      <c r="GQ230" s="239"/>
      <c r="GR230" s="239"/>
      <c r="GS230" s="239"/>
      <c r="GT230" s="239"/>
      <c r="GU230" s="239"/>
      <c r="GV230" s="239"/>
      <c r="GW230" s="239"/>
      <c r="GX230" s="239"/>
      <c r="GY230" s="239"/>
      <c r="GZ230" s="239"/>
      <c r="HA230" s="239"/>
      <c r="HB230" s="239"/>
      <c r="HC230" s="239"/>
      <c r="HD230" s="239"/>
      <c r="HE230" s="239"/>
      <c r="HF230" s="169"/>
    </row>
    <row r="231" spans="1:214" ht="39.75" hidden="1" customHeight="1" x14ac:dyDescent="0.2">
      <c r="A231" s="351"/>
      <c r="B231" s="350" t="s">
        <v>121</v>
      </c>
      <c r="C231" s="328" t="str">
        <f>VLOOKUP(B231,FORMULAS!$A$30:$C$46,2,0)</f>
        <v>OBJETIVO PROCESO</v>
      </c>
      <c r="D231" s="466" t="e">
        <f>VLOOKUP(#REF!,FORMULAS!$A$30:$C$46,3,0)</f>
        <v>#REF!</v>
      </c>
      <c r="E231" s="175"/>
      <c r="F231" s="465"/>
      <c r="G231" s="175"/>
      <c r="H231" s="465"/>
      <c r="I231" s="353"/>
      <c r="J231" s="153"/>
      <c r="K231" s="223"/>
      <c r="L231" s="223"/>
      <c r="M231" s="223"/>
      <c r="N231" s="223"/>
      <c r="O231" s="466" t="s">
        <v>3</v>
      </c>
      <c r="P231" s="386" t="str">
        <f>VLOOKUP(O231,FORMULAS!$A$77:$B$82,2,0)</f>
        <v>Probabilidad</v>
      </c>
      <c r="Q231" s="395" t="str">
        <f>+P231</f>
        <v>Probabilidad</v>
      </c>
      <c r="R231" s="329" t="e">
        <f>VLOOKUP(A231,'Impacto Ri Inhe'!$B$5:$AF$42,31,0)</f>
        <v>#N/A</v>
      </c>
      <c r="S231" s="395" t="e">
        <f>CONCATENATE(R231,"-",Q231)</f>
        <v>#N/A</v>
      </c>
      <c r="T231" s="368" t="e">
        <f>VLOOKUP(S231,FORMULAS!$I$77:$J$97,2,0)</f>
        <v>#N/A</v>
      </c>
      <c r="U231" s="154"/>
      <c r="V231" s="155"/>
      <c r="W231" s="155"/>
      <c r="X231" s="155"/>
      <c r="Y231" s="156" t="s">
        <v>115</v>
      </c>
      <c r="Z231" s="132">
        <f>+IF(Y231='Tabla Valoración controles'!$D$4,'Tabla Valoración controles'!$F$4,IF('Mapa Corrupcion'!Y231='Tabla Valoración controles'!$D$5,'Tabla Valoración controles'!$F$5,IF(Y231=FORMULAS!$A$10,0,'Tabla Valoración controles'!$F$6)))</f>
        <v>0</v>
      </c>
      <c r="AA231" s="156"/>
      <c r="AB231" s="133">
        <f>+IF(AA231='Tabla Valoración controles'!$D$7,'Tabla Valoración controles'!$F$7,IF(Y231=FORMULAS!$A$10,0,'Tabla Valoración controles'!$F$8))</f>
        <v>0</v>
      </c>
      <c r="AC231" s="156"/>
      <c r="AD231" s="132">
        <f>+IF(AC231='Tabla Valoración controles'!$D$9,'Tabla Valoración controles'!$F$9,IF(Y231=FORMULAS!$A$10,0,'Tabla Valoración controles'!$F$10))</f>
        <v>0</v>
      </c>
      <c r="AE231" s="156"/>
      <c r="AF231" s="132">
        <f>+IF(AE231='Tabla Valoración controles'!$D$9,'Tabla Valoración controles'!$F$9,IF(AA231=FORMULAS!$A$10,0,'Tabla Valoración controles'!$F$10))</f>
        <v>0</v>
      </c>
      <c r="AG231" s="156"/>
      <c r="AH231" s="132">
        <f>+IF(AG231='Tabla Valoración controles'!$D$13,'Tabla Valoración controles'!$F$13,'Tabla Valoración controles'!$F$14)</f>
        <v>0</v>
      </c>
      <c r="AI231" s="170">
        <f t="shared" si="35"/>
        <v>0</v>
      </c>
      <c r="AJ231" s="157"/>
      <c r="AK231" s="158">
        <f>+IF(AJ231=[3]CONTROLES!$C$50,[3]CONTROLES!$D$50,[3]CONTROLES!$D$51)</f>
        <v>0</v>
      </c>
      <c r="AL231" s="157"/>
      <c r="AM231" s="158">
        <f>+IF(AL231=[3]CONTROLES!$C$52,[3]CONTROLES!$D$52,[3]CONTROLES!$D$53)</f>
        <v>0</v>
      </c>
      <c r="AN231" s="157"/>
      <c r="AO231" s="158">
        <f>+IF(AN231=[3]CONTROLES!$C$54,[3]CONTROLES!$D$54,[3]CONTROLES!$D$55)</f>
        <v>0</v>
      </c>
      <c r="AP231" s="157"/>
      <c r="AQ231" s="158">
        <f>+IF(AP231=[3]CONTROLES!$C$56,[3]CONTROLES!$D$56,IF(AP231=[3]CONTROLES!$C$57,[3]CONTROLES!$D$57,[3]CONTROLES!$D$58))</f>
        <v>0</v>
      </c>
      <c r="AR231" s="157"/>
      <c r="AS231" s="158">
        <f>+IF(AR231=[3]CONTROLES!$C$59,[3]CONTROLES!$D$59,[3]CONTROLES!$D$60)</f>
        <v>0</v>
      </c>
      <c r="AT231" s="157"/>
      <c r="AU231" s="158">
        <f>+IF(AT231=[3]CONTROLES!$C$61,[3]CONTROLES!$D$61,[3]CONTROLES!$D$62)</f>
        <v>0</v>
      </c>
      <c r="AV231" s="157"/>
      <c r="AW231" s="159">
        <f>+IF(AV231=[3]CONTROLES!$C$63,[3]CONTROLES!$D$63,IF(AV231=[3]CONTROLES!$C$64,[3]CONTROLES!$D$64,[3]CONTROLES!$D$65))</f>
        <v>0</v>
      </c>
      <c r="AX231" s="159">
        <f t="shared" si="36"/>
        <v>0</v>
      </c>
      <c r="AY231" s="160" t="str">
        <f t="shared" si="37"/>
        <v>Débil</v>
      </c>
      <c r="AZ231" s="143" t="s">
        <v>3</v>
      </c>
      <c r="BA231" s="386" t="str">
        <f>VLOOKUP(AZ231,FORMULAS!$A$77:$B$82,2,0)</f>
        <v>Probabilidad</v>
      </c>
      <c r="BB231" s="393" t="e">
        <f>+R231</f>
        <v>#N/A</v>
      </c>
      <c r="BC231" s="395" t="e">
        <f>CONCATENATE(BB231,"-",BA231)</f>
        <v>#N/A</v>
      </c>
      <c r="BD231" s="368" t="e">
        <f>VLOOKUP(BC231,FORMULAS!$I$77:$J$97,2,0)</f>
        <v>#N/A</v>
      </c>
      <c r="BE231" s="368"/>
      <c r="BF231" s="66"/>
      <c r="BG231" s="66"/>
      <c r="BH231" s="143" t="s">
        <v>216</v>
      </c>
      <c r="BI231" s="66"/>
      <c r="BJ231" s="66"/>
      <c r="BK231" s="66"/>
      <c r="BL231" s="66"/>
      <c r="BM231" s="136" t="s">
        <v>171</v>
      </c>
      <c r="BN231" s="368"/>
      <c r="BO231" s="239"/>
      <c r="BP231" s="239"/>
      <c r="BQ231" s="196"/>
      <c r="BR231" s="196"/>
      <c r="BS231" s="196"/>
      <c r="BT231" s="196"/>
      <c r="BU231" s="196"/>
      <c r="BV231" s="196"/>
      <c r="BW231" s="196"/>
      <c r="BX231" s="196"/>
      <c r="BY231" s="196"/>
      <c r="BZ231" s="196"/>
      <c r="CA231" s="196"/>
      <c r="CB231" s="196"/>
      <c r="CC231" s="196"/>
      <c r="CD231" s="196"/>
      <c r="CE231" s="196"/>
      <c r="CF231" s="196"/>
      <c r="CG231" s="196"/>
      <c r="CH231" s="196"/>
      <c r="CI231" s="196"/>
      <c r="CJ231" s="196"/>
      <c r="CK231" s="196"/>
      <c r="CL231" s="196"/>
      <c r="CM231" s="196"/>
      <c r="CN231" s="196"/>
      <c r="CO231" s="196"/>
      <c r="CP231" s="196"/>
      <c r="CQ231" s="196"/>
      <c r="CR231" s="196"/>
      <c r="CS231" s="196"/>
      <c r="CT231" s="196"/>
      <c r="CU231" s="196"/>
      <c r="CV231" s="196"/>
      <c r="CW231" s="196"/>
      <c r="CX231" s="196"/>
      <c r="CY231" s="196"/>
      <c r="CZ231" s="196"/>
      <c r="DA231" s="196"/>
      <c r="DB231" s="196"/>
      <c r="DC231" s="196"/>
      <c r="DD231" s="196"/>
      <c r="DE231" s="196"/>
      <c r="DF231" s="196"/>
      <c r="DG231" s="196"/>
      <c r="DH231" s="196"/>
      <c r="DI231" s="196"/>
      <c r="DJ231" s="196"/>
      <c r="DK231" s="196"/>
      <c r="DL231" s="196"/>
      <c r="DM231" s="196"/>
      <c r="DN231" s="196"/>
      <c r="DO231" s="196"/>
      <c r="DP231" s="196"/>
      <c r="DQ231" s="196"/>
      <c r="DR231" s="196"/>
      <c r="DS231" s="196"/>
      <c r="DT231" s="196"/>
      <c r="DU231" s="196"/>
      <c r="DV231" s="196"/>
      <c r="DW231" s="196"/>
      <c r="DX231" s="196"/>
      <c r="DY231" s="196"/>
      <c r="DZ231" s="196"/>
      <c r="EA231" s="196"/>
      <c r="EB231" s="196"/>
      <c r="EC231" s="196"/>
      <c r="ED231" s="196"/>
      <c r="EE231" s="196"/>
      <c r="EF231" s="196"/>
      <c r="EG231" s="196"/>
      <c r="EH231" s="196"/>
      <c r="EI231" s="196"/>
      <c r="EJ231" s="196"/>
      <c r="EK231" s="196"/>
      <c r="EL231" s="196"/>
      <c r="EM231" s="196"/>
      <c r="EN231" s="196"/>
      <c r="EO231" s="196"/>
      <c r="EP231" s="196"/>
      <c r="EQ231" s="196"/>
      <c r="ER231" s="196"/>
      <c r="ES231" s="196"/>
      <c r="ET231" s="196"/>
      <c r="EU231" s="196"/>
      <c r="EV231" s="196"/>
      <c r="EW231" s="196"/>
      <c r="EX231" s="196"/>
      <c r="EY231" s="196"/>
      <c r="EZ231" s="196"/>
      <c r="FA231" s="196"/>
      <c r="FB231" s="196"/>
      <c r="FC231" s="196"/>
      <c r="FD231" s="196"/>
      <c r="FE231" s="196"/>
      <c r="FF231" s="196"/>
      <c r="FG231" s="196"/>
      <c r="FH231" s="196"/>
      <c r="FI231" s="196"/>
      <c r="FJ231" s="196"/>
      <c r="FK231" s="196"/>
      <c r="FL231" s="196"/>
      <c r="FM231" s="196"/>
      <c r="FN231" s="196"/>
      <c r="FO231" s="196"/>
      <c r="FP231" s="196"/>
      <c r="FQ231" s="196"/>
      <c r="FR231" s="196"/>
      <c r="FS231" s="280"/>
      <c r="FT231" s="280"/>
      <c r="FU231" s="196"/>
      <c r="FV231" s="277"/>
      <c r="FW231" s="196"/>
      <c r="FX231" s="196"/>
      <c r="FY231" s="280"/>
      <c r="FZ231" s="196"/>
      <c r="GA231" s="196"/>
      <c r="GB231" s="196"/>
      <c r="GC231" s="196"/>
      <c r="GD231" s="196"/>
      <c r="GE231" s="239"/>
      <c r="GF231" s="239"/>
      <c r="GG231" s="239"/>
      <c r="GH231" s="239"/>
      <c r="GI231" s="239"/>
      <c r="GJ231" s="239"/>
      <c r="GK231" s="239"/>
      <c r="GL231" s="239"/>
      <c r="GM231" s="239"/>
      <c r="GN231" s="239"/>
      <c r="GO231" s="239"/>
      <c r="GP231" s="239"/>
      <c r="GQ231" s="239"/>
      <c r="GR231" s="239"/>
      <c r="GS231" s="239"/>
      <c r="GT231" s="239"/>
      <c r="GU231" s="239"/>
      <c r="GV231" s="239"/>
      <c r="GW231" s="239"/>
      <c r="GX231" s="239"/>
      <c r="GY231" s="239"/>
      <c r="GZ231" s="239"/>
      <c r="HA231" s="239"/>
      <c r="HB231" s="239"/>
      <c r="HC231" s="239"/>
      <c r="HD231" s="239"/>
      <c r="HE231" s="239"/>
      <c r="HF231" s="169"/>
    </row>
    <row r="232" spans="1:214" ht="39.75" hidden="1" customHeight="1" x14ac:dyDescent="0.2">
      <c r="A232" s="351"/>
      <c r="B232" s="350"/>
      <c r="C232" s="328"/>
      <c r="D232" s="466"/>
      <c r="E232" s="175"/>
      <c r="F232" s="465"/>
      <c r="G232" s="175"/>
      <c r="H232" s="465"/>
      <c r="I232" s="353"/>
      <c r="J232" s="153"/>
      <c r="K232" s="223"/>
      <c r="L232" s="223"/>
      <c r="M232" s="223"/>
      <c r="N232" s="223"/>
      <c r="O232" s="466"/>
      <c r="P232" s="386"/>
      <c r="Q232" s="395"/>
      <c r="R232" s="329"/>
      <c r="S232" s="395"/>
      <c r="T232" s="368"/>
      <c r="U232" s="154"/>
      <c r="V232" s="155"/>
      <c r="W232" s="155"/>
      <c r="X232" s="155"/>
      <c r="Y232" s="156" t="s">
        <v>115</v>
      </c>
      <c r="Z232" s="132">
        <f>+IF(Y232='Tabla Valoración controles'!$D$4,'Tabla Valoración controles'!$F$4,IF('Mapa Corrupcion'!Y232='Tabla Valoración controles'!$D$5,'Tabla Valoración controles'!$F$5,IF(Y232=FORMULAS!$A$10,0,'Tabla Valoración controles'!$F$6)))</f>
        <v>0</v>
      </c>
      <c r="AA232" s="156"/>
      <c r="AB232" s="133">
        <f>+IF(AA232='Tabla Valoración controles'!$D$7,'Tabla Valoración controles'!$F$7,IF(Y232=FORMULAS!$A$10,0,'Tabla Valoración controles'!$F$8))</f>
        <v>0</v>
      </c>
      <c r="AC232" s="156"/>
      <c r="AD232" s="132">
        <f>+IF(AC232='Tabla Valoración controles'!$D$9,'Tabla Valoración controles'!$F$9,IF(Y232=FORMULAS!$A$10,0,'Tabla Valoración controles'!$F$10))</f>
        <v>0</v>
      </c>
      <c r="AE232" s="156"/>
      <c r="AF232" s="132">
        <f>+IF(AE232='Tabla Valoración controles'!$D$9,'Tabla Valoración controles'!$F$9,IF(AA232=FORMULAS!$A$10,0,'Tabla Valoración controles'!$F$10))</f>
        <v>0</v>
      </c>
      <c r="AG232" s="156"/>
      <c r="AH232" s="132">
        <f>+IF(AG232='Tabla Valoración controles'!$D$13,'Tabla Valoración controles'!$F$13,'Tabla Valoración controles'!$F$14)</f>
        <v>0</v>
      </c>
      <c r="AI232" s="170">
        <f t="shared" si="35"/>
        <v>0</v>
      </c>
      <c r="AJ232" s="157"/>
      <c r="AK232" s="158">
        <f>+IF(AJ232=[3]CONTROLES!$C$50,[3]CONTROLES!$D$50,[3]CONTROLES!$D$51)</f>
        <v>0</v>
      </c>
      <c r="AL232" s="157"/>
      <c r="AM232" s="158">
        <f>+IF(AL232=[3]CONTROLES!$C$52,[3]CONTROLES!$D$52,[3]CONTROLES!$D$53)</f>
        <v>0</v>
      </c>
      <c r="AN232" s="157"/>
      <c r="AO232" s="158">
        <f>+IF(AN232=[3]CONTROLES!$C$54,[3]CONTROLES!$D$54,[3]CONTROLES!$D$55)</f>
        <v>0</v>
      </c>
      <c r="AP232" s="157"/>
      <c r="AQ232" s="158">
        <f>+IF(AP232=[3]CONTROLES!$C$56,[3]CONTROLES!$D$56,IF(AP232=[3]CONTROLES!$C$57,[3]CONTROLES!$D$57,[3]CONTROLES!$D$58))</f>
        <v>0</v>
      </c>
      <c r="AR232" s="157"/>
      <c r="AS232" s="158">
        <f>+IF(AR232=[3]CONTROLES!$C$59,[3]CONTROLES!$D$59,[3]CONTROLES!$D$60)</f>
        <v>0</v>
      </c>
      <c r="AT232" s="157"/>
      <c r="AU232" s="158">
        <f>+IF(AT232=[3]CONTROLES!$C$61,[3]CONTROLES!$D$61,[3]CONTROLES!$D$62)</f>
        <v>0</v>
      </c>
      <c r="AV232" s="157"/>
      <c r="AW232" s="159">
        <f>+IF(AV232=[3]CONTROLES!$C$63,[3]CONTROLES!$D$63,IF(AV232=[3]CONTROLES!$C$64,[3]CONTROLES!$D$64,[3]CONTROLES!$D$65))</f>
        <v>0</v>
      </c>
      <c r="AX232" s="159">
        <f t="shared" si="36"/>
        <v>0</v>
      </c>
      <c r="AY232" s="160" t="str">
        <f t="shared" si="37"/>
        <v>Débil</v>
      </c>
      <c r="AZ232" s="143"/>
      <c r="BA232" s="386"/>
      <c r="BB232" s="394"/>
      <c r="BC232" s="395"/>
      <c r="BD232" s="368"/>
      <c r="BE232" s="368"/>
      <c r="BF232" s="66"/>
      <c r="BG232" s="66"/>
      <c r="BH232" s="143" t="s">
        <v>216</v>
      </c>
      <c r="BI232" s="66"/>
      <c r="BJ232" s="66"/>
      <c r="BK232" s="66"/>
      <c r="BL232" s="66"/>
      <c r="BM232" s="136" t="s">
        <v>171</v>
      </c>
      <c r="BN232" s="368"/>
      <c r="BO232" s="239"/>
      <c r="BP232" s="239"/>
      <c r="BQ232" s="196"/>
      <c r="BR232" s="196"/>
      <c r="BS232" s="196"/>
      <c r="BT232" s="196"/>
      <c r="BU232" s="196"/>
      <c r="BV232" s="196"/>
      <c r="BW232" s="196"/>
      <c r="BX232" s="196"/>
      <c r="BY232" s="196"/>
      <c r="BZ232" s="196"/>
      <c r="CA232" s="196"/>
      <c r="CB232" s="196"/>
      <c r="CC232" s="196"/>
      <c r="CD232" s="196"/>
      <c r="CE232" s="196"/>
      <c r="CF232" s="196"/>
      <c r="CG232" s="196"/>
      <c r="CH232" s="196"/>
      <c r="CI232" s="196"/>
      <c r="CJ232" s="196"/>
      <c r="CK232" s="196"/>
      <c r="CL232" s="196"/>
      <c r="CM232" s="196"/>
      <c r="CN232" s="196"/>
      <c r="CO232" s="196"/>
      <c r="CP232" s="196"/>
      <c r="CQ232" s="196"/>
      <c r="CR232" s="196"/>
      <c r="CS232" s="196"/>
      <c r="CT232" s="196"/>
      <c r="CU232" s="196"/>
      <c r="CV232" s="196"/>
      <c r="CW232" s="196"/>
      <c r="CX232" s="196"/>
      <c r="CY232" s="196"/>
      <c r="CZ232" s="196"/>
      <c r="DA232" s="196"/>
      <c r="DB232" s="196"/>
      <c r="DC232" s="196"/>
      <c r="DD232" s="196"/>
      <c r="DE232" s="196"/>
      <c r="DF232" s="196"/>
      <c r="DG232" s="196"/>
      <c r="DH232" s="196"/>
      <c r="DI232" s="196"/>
      <c r="DJ232" s="196"/>
      <c r="DK232" s="196"/>
      <c r="DL232" s="196"/>
      <c r="DM232" s="196"/>
      <c r="DN232" s="196"/>
      <c r="DO232" s="196"/>
      <c r="DP232" s="196"/>
      <c r="DQ232" s="196"/>
      <c r="DR232" s="196"/>
      <c r="DS232" s="196"/>
      <c r="DT232" s="196"/>
      <c r="DU232" s="196"/>
      <c r="DV232" s="196"/>
      <c r="DW232" s="196"/>
      <c r="DX232" s="196"/>
      <c r="DY232" s="196"/>
      <c r="DZ232" s="196"/>
      <c r="EA232" s="196"/>
      <c r="EB232" s="196"/>
      <c r="EC232" s="196"/>
      <c r="ED232" s="196"/>
      <c r="EE232" s="196"/>
      <c r="EF232" s="196"/>
      <c r="EG232" s="196"/>
      <c r="EH232" s="196"/>
      <c r="EI232" s="196"/>
      <c r="EJ232" s="196"/>
      <c r="EK232" s="196"/>
      <c r="EL232" s="196"/>
      <c r="EM232" s="196"/>
      <c r="EN232" s="196"/>
      <c r="EO232" s="196"/>
      <c r="EP232" s="196"/>
      <c r="EQ232" s="196"/>
      <c r="ER232" s="196"/>
      <c r="ES232" s="196"/>
      <c r="ET232" s="196"/>
      <c r="EU232" s="196"/>
      <c r="EV232" s="196"/>
      <c r="EW232" s="196"/>
      <c r="EX232" s="196"/>
      <c r="EY232" s="196"/>
      <c r="EZ232" s="196"/>
      <c r="FA232" s="196"/>
      <c r="FB232" s="196"/>
      <c r="FC232" s="196"/>
      <c r="FD232" s="196"/>
      <c r="FE232" s="196"/>
      <c r="FF232" s="196"/>
      <c r="FG232" s="196"/>
      <c r="FH232" s="196"/>
      <c r="FI232" s="196"/>
      <c r="FJ232" s="196"/>
      <c r="FK232" s="196"/>
      <c r="FL232" s="196"/>
      <c r="FM232" s="196"/>
      <c r="FN232" s="196"/>
      <c r="FO232" s="196"/>
      <c r="FP232" s="196"/>
      <c r="FQ232" s="196"/>
      <c r="FR232" s="196"/>
      <c r="FS232" s="280"/>
      <c r="FT232" s="280"/>
      <c r="FU232" s="196"/>
      <c r="FV232" s="277"/>
      <c r="FW232" s="196"/>
      <c r="FX232" s="196"/>
      <c r="FY232" s="280"/>
      <c r="FZ232" s="196"/>
      <c r="GA232" s="196"/>
      <c r="GB232" s="196"/>
      <c r="GC232" s="196"/>
      <c r="GD232" s="196"/>
      <c r="GE232" s="239"/>
      <c r="GF232" s="239"/>
      <c r="GG232" s="239"/>
      <c r="GH232" s="239"/>
      <c r="GI232" s="239"/>
      <c r="GJ232" s="239"/>
      <c r="GK232" s="239"/>
      <c r="GL232" s="239"/>
      <c r="GM232" s="239"/>
      <c r="GN232" s="239"/>
      <c r="GO232" s="239"/>
      <c r="GP232" s="239"/>
      <c r="GQ232" s="239"/>
      <c r="GR232" s="239"/>
      <c r="GS232" s="239"/>
      <c r="GT232" s="239"/>
      <c r="GU232" s="239"/>
      <c r="GV232" s="239"/>
      <c r="GW232" s="239"/>
      <c r="GX232" s="239"/>
      <c r="GY232" s="239"/>
      <c r="GZ232" s="239"/>
      <c r="HA232" s="239"/>
      <c r="HB232" s="239"/>
      <c r="HC232" s="239"/>
      <c r="HD232" s="239"/>
      <c r="HE232" s="239"/>
      <c r="HF232" s="169"/>
    </row>
    <row r="233" spans="1:214" ht="39.75" hidden="1" customHeight="1" x14ac:dyDescent="0.2">
      <c r="A233" s="351"/>
      <c r="B233" s="350"/>
      <c r="C233" s="328"/>
      <c r="D233" s="466"/>
      <c r="E233" s="175"/>
      <c r="F233" s="465"/>
      <c r="G233" s="175"/>
      <c r="H233" s="465"/>
      <c r="I233" s="353"/>
      <c r="J233" s="153"/>
      <c r="K233" s="223"/>
      <c r="L233" s="223"/>
      <c r="M233" s="223"/>
      <c r="N233" s="223"/>
      <c r="O233" s="466"/>
      <c r="P233" s="386"/>
      <c r="Q233" s="395"/>
      <c r="R233" s="329"/>
      <c r="S233" s="395"/>
      <c r="T233" s="368"/>
      <c r="U233" s="154"/>
      <c r="V233" s="155"/>
      <c r="W233" s="155"/>
      <c r="X233" s="155"/>
      <c r="Y233" s="156" t="s">
        <v>115</v>
      </c>
      <c r="Z233" s="132">
        <f>+IF(Y233='Tabla Valoración controles'!$D$4,'Tabla Valoración controles'!$F$4,IF('Mapa Corrupcion'!Y233='Tabla Valoración controles'!$D$5,'Tabla Valoración controles'!$F$5,IF(Y233=FORMULAS!$A$10,0,'Tabla Valoración controles'!$F$6)))</f>
        <v>0</v>
      </c>
      <c r="AA233" s="156"/>
      <c r="AB233" s="133">
        <f>+IF(AA233='Tabla Valoración controles'!$D$7,'Tabla Valoración controles'!$F$7,IF(Y233=FORMULAS!$A$10,0,'Tabla Valoración controles'!$F$8))</f>
        <v>0</v>
      </c>
      <c r="AC233" s="156"/>
      <c r="AD233" s="132">
        <f>+IF(AC233='Tabla Valoración controles'!$D$9,'Tabla Valoración controles'!$F$9,IF(Y233=FORMULAS!$A$10,0,'Tabla Valoración controles'!$F$10))</f>
        <v>0</v>
      </c>
      <c r="AE233" s="156"/>
      <c r="AF233" s="132">
        <f>+IF(AE233='Tabla Valoración controles'!$D$9,'Tabla Valoración controles'!$F$9,IF(AA233=FORMULAS!$A$10,0,'Tabla Valoración controles'!$F$10))</f>
        <v>0</v>
      </c>
      <c r="AG233" s="156"/>
      <c r="AH233" s="132">
        <f>+IF(AG233='Tabla Valoración controles'!$D$13,'Tabla Valoración controles'!$F$13,'Tabla Valoración controles'!$F$14)</f>
        <v>0</v>
      </c>
      <c r="AI233" s="170">
        <f t="shared" si="35"/>
        <v>0</v>
      </c>
      <c r="AJ233" s="157"/>
      <c r="AK233" s="158">
        <f>+IF(AJ233=[3]CONTROLES!$C$50,[3]CONTROLES!$D$50,[3]CONTROLES!$D$51)</f>
        <v>0</v>
      </c>
      <c r="AL233" s="157"/>
      <c r="AM233" s="158">
        <f>+IF(AL233=[3]CONTROLES!$C$52,[3]CONTROLES!$D$52,[3]CONTROLES!$D$53)</f>
        <v>0</v>
      </c>
      <c r="AN233" s="157"/>
      <c r="AO233" s="158">
        <f>+IF(AN233=[3]CONTROLES!$C$54,[3]CONTROLES!$D$54,[3]CONTROLES!$D$55)</f>
        <v>0</v>
      </c>
      <c r="AP233" s="157"/>
      <c r="AQ233" s="158">
        <f>+IF(AP233=[3]CONTROLES!$C$56,[3]CONTROLES!$D$56,IF(AP233=[3]CONTROLES!$C$57,[3]CONTROLES!$D$57,[3]CONTROLES!$D$58))</f>
        <v>0</v>
      </c>
      <c r="AR233" s="157"/>
      <c r="AS233" s="158">
        <f>+IF(AR233=[3]CONTROLES!$C$59,[3]CONTROLES!$D$59,[3]CONTROLES!$D$60)</f>
        <v>0</v>
      </c>
      <c r="AT233" s="157"/>
      <c r="AU233" s="158">
        <f>+IF(AT233=[3]CONTROLES!$C$61,[3]CONTROLES!$D$61,[3]CONTROLES!$D$62)</f>
        <v>0</v>
      </c>
      <c r="AV233" s="157"/>
      <c r="AW233" s="159">
        <f>+IF(AV233=[3]CONTROLES!$C$63,[3]CONTROLES!$D$63,IF(AV233=[3]CONTROLES!$C$64,[3]CONTROLES!$D$64,[3]CONTROLES!$D$65))</f>
        <v>0</v>
      </c>
      <c r="AX233" s="159">
        <f t="shared" si="36"/>
        <v>0</v>
      </c>
      <c r="AY233" s="160" t="str">
        <f t="shared" si="37"/>
        <v>Débil</v>
      </c>
      <c r="AZ233" s="143"/>
      <c r="BA233" s="386"/>
      <c r="BB233" s="394"/>
      <c r="BC233" s="395"/>
      <c r="BD233" s="368"/>
      <c r="BE233" s="368"/>
      <c r="BF233" s="66"/>
      <c r="BG233" s="66"/>
      <c r="BH233" s="143" t="s">
        <v>216</v>
      </c>
      <c r="BI233" s="66"/>
      <c r="BJ233" s="66"/>
      <c r="BK233" s="66"/>
      <c r="BL233" s="66"/>
      <c r="BM233" s="136" t="s">
        <v>171</v>
      </c>
      <c r="BN233" s="368"/>
      <c r="BO233" s="239"/>
      <c r="BP233" s="239"/>
      <c r="BQ233" s="196"/>
      <c r="BR233" s="196"/>
      <c r="BS233" s="196"/>
      <c r="BT233" s="196"/>
      <c r="BU233" s="196"/>
      <c r="BV233" s="196"/>
      <c r="BW233" s="196"/>
      <c r="BX233" s="196"/>
      <c r="BY233" s="196"/>
      <c r="BZ233" s="196"/>
      <c r="CA233" s="196"/>
      <c r="CB233" s="196"/>
      <c r="CC233" s="196"/>
      <c r="CD233" s="196"/>
      <c r="CE233" s="196"/>
      <c r="CF233" s="196"/>
      <c r="CG233" s="196"/>
      <c r="CH233" s="196"/>
      <c r="CI233" s="196"/>
      <c r="CJ233" s="196"/>
      <c r="CK233" s="196"/>
      <c r="CL233" s="196"/>
      <c r="CM233" s="196"/>
      <c r="CN233" s="196"/>
      <c r="CO233" s="196"/>
      <c r="CP233" s="196"/>
      <c r="CQ233" s="196"/>
      <c r="CR233" s="196"/>
      <c r="CS233" s="196"/>
      <c r="CT233" s="196"/>
      <c r="CU233" s="196"/>
      <c r="CV233" s="196"/>
      <c r="CW233" s="196"/>
      <c r="CX233" s="196"/>
      <c r="CY233" s="196"/>
      <c r="CZ233" s="196"/>
      <c r="DA233" s="196"/>
      <c r="DB233" s="196"/>
      <c r="DC233" s="196"/>
      <c r="DD233" s="196"/>
      <c r="DE233" s="196"/>
      <c r="DF233" s="196"/>
      <c r="DG233" s="196"/>
      <c r="DH233" s="196"/>
      <c r="DI233" s="196"/>
      <c r="DJ233" s="196"/>
      <c r="DK233" s="196"/>
      <c r="DL233" s="196"/>
      <c r="DM233" s="196"/>
      <c r="DN233" s="196"/>
      <c r="DO233" s="196"/>
      <c r="DP233" s="196"/>
      <c r="DQ233" s="196"/>
      <c r="DR233" s="196"/>
      <c r="DS233" s="196"/>
      <c r="DT233" s="196"/>
      <c r="DU233" s="196"/>
      <c r="DV233" s="196"/>
      <c r="DW233" s="196"/>
      <c r="DX233" s="196"/>
      <c r="DY233" s="196"/>
      <c r="DZ233" s="196"/>
      <c r="EA233" s="196"/>
      <c r="EB233" s="196"/>
      <c r="EC233" s="196"/>
      <c r="ED233" s="196"/>
      <c r="EE233" s="196"/>
      <c r="EF233" s="196"/>
      <c r="EG233" s="196"/>
      <c r="EH233" s="196"/>
      <c r="EI233" s="196"/>
      <c r="EJ233" s="196"/>
      <c r="EK233" s="196"/>
      <c r="EL233" s="196"/>
      <c r="EM233" s="196"/>
      <c r="EN233" s="196"/>
      <c r="EO233" s="196"/>
      <c r="EP233" s="196"/>
      <c r="EQ233" s="196"/>
      <c r="ER233" s="196"/>
      <c r="ES233" s="196"/>
      <c r="ET233" s="196"/>
      <c r="EU233" s="196"/>
      <c r="EV233" s="196"/>
      <c r="EW233" s="196"/>
      <c r="EX233" s="196"/>
      <c r="EY233" s="196"/>
      <c r="EZ233" s="196"/>
      <c r="FA233" s="196"/>
      <c r="FB233" s="196"/>
      <c r="FC233" s="196"/>
      <c r="FD233" s="196"/>
      <c r="FE233" s="196"/>
      <c r="FF233" s="196"/>
      <c r="FG233" s="196"/>
      <c r="FH233" s="196"/>
      <c r="FI233" s="196"/>
      <c r="FJ233" s="196"/>
      <c r="FK233" s="196"/>
      <c r="FL233" s="196"/>
      <c r="FM233" s="196"/>
      <c r="FN233" s="196"/>
      <c r="FO233" s="196"/>
      <c r="FP233" s="196"/>
      <c r="FQ233" s="196"/>
      <c r="FR233" s="196"/>
      <c r="FS233" s="280"/>
      <c r="FT233" s="280"/>
      <c r="FU233" s="196"/>
      <c r="FV233" s="277"/>
      <c r="FW233" s="196"/>
      <c r="FX233" s="196"/>
      <c r="FY233" s="280"/>
      <c r="FZ233" s="196"/>
      <c r="GA233" s="196"/>
      <c r="GB233" s="196"/>
      <c r="GC233" s="196"/>
      <c r="GD233" s="196"/>
      <c r="GE233" s="239"/>
      <c r="GF233" s="239"/>
      <c r="GG233" s="239"/>
      <c r="GH233" s="239"/>
      <c r="GI233" s="239"/>
      <c r="GJ233" s="239"/>
      <c r="GK233" s="239"/>
      <c r="GL233" s="239"/>
      <c r="GM233" s="239"/>
      <c r="GN233" s="239"/>
      <c r="GO233" s="239"/>
      <c r="GP233" s="239"/>
      <c r="GQ233" s="239"/>
      <c r="GR233" s="239"/>
      <c r="GS233" s="239"/>
      <c r="GT233" s="239"/>
      <c r="GU233" s="239"/>
      <c r="GV233" s="239"/>
      <c r="GW233" s="239"/>
      <c r="GX233" s="239"/>
      <c r="GY233" s="239"/>
      <c r="GZ233" s="239"/>
      <c r="HA233" s="239"/>
      <c r="HB233" s="239"/>
      <c r="HC233" s="239"/>
      <c r="HD233" s="239"/>
      <c r="HE233" s="239"/>
      <c r="HF233" s="169"/>
    </row>
    <row r="234" spans="1:214" ht="39.75" hidden="1" customHeight="1" x14ac:dyDescent="0.2">
      <c r="A234" s="351"/>
      <c r="B234" s="350"/>
      <c r="C234" s="328"/>
      <c r="D234" s="466"/>
      <c r="E234" s="175"/>
      <c r="F234" s="465"/>
      <c r="G234" s="175"/>
      <c r="H234" s="465"/>
      <c r="I234" s="353"/>
      <c r="J234" s="153"/>
      <c r="K234" s="223"/>
      <c r="L234" s="223"/>
      <c r="M234" s="223"/>
      <c r="N234" s="223"/>
      <c r="O234" s="466"/>
      <c r="P234" s="386"/>
      <c r="Q234" s="395"/>
      <c r="R234" s="329"/>
      <c r="S234" s="395"/>
      <c r="T234" s="368"/>
      <c r="U234" s="154"/>
      <c r="V234" s="155"/>
      <c r="W234" s="155"/>
      <c r="X234" s="155"/>
      <c r="Y234" s="156" t="s">
        <v>115</v>
      </c>
      <c r="Z234" s="132">
        <f>+IF(Y234='Tabla Valoración controles'!$D$4,'Tabla Valoración controles'!$F$4,IF('Mapa Corrupcion'!Y234='Tabla Valoración controles'!$D$5,'Tabla Valoración controles'!$F$5,IF(Y234=FORMULAS!$A$10,0,'Tabla Valoración controles'!$F$6)))</f>
        <v>0</v>
      </c>
      <c r="AA234" s="156"/>
      <c r="AB234" s="133">
        <f>+IF(AA234='Tabla Valoración controles'!$D$7,'Tabla Valoración controles'!$F$7,IF(Y234=FORMULAS!$A$10,0,'Tabla Valoración controles'!$F$8))</f>
        <v>0</v>
      </c>
      <c r="AC234" s="156"/>
      <c r="AD234" s="132">
        <f>+IF(AC234='Tabla Valoración controles'!$D$9,'Tabla Valoración controles'!$F$9,IF(Y234=FORMULAS!$A$10,0,'Tabla Valoración controles'!$F$10))</f>
        <v>0</v>
      </c>
      <c r="AE234" s="156"/>
      <c r="AF234" s="132">
        <f>+IF(AE234='Tabla Valoración controles'!$D$9,'Tabla Valoración controles'!$F$9,IF(AA234=FORMULAS!$A$10,0,'Tabla Valoración controles'!$F$10))</f>
        <v>0</v>
      </c>
      <c r="AG234" s="156"/>
      <c r="AH234" s="132">
        <f>+IF(AG234='Tabla Valoración controles'!$D$13,'Tabla Valoración controles'!$F$13,'Tabla Valoración controles'!$F$14)</f>
        <v>0</v>
      </c>
      <c r="AI234" s="170">
        <f>+Z234+AB234+AD234</f>
        <v>0</v>
      </c>
      <c r="AJ234" s="157"/>
      <c r="AK234" s="158">
        <f>+IF(AJ234=[3]CONTROLES!$C$50,[3]CONTROLES!$D$50,[3]CONTROLES!$D$51)</f>
        <v>0</v>
      </c>
      <c r="AL234" s="157"/>
      <c r="AM234" s="158">
        <f>+IF(AL234=[3]CONTROLES!$C$52,[3]CONTROLES!$D$52,[3]CONTROLES!$D$53)</f>
        <v>0</v>
      </c>
      <c r="AN234" s="157"/>
      <c r="AO234" s="158">
        <f>+IF(AN234=[3]CONTROLES!$C$54,[3]CONTROLES!$D$54,[3]CONTROLES!$D$55)</f>
        <v>0</v>
      </c>
      <c r="AP234" s="157"/>
      <c r="AQ234" s="158">
        <f>+IF(AP234=[3]CONTROLES!$C$56,[3]CONTROLES!$D$56,IF(AP234=[3]CONTROLES!$C$57,[3]CONTROLES!$D$57,[3]CONTROLES!$D$58))</f>
        <v>0</v>
      </c>
      <c r="AR234" s="157"/>
      <c r="AS234" s="158">
        <f>+IF(AR234=[3]CONTROLES!$C$59,[3]CONTROLES!$D$59,[3]CONTROLES!$D$60)</f>
        <v>0</v>
      </c>
      <c r="AT234" s="157"/>
      <c r="AU234" s="158">
        <f>+IF(AT234=[3]CONTROLES!$C$61,[3]CONTROLES!$D$61,[3]CONTROLES!$D$62)</f>
        <v>0</v>
      </c>
      <c r="AV234" s="157"/>
      <c r="AW234" s="159">
        <f>+IF(AV234=[3]CONTROLES!$C$63,[3]CONTROLES!$D$63,IF(AV234=[3]CONTROLES!$C$64,[3]CONTROLES!$D$64,[3]CONTROLES!$D$65))</f>
        <v>0</v>
      </c>
      <c r="AX234" s="159">
        <f t="shared" si="36"/>
        <v>0</v>
      </c>
      <c r="AY234" s="160" t="str">
        <f t="shared" si="37"/>
        <v>Débil</v>
      </c>
      <c r="AZ234" s="143"/>
      <c r="BA234" s="386"/>
      <c r="BB234" s="394"/>
      <c r="BC234" s="395"/>
      <c r="BD234" s="368"/>
      <c r="BE234" s="368"/>
      <c r="BF234" s="66"/>
      <c r="BG234" s="66"/>
      <c r="BH234" s="143" t="s">
        <v>216</v>
      </c>
      <c r="BI234" s="66"/>
      <c r="BJ234" s="66"/>
      <c r="BK234" s="66"/>
      <c r="BL234" s="66"/>
      <c r="BM234" s="136" t="s">
        <v>171</v>
      </c>
      <c r="BN234" s="368"/>
      <c r="BO234" s="239"/>
      <c r="BP234" s="239"/>
      <c r="BQ234" s="196"/>
      <c r="BR234" s="196"/>
      <c r="BS234" s="196"/>
      <c r="BT234" s="196"/>
      <c r="BU234" s="196"/>
      <c r="BV234" s="196"/>
      <c r="BW234" s="196"/>
      <c r="BX234" s="196"/>
      <c r="BY234" s="196"/>
      <c r="BZ234" s="196"/>
      <c r="CA234" s="196"/>
      <c r="CB234" s="196"/>
      <c r="CC234" s="196"/>
      <c r="CD234" s="196"/>
      <c r="CE234" s="196"/>
      <c r="CF234" s="196"/>
      <c r="CG234" s="196"/>
      <c r="CH234" s="196"/>
      <c r="CI234" s="196"/>
      <c r="CJ234" s="196"/>
      <c r="CK234" s="196"/>
      <c r="CL234" s="196"/>
      <c r="CM234" s="196"/>
      <c r="CN234" s="196"/>
      <c r="CO234" s="196"/>
      <c r="CP234" s="196"/>
      <c r="CQ234" s="196"/>
      <c r="CR234" s="196"/>
      <c r="CS234" s="196"/>
      <c r="CT234" s="196"/>
      <c r="CU234" s="196"/>
      <c r="CV234" s="196"/>
      <c r="CW234" s="196"/>
      <c r="CX234" s="196"/>
      <c r="CY234" s="196"/>
      <c r="CZ234" s="196"/>
      <c r="DA234" s="196"/>
      <c r="DB234" s="196"/>
      <c r="DC234" s="196"/>
      <c r="DD234" s="196"/>
      <c r="DE234" s="196"/>
      <c r="DF234" s="196"/>
      <c r="DG234" s="196"/>
      <c r="DH234" s="196"/>
      <c r="DI234" s="196"/>
      <c r="DJ234" s="196"/>
      <c r="DK234" s="196"/>
      <c r="DL234" s="196"/>
      <c r="DM234" s="196"/>
      <c r="DN234" s="196"/>
      <c r="DO234" s="196"/>
      <c r="DP234" s="196"/>
      <c r="DQ234" s="196"/>
      <c r="DR234" s="196"/>
      <c r="DS234" s="196"/>
      <c r="DT234" s="196"/>
      <c r="DU234" s="196"/>
      <c r="DV234" s="196"/>
      <c r="DW234" s="196"/>
      <c r="DX234" s="196"/>
      <c r="DY234" s="196"/>
      <c r="DZ234" s="196"/>
      <c r="EA234" s="196"/>
      <c r="EB234" s="196"/>
      <c r="EC234" s="196"/>
      <c r="ED234" s="196"/>
      <c r="EE234" s="196"/>
      <c r="EF234" s="196"/>
      <c r="EG234" s="196"/>
      <c r="EH234" s="196"/>
      <c r="EI234" s="196"/>
      <c r="EJ234" s="196"/>
      <c r="EK234" s="196"/>
      <c r="EL234" s="196"/>
      <c r="EM234" s="196"/>
      <c r="EN234" s="196"/>
      <c r="EO234" s="196"/>
      <c r="EP234" s="196"/>
      <c r="EQ234" s="196"/>
      <c r="ER234" s="196"/>
      <c r="ES234" s="196"/>
      <c r="ET234" s="196"/>
      <c r="EU234" s="196"/>
      <c r="EV234" s="196"/>
      <c r="EW234" s="196"/>
      <c r="EX234" s="196"/>
      <c r="EY234" s="196"/>
      <c r="EZ234" s="196"/>
      <c r="FA234" s="196"/>
      <c r="FB234" s="196"/>
      <c r="FC234" s="196"/>
      <c r="FD234" s="196"/>
      <c r="FE234" s="196"/>
      <c r="FF234" s="196"/>
      <c r="FG234" s="196"/>
      <c r="FH234" s="196"/>
      <c r="FI234" s="196"/>
      <c r="FJ234" s="196"/>
      <c r="FK234" s="196"/>
      <c r="FL234" s="196"/>
      <c r="FM234" s="196"/>
      <c r="FN234" s="196"/>
      <c r="FO234" s="196"/>
      <c r="FP234" s="196"/>
      <c r="FQ234" s="196"/>
      <c r="FR234" s="196"/>
      <c r="FS234" s="280"/>
      <c r="FT234" s="280"/>
      <c r="FU234" s="196"/>
      <c r="FV234" s="277"/>
      <c r="FW234" s="196"/>
      <c r="FX234" s="196"/>
      <c r="FY234" s="280"/>
      <c r="FZ234" s="196"/>
      <c r="GA234" s="196"/>
      <c r="GB234" s="196"/>
      <c r="GC234" s="196"/>
      <c r="GD234" s="196"/>
      <c r="GE234" s="239"/>
      <c r="GF234" s="239"/>
      <c r="GG234" s="239"/>
      <c r="GH234" s="239"/>
      <c r="GI234" s="239"/>
      <c r="GJ234" s="239"/>
      <c r="GK234" s="239"/>
      <c r="GL234" s="239"/>
      <c r="GM234" s="239"/>
      <c r="GN234" s="239"/>
      <c r="GO234" s="239"/>
      <c r="GP234" s="239"/>
      <c r="GQ234" s="239"/>
      <c r="GR234" s="239"/>
      <c r="GS234" s="239"/>
      <c r="GT234" s="239"/>
      <c r="GU234" s="239"/>
      <c r="GV234" s="239"/>
      <c r="GW234" s="239"/>
      <c r="GX234" s="239"/>
      <c r="GY234" s="239"/>
      <c r="GZ234" s="239"/>
      <c r="HA234" s="239"/>
      <c r="HB234" s="239"/>
      <c r="HC234" s="239"/>
      <c r="HD234" s="239"/>
      <c r="HE234" s="239"/>
      <c r="HF234" s="169"/>
    </row>
    <row r="235" spans="1:214" ht="39.75" hidden="1" customHeight="1" x14ac:dyDescent="0.2">
      <c r="A235" s="351"/>
      <c r="B235" s="350"/>
      <c r="C235" s="328"/>
      <c r="D235" s="466"/>
      <c r="E235" s="175"/>
      <c r="F235" s="465"/>
      <c r="G235" s="175"/>
      <c r="H235" s="465"/>
      <c r="I235" s="353"/>
      <c r="J235" s="153"/>
      <c r="K235" s="223"/>
      <c r="L235" s="223"/>
      <c r="M235" s="223"/>
      <c r="N235" s="223"/>
      <c r="O235" s="466"/>
      <c r="P235" s="386"/>
      <c r="Q235" s="395"/>
      <c r="R235" s="329"/>
      <c r="S235" s="395"/>
      <c r="T235" s="368"/>
      <c r="U235" s="154"/>
      <c r="V235" s="155"/>
      <c r="W235" s="155"/>
      <c r="X235" s="155"/>
      <c r="Y235" s="156" t="s">
        <v>115</v>
      </c>
      <c r="Z235" s="132">
        <f>+IF(Y235='Tabla Valoración controles'!$D$4,'Tabla Valoración controles'!$F$4,IF('Mapa Corrupcion'!Y235='Tabla Valoración controles'!$D$5,'Tabla Valoración controles'!$F$5,IF(Y235=FORMULAS!$A$10,0,'Tabla Valoración controles'!$F$6)))</f>
        <v>0</v>
      </c>
      <c r="AA235" s="156"/>
      <c r="AB235" s="133">
        <f>+IF(AA235='Tabla Valoración controles'!$D$7,'Tabla Valoración controles'!$F$7,IF(Y235=FORMULAS!$A$10,0,'Tabla Valoración controles'!$F$8))</f>
        <v>0</v>
      </c>
      <c r="AC235" s="156"/>
      <c r="AD235" s="132">
        <f>+IF(AC235='Tabla Valoración controles'!$D$9,'Tabla Valoración controles'!$F$9,IF(Y235=FORMULAS!$A$10,0,'Tabla Valoración controles'!$F$10))</f>
        <v>0</v>
      </c>
      <c r="AE235" s="156"/>
      <c r="AF235" s="132">
        <f>+IF(AE235='Tabla Valoración controles'!$D$9,'Tabla Valoración controles'!$F$9,IF(AA235=FORMULAS!$A$10,0,'Tabla Valoración controles'!$F$10))</f>
        <v>0</v>
      </c>
      <c r="AG235" s="156"/>
      <c r="AH235" s="132">
        <f>+IF(AG235='Tabla Valoración controles'!$D$13,'Tabla Valoración controles'!$F$13,'Tabla Valoración controles'!$F$14)</f>
        <v>0</v>
      </c>
      <c r="AI235" s="170">
        <f>+Z235+AB235+AD235</f>
        <v>0</v>
      </c>
      <c r="AJ235" s="157"/>
      <c r="AK235" s="158">
        <f>+IF(AJ235=[3]CONTROLES!$C$50,[3]CONTROLES!$D$50,[3]CONTROLES!$D$51)</f>
        <v>0</v>
      </c>
      <c r="AL235" s="157"/>
      <c r="AM235" s="158">
        <f>+IF(AL235=[3]CONTROLES!$C$52,[3]CONTROLES!$D$52,[3]CONTROLES!$D$53)</f>
        <v>0</v>
      </c>
      <c r="AN235" s="157"/>
      <c r="AO235" s="158">
        <f>+IF(AN235=[3]CONTROLES!$C$54,[3]CONTROLES!$D$54,[3]CONTROLES!$D$55)</f>
        <v>0</v>
      </c>
      <c r="AP235" s="157"/>
      <c r="AQ235" s="158">
        <f>+IF(AP235=[3]CONTROLES!$C$56,[3]CONTROLES!$D$56,IF(AP235=[3]CONTROLES!$C$57,[3]CONTROLES!$D$57,[3]CONTROLES!$D$58))</f>
        <v>0</v>
      </c>
      <c r="AR235" s="157"/>
      <c r="AS235" s="158">
        <f>+IF(AR235=[3]CONTROLES!$C$59,[3]CONTROLES!$D$59,[3]CONTROLES!$D$60)</f>
        <v>0</v>
      </c>
      <c r="AT235" s="157"/>
      <c r="AU235" s="158">
        <f>+IF(AT235=[3]CONTROLES!$C$61,[3]CONTROLES!$D$61,[3]CONTROLES!$D$62)</f>
        <v>0</v>
      </c>
      <c r="AV235" s="157"/>
      <c r="AW235" s="159">
        <f>+IF(AV235=[3]CONTROLES!$C$63,[3]CONTROLES!$D$63,IF(AV235=[3]CONTROLES!$C$64,[3]CONTROLES!$D$64,[3]CONTROLES!$D$65))</f>
        <v>0</v>
      </c>
      <c r="AX235" s="159">
        <f t="shared" si="36"/>
        <v>0</v>
      </c>
      <c r="AY235" s="160" t="str">
        <f t="shared" si="37"/>
        <v>Débil</v>
      </c>
      <c r="AZ235" s="143"/>
      <c r="BA235" s="386"/>
      <c r="BB235" s="394"/>
      <c r="BC235" s="395"/>
      <c r="BD235" s="368"/>
      <c r="BE235" s="368"/>
      <c r="BF235" s="66"/>
      <c r="BG235" s="66"/>
      <c r="BH235" s="143" t="s">
        <v>216</v>
      </c>
      <c r="BI235" s="66"/>
      <c r="BJ235" s="66"/>
      <c r="BK235" s="66"/>
      <c r="BL235" s="66"/>
      <c r="BM235" s="136" t="s">
        <v>171</v>
      </c>
      <c r="BN235" s="368"/>
      <c r="BO235" s="239"/>
      <c r="BP235" s="239"/>
      <c r="BQ235" s="196"/>
      <c r="BR235" s="196"/>
      <c r="BS235" s="196"/>
      <c r="BT235" s="196"/>
      <c r="BU235" s="196"/>
      <c r="BV235" s="196"/>
      <c r="BW235" s="196"/>
      <c r="BX235" s="196"/>
      <c r="BY235" s="196"/>
      <c r="BZ235" s="196"/>
      <c r="CA235" s="196"/>
      <c r="CB235" s="196"/>
      <c r="CC235" s="196"/>
      <c r="CD235" s="196"/>
      <c r="CE235" s="196"/>
      <c r="CF235" s="196"/>
      <c r="CG235" s="196"/>
      <c r="CH235" s="196"/>
      <c r="CI235" s="196"/>
      <c r="CJ235" s="196"/>
      <c r="CK235" s="196"/>
      <c r="CL235" s="196"/>
      <c r="CM235" s="196"/>
      <c r="CN235" s="196"/>
      <c r="CO235" s="196"/>
      <c r="CP235" s="196"/>
      <c r="CQ235" s="196"/>
      <c r="CR235" s="196"/>
      <c r="CS235" s="196"/>
      <c r="CT235" s="196"/>
      <c r="CU235" s="196"/>
      <c r="CV235" s="196"/>
      <c r="CW235" s="196"/>
      <c r="CX235" s="196"/>
      <c r="CY235" s="196"/>
      <c r="CZ235" s="196"/>
      <c r="DA235" s="196"/>
      <c r="DB235" s="196"/>
      <c r="DC235" s="196"/>
      <c r="DD235" s="196"/>
      <c r="DE235" s="196"/>
      <c r="DF235" s="196"/>
      <c r="DG235" s="196"/>
      <c r="DH235" s="196"/>
      <c r="DI235" s="196"/>
      <c r="DJ235" s="196"/>
      <c r="DK235" s="196"/>
      <c r="DL235" s="196"/>
      <c r="DM235" s="196"/>
      <c r="DN235" s="196"/>
      <c r="DO235" s="196"/>
      <c r="DP235" s="196"/>
      <c r="DQ235" s="196"/>
      <c r="DR235" s="196"/>
      <c r="DS235" s="196"/>
      <c r="DT235" s="196"/>
      <c r="DU235" s="196"/>
      <c r="DV235" s="196"/>
      <c r="DW235" s="196"/>
      <c r="DX235" s="196"/>
      <c r="DY235" s="196"/>
      <c r="DZ235" s="196"/>
      <c r="EA235" s="196"/>
      <c r="EB235" s="196"/>
      <c r="EC235" s="196"/>
      <c r="ED235" s="196"/>
      <c r="EE235" s="196"/>
      <c r="EF235" s="196"/>
      <c r="EG235" s="196"/>
      <c r="EH235" s="196"/>
      <c r="EI235" s="196"/>
      <c r="EJ235" s="196"/>
      <c r="EK235" s="196"/>
      <c r="EL235" s="196"/>
      <c r="EM235" s="196"/>
      <c r="EN235" s="196"/>
      <c r="EO235" s="196"/>
      <c r="EP235" s="196"/>
      <c r="EQ235" s="196"/>
      <c r="ER235" s="196"/>
      <c r="ES235" s="196"/>
      <c r="ET235" s="196"/>
      <c r="EU235" s="196"/>
      <c r="EV235" s="196"/>
      <c r="EW235" s="196"/>
      <c r="EX235" s="196"/>
      <c r="EY235" s="196"/>
      <c r="EZ235" s="196"/>
      <c r="FA235" s="196"/>
      <c r="FB235" s="196"/>
      <c r="FC235" s="196"/>
      <c r="FD235" s="196"/>
      <c r="FE235" s="196"/>
      <c r="FF235" s="196"/>
      <c r="FG235" s="196"/>
      <c r="FH235" s="196"/>
      <c r="FI235" s="196"/>
      <c r="FJ235" s="196"/>
      <c r="FK235" s="196"/>
      <c r="FL235" s="196"/>
      <c r="FM235" s="196"/>
      <c r="FN235" s="196"/>
      <c r="FO235" s="196"/>
      <c r="FP235" s="196"/>
      <c r="FQ235" s="196"/>
      <c r="FR235" s="196"/>
      <c r="FS235" s="280"/>
      <c r="FT235" s="280"/>
      <c r="FU235" s="196"/>
      <c r="FV235" s="277"/>
      <c r="FW235" s="196"/>
      <c r="FX235" s="196"/>
      <c r="FY235" s="280"/>
      <c r="FZ235" s="196"/>
      <c r="GA235" s="196"/>
      <c r="GB235" s="196"/>
      <c r="GC235" s="196"/>
      <c r="GD235" s="196"/>
      <c r="GE235" s="239"/>
      <c r="GF235" s="239"/>
      <c r="GG235" s="239"/>
      <c r="GH235" s="239"/>
      <c r="GI235" s="239"/>
      <c r="GJ235" s="239"/>
      <c r="GK235" s="239"/>
      <c r="GL235" s="239"/>
      <c r="GM235" s="239"/>
      <c r="GN235" s="239"/>
      <c r="GO235" s="239"/>
      <c r="GP235" s="239"/>
      <c r="GQ235" s="239"/>
      <c r="GR235" s="239"/>
      <c r="GS235" s="239"/>
      <c r="GT235" s="239"/>
      <c r="GU235" s="239"/>
      <c r="GV235" s="239"/>
      <c r="GW235" s="239"/>
      <c r="GX235" s="239"/>
      <c r="GY235" s="239"/>
      <c r="GZ235" s="239"/>
      <c r="HA235" s="239"/>
      <c r="HB235" s="239"/>
      <c r="HC235" s="239"/>
      <c r="HD235" s="239"/>
      <c r="HE235" s="239"/>
      <c r="HF235" s="169"/>
    </row>
    <row r="236" spans="1:214" ht="39.75" hidden="1" customHeight="1" x14ac:dyDescent="0.2">
      <c r="A236" s="351"/>
      <c r="B236" s="350"/>
      <c r="C236" s="328"/>
      <c r="D236" s="466"/>
      <c r="E236" s="175"/>
      <c r="F236" s="465"/>
      <c r="G236" s="175"/>
      <c r="H236" s="465"/>
      <c r="I236" s="353"/>
      <c r="J236" s="153"/>
      <c r="K236" s="223"/>
      <c r="L236" s="223"/>
      <c r="M236" s="223"/>
      <c r="N236" s="223"/>
      <c r="O236" s="466"/>
      <c r="P236" s="386"/>
      <c r="Q236" s="395"/>
      <c r="R236" s="329"/>
      <c r="S236" s="395"/>
      <c r="T236" s="368"/>
      <c r="U236" s="154"/>
      <c r="V236" s="155"/>
      <c r="W236" s="155"/>
      <c r="X236" s="155"/>
      <c r="Y236" s="156" t="s">
        <v>115</v>
      </c>
      <c r="Z236" s="132">
        <f>+IF(Y236='Tabla Valoración controles'!$D$4,'Tabla Valoración controles'!$F$4,IF('Mapa Corrupcion'!Y236='Tabla Valoración controles'!$D$5,'Tabla Valoración controles'!$F$5,IF(Y236=FORMULAS!$A$10,0,'Tabla Valoración controles'!$F$6)))</f>
        <v>0</v>
      </c>
      <c r="AA236" s="156"/>
      <c r="AB236" s="133">
        <f>+IF(AA236='Tabla Valoración controles'!$D$7,'Tabla Valoración controles'!$F$7,IF(Y236=FORMULAS!$A$10,0,'Tabla Valoración controles'!$F$8))</f>
        <v>0</v>
      </c>
      <c r="AC236" s="156"/>
      <c r="AD236" s="132">
        <f>+IF(AC236='Tabla Valoración controles'!$D$9,'Tabla Valoración controles'!$F$9,IF(Y236=FORMULAS!$A$10,0,'Tabla Valoración controles'!$F$10))</f>
        <v>0</v>
      </c>
      <c r="AE236" s="156"/>
      <c r="AF236" s="132">
        <f>+IF(AE236='Tabla Valoración controles'!$D$9,'Tabla Valoración controles'!$F$9,IF(AA236=FORMULAS!$A$10,0,'Tabla Valoración controles'!$F$10))</f>
        <v>0</v>
      </c>
      <c r="AG236" s="156"/>
      <c r="AH236" s="132">
        <f>+IF(AG236='Tabla Valoración controles'!$D$13,'Tabla Valoración controles'!$F$13,'Tabla Valoración controles'!$F$14)</f>
        <v>0</v>
      </c>
      <c r="AI236" s="170">
        <f>+Z236+AB236+AD236</f>
        <v>0</v>
      </c>
      <c r="AJ236" s="157"/>
      <c r="AK236" s="158">
        <f>+IF(AJ236=[3]CONTROLES!$C$50,[3]CONTROLES!$D$50,[3]CONTROLES!$D$51)</f>
        <v>0</v>
      </c>
      <c r="AL236" s="157"/>
      <c r="AM236" s="158">
        <f>+IF(AL236=[3]CONTROLES!$C$52,[3]CONTROLES!$D$52,[3]CONTROLES!$D$53)</f>
        <v>0</v>
      </c>
      <c r="AN236" s="157"/>
      <c r="AO236" s="158">
        <f>+IF(AN236=[3]CONTROLES!$C$54,[3]CONTROLES!$D$54,[3]CONTROLES!$D$55)</f>
        <v>0</v>
      </c>
      <c r="AP236" s="157"/>
      <c r="AQ236" s="158">
        <f>+IF(AP236=[3]CONTROLES!$C$56,[3]CONTROLES!$D$56,IF(AP236=[3]CONTROLES!$C$57,[3]CONTROLES!$D$57,[3]CONTROLES!$D$58))</f>
        <v>0</v>
      </c>
      <c r="AR236" s="157"/>
      <c r="AS236" s="158">
        <f>+IF(AR236=[3]CONTROLES!$C$59,[3]CONTROLES!$D$59,[3]CONTROLES!$D$60)</f>
        <v>0</v>
      </c>
      <c r="AT236" s="157"/>
      <c r="AU236" s="158">
        <f>+IF(AT236=[3]CONTROLES!$C$61,[3]CONTROLES!$D$61,[3]CONTROLES!$D$62)</f>
        <v>0</v>
      </c>
      <c r="AV236" s="157"/>
      <c r="AW236" s="159">
        <f>+IF(AV236=[3]CONTROLES!$C$63,[3]CONTROLES!$D$63,IF(AV236=[3]CONTROLES!$C$64,[3]CONTROLES!$D$64,[3]CONTROLES!$D$65))</f>
        <v>0</v>
      </c>
      <c r="AX236" s="159">
        <f t="shared" si="36"/>
        <v>0</v>
      </c>
      <c r="AY236" s="160" t="str">
        <f t="shared" si="37"/>
        <v>Débil</v>
      </c>
      <c r="AZ236" s="143"/>
      <c r="BA236" s="386"/>
      <c r="BB236" s="394"/>
      <c r="BC236" s="395"/>
      <c r="BD236" s="368"/>
      <c r="BE236" s="368"/>
      <c r="BF236" s="66"/>
      <c r="BG236" s="66"/>
      <c r="BH236" s="143" t="s">
        <v>216</v>
      </c>
      <c r="BI236" s="66"/>
      <c r="BJ236" s="66"/>
      <c r="BK236" s="66"/>
      <c r="BL236" s="66"/>
      <c r="BM236" s="136" t="s">
        <v>171</v>
      </c>
      <c r="BN236" s="368"/>
      <c r="BO236" s="239"/>
      <c r="BP236" s="239"/>
      <c r="BQ236" s="196"/>
      <c r="BR236" s="196"/>
      <c r="BS236" s="196"/>
      <c r="BT236" s="196"/>
      <c r="BU236" s="196"/>
      <c r="BV236" s="196"/>
      <c r="BW236" s="196"/>
      <c r="BX236" s="196"/>
      <c r="BY236" s="196"/>
      <c r="BZ236" s="196"/>
      <c r="CA236" s="196"/>
      <c r="CB236" s="196"/>
      <c r="CC236" s="196"/>
      <c r="CD236" s="196"/>
      <c r="CE236" s="196"/>
      <c r="CF236" s="196"/>
      <c r="CG236" s="196"/>
      <c r="CH236" s="196"/>
      <c r="CI236" s="196"/>
      <c r="CJ236" s="196"/>
      <c r="CK236" s="196"/>
      <c r="CL236" s="196"/>
      <c r="CM236" s="196"/>
      <c r="CN236" s="196"/>
      <c r="CO236" s="196"/>
      <c r="CP236" s="196"/>
      <c r="CQ236" s="196"/>
      <c r="CR236" s="196"/>
      <c r="CS236" s="196"/>
      <c r="CT236" s="196"/>
      <c r="CU236" s="196"/>
      <c r="CV236" s="196"/>
      <c r="CW236" s="196"/>
      <c r="CX236" s="196"/>
      <c r="CY236" s="196"/>
      <c r="CZ236" s="196"/>
      <c r="DA236" s="196"/>
      <c r="DB236" s="196"/>
      <c r="DC236" s="196"/>
      <c r="DD236" s="196"/>
      <c r="DE236" s="196"/>
      <c r="DF236" s="196"/>
      <c r="DG236" s="196"/>
      <c r="DH236" s="196"/>
      <c r="DI236" s="196"/>
      <c r="DJ236" s="196"/>
      <c r="DK236" s="196"/>
      <c r="DL236" s="196"/>
      <c r="DM236" s="196"/>
      <c r="DN236" s="196"/>
      <c r="DO236" s="196"/>
      <c r="DP236" s="196"/>
      <c r="DQ236" s="196"/>
      <c r="DR236" s="196"/>
      <c r="DS236" s="196"/>
      <c r="DT236" s="196"/>
      <c r="DU236" s="196"/>
      <c r="DV236" s="196"/>
      <c r="DW236" s="196"/>
      <c r="DX236" s="196"/>
      <c r="DY236" s="196"/>
      <c r="DZ236" s="196"/>
      <c r="EA236" s="196"/>
      <c r="EB236" s="196"/>
      <c r="EC236" s="196"/>
      <c r="ED236" s="196"/>
      <c r="EE236" s="196"/>
      <c r="EF236" s="196"/>
      <c r="EG236" s="196"/>
      <c r="EH236" s="196"/>
      <c r="EI236" s="196"/>
      <c r="EJ236" s="196"/>
      <c r="EK236" s="196"/>
      <c r="EL236" s="196"/>
      <c r="EM236" s="196"/>
      <c r="EN236" s="196"/>
      <c r="EO236" s="196"/>
      <c r="EP236" s="196"/>
      <c r="EQ236" s="196"/>
      <c r="ER236" s="196"/>
      <c r="ES236" s="196"/>
      <c r="ET236" s="196"/>
      <c r="EU236" s="196"/>
      <c r="EV236" s="196"/>
      <c r="EW236" s="196"/>
      <c r="EX236" s="196"/>
      <c r="EY236" s="196"/>
      <c r="EZ236" s="196"/>
      <c r="FA236" s="196"/>
      <c r="FB236" s="196"/>
      <c r="FC236" s="196"/>
      <c r="FD236" s="196"/>
      <c r="FE236" s="196"/>
      <c r="FF236" s="196"/>
      <c r="FG236" s="196"/>
      <c r="FH236" s="196"/>
      <c r="FI236" s="196"/>
      <c r="FJ236" s="196"/>
      <c r="FK236" s="196"/>
      <c r="FL236" s="196"/>
      <c r="FM236" s="196"/>
      <c r="FN236" s="196"/>
      <c r="FO236" s="196"/>
      <c r="FP236" s="196"/>
      <c r="FQ236" s="196"/>
      <c r="FR236" s="196"/>
      <c r="FS236" s="280"/>
      <c r="FT236" s="280"/>
      <c r="FU236" s="196"/>
      <c r="FV236" s="277"/>
      <c r="FW236" s="196"/>
      <c r="FX236" s="196"/>
      <c r="FY236" s="280"/>
      <c r="FZ236" s="196"/>
      <c r="GA236" s="196"/>
      <c r="GB236" s="196"/>
      <c r="GC236" s="196"/>
      <c r="GD236" s="196"/>
      <c r="GE236" s="239"/>
      <c r="GF236" s="239"/>
      <c r="GG236" s="239"/>
      <c r="GH236" s="239"/>
      <c r="GI236" s="239"/>
      <c r="GJ236" s="239"/>
      <c r="GK236" s="239"/>
      <c r="GL236" s="239"/>
      <c r="GM236" s="239"/>
      <c r="GN236" s="239"/>
      <c r="GO236" s="239"/>
      <c r="GP236" s="239"/>
      <c r="GQ236" s="239"/>
      <c r="GR236" s="239"/>
      <c r="GS236" s="239"/>
      <c r="GT236" s="239"/>
      <c r="GU236" s="239"/>
      <c r="GV236" s="239"/>
      <c r="GW236" s="239"/>
      <c r="GX236" s="239"/>
      <c r="GY236" s="239"/>
      <c r="GZ236" s="239"/>
      <c r="HA236" s="239"/>
      <c r="HB236" s="239"/>
      <c r="HC236" s="239"/>
      <c r="HD236" s="239"/>
      <c r="HE236" s="239"/>
      <c r="HF236" s="169"/>
    </row>
    <row r="237" spans="1:214" ht="39.75" hidden="1" customHeight="1" x14ac:dyDescent="0.2">
      <c r="A237" s="351"/>
      <c r="B237" s="350" t="s">
        <v>121</v>
      </c>
      <c r="C237" s="328" t="str">
        <f>VLOOKUP(B237,FORMULAS!$A$30:$C$46,2,0)</f>
        <v>OBJETIVO PROCESO</v>
      </c>
      <c r="D237" s="466" t="e">
        <f>VLOOKUP(#REF!,FORMULAS!$A$30:$C$46,3,0)</f>
        <v>#REF!</v>
      </c>
      <c r="E237" s="175"/>
      <c r="F237" s="465"/>
      <c r="G237" s="175"/>
      <c r="H237" s="465"/>
      <c r="I237" s="353"/>
      <c r="J237" s="153"/>
      <c r="K237" s="223"/>
      <c r="L237" s="223"/>
      <c r="M237" s="223"/>
      <c r="N237" s="223"/>
      <c r="O237" s="466" t="s">
        <v>3</v>
      </c>
      <c r="P237" s="386" t="str">
        <f>VLOOKUP(O237,FORMULAS!$A$77:$B$82,2,0)</f>
        <v>Probabilidad</v>
      </c>
      <c r="Q237" s="395" t="str">
        <f>+P237</f>
        <v>Probabilidad</v>
      </c>
      <c r="R237" s="329" t="e">
        <f>VLOOKUP(A237,'Impacto Ri Inhe'!$B$5:$AF$42,31,0)</f>
        <v>#N/A</v>
      </c>
      <c r="S237" s="395" t="e">
        <f>CONCATENATE(R237,"-",Q237)</f>
        <v>#N/A</v>
      </c>
      <c r="T237" s="368" t="e">
        <f>VLOOKUP(S237,FORMULAS!$I$77:$J$97,2,0)</f>
        <v>#N/A</v>
      </c>
      <c r="U237" s="154"/>
      <c r="V237" s="155"/>
      <c r="W237" s="155"/>
      <c r="X237" s="155"/>
      <c r="Y237" s="156" t="s">
        <v>115</v>
      </c>
      <c r="Z237" s="132">
        <f>+IF(Y237='Tabla Valoración controles'!$D$4,'Tabla Valoración controles'!$F$4,IF('Mapa Corrupcion'!Y237='Tabla Valoración controles'!$D$5,'Tabla Valoración controles'!$F$5,IF(Y237=FORMULAS!$A$10,0,'Tabla Valoración controles'!$F$6)))</f>
        <v>0</v>
      </c>
      <c r="AA237" s="156"/>
      <c r="AB237" s="133">
        <f>+IF(AA237='Tabla Valoración controles'!$D$7,'Tabla Valoración controles'!$F$7,IF(Y237=FORMULAS!$A$10,0,'Tabla Valoración controles'!$F$8))</f>
        <v>0</v>
      </c>
      <c r="AC237" s="156"/>
      <c r="AD237" s="132">
        <f>+IF(AC237='Tabla Valoración controles'!$D$9,'Tabla Valoración controles'!$F$9,IF(Y237=FORMULAS!$A$10,0,'Tabla Valoración controles'!$F$10))</f>
        <v>0</v>
      </c>
      <c r="AE237" s="156"/>
      <c r="AF237" s="132">
        <f>+IF(AE237='Tabla Valoración controles'!$D$9,'Tabla Valoración controles'!$F$9,IF(AA237=FORMULAS!$A$10,0,'Tabla Valoración controles'!$F$10))</f>
        <v>0</v>
      </c>
      <c r="AG237" s="156"/>
      <c r="AH237" s="132">
        <f>+IF(AG237='Tabla Valoración controles'!$D$13,'Tabla Valoración controles'!$F$13,'Tabla Valoración controles'!$F$14)</f>
        <v>0</v>
      </c>
      <c r="AI237" s="170">
        <f t="shared" si="32"/>
        <v>0</v>
      </c>
      <c r="AJ237" s="157"/>
      <c r="AK237" s="158">
        <f>+IF(AJ237=[3]CONTROLES!$C$50,[3]CONTROLES!$D$50,[3]CONTROLES!$D$51)</f>
        <v>0</v>
      </c>
      <c r="AL237" s="157"/>
      <c r="AM237" s="158">
        <f>+IF(AL237=[3]CONTROLES!$C$52,[3]CONTROLES!$D$52,[3]CONTROLES!$D$53)</f>
        <v>0</v>
      </c>
      <c r="AN237" s="157"/>
      <c r="AO237" s="158">
        <f>+IF(AN237=[3]CONTROLES!$C$54,[3]CONTROLES!$D$54,[3]CONTROLES!$D$55)</f>
        <v>0</v>
      </c>
      <c r="AP237" s="157"/>
      <c r="AQ237" s="158">
        <f>+IF(AP237=[3]CONTROLES!$C$56,[3]CONTROLES!$D$56,IF(AP237=[3]CONTROLES!$C$57,[3]CONTROLES!$D$57,[3]CONTROLES!$D$58))</f>
        <v>0</v>
      </c>
      <c r="AR237" s="157"/>
      <c r="AS237" s="158">
        <f>+IF(AR237=[3]CONTROLES!$C$59,[3]CONTROLES!$D$59,[3]CONTROLES!$D$60)</f>
        <v>0</v>
      </c>
      <c r="AT237" s="157"/>
      <c r="AU237" s="158">
        <f>+IF(AT237=[3]CONTROLES!$C$61,[3]CONTROLES!$D$61,[3]CONTROLES!$D$62)</f>
        <v>0</v>
      </c>
      <c r="AV237" s="157"/>
      <c r="AW237" s="159">
        <f>+IF(AV237=[3]CONTROLES!$C$63,[3]CONTROLES!$D$63,IF(AV237=[3]CONTROLES!$C$64,[3]CONTROLES!$D$64,[3]CONTROLES!$D$65))</f>
        <v>0</v>
      </c>
      <c r="AX237" s="159">
        <f t="shared" si="33"/>
        <v>0</v>
      </c>
      <c r="AY237" s="160" t="str">
        <f t="shared" si="34"/>
        <v>Débil</v>
      </c>
      <c r="AZ237" s="143" t="s">
        <v>3</v>
      </c>
      <c r="BA237" s="386" t="str">
        <f>VLOOKUP(AZ237,FORMULAS!$A$77:$B$82,2,0)</f>
        <v>Probabilidad</v>
      </c>
      <c r="BB237" s="393" t="e">
        <f>+R237</f>
        <v>#N/A</v>
      </c>
      <c r="BC237" s="395" t="e">
        <f>CONCATENATE(BB237,"-",BA237)</f>
        <v>#N/A</v>
      </c>
      <c r="BD237" s="368" t="e">
        <f>VLOOKUP(BC237,FORMULAS!$I$77:$J$97,2,0)</f>
        <v>#N/A</v>
      </c>
      <c r="BE237" s="368"/>
      <c r="BF237" s="66"/>
      <c r="BG237" s="66"/>
      <c r="BH237" s="143" t="s">
        <v>216</v>
      </c>
      <c r="BI237" s="66"/>
      <c r="BJ237" s="66"/>
      <c r="BK237" s="66"/>
      <c r="BL237" s="66"/>
      <c r="BM237" s="136" t="s">
        <v>171</v>
      </c>
      <c r="BN237" s="368"/>
      <c r="BO237" s="239"/>
      <c r="BP237" s="239"/>
      <c r="BQ237" s="196"/>
      <c r="BR237" s="196"/>
      <c r="BS237" s="196"/>
      <c r="BT237" s="196"/>
      <c r="BU237" s="196"/>
      <c r="BV237" s="196"/>
      <c r="BW237" s="196"/>
      <c r="BX237" s="196"/>
      <c r="BY237" s="196"/>
      <c r="BZ237" s="196"/>
      <c r="CA237" s="196"/>
      <c r="CB237" s="196"/>
      <c r="CC237" s="196"/>
      <c r="CD237" s="196"/>
      <c r="CE237" s="196"/>
      <c r="CF237" s="196"/>
      <c r="CG237" s="196"/>
      <c r="CH237" s="196"/>
      <c r="CI237" s="196"/>
      <c r="CJ237" s="196"/>
      <c r="CK237" s="196"/>
      <c r="CL237" s="196"/>
      <c r="CM237" s="196"/>
      <c r="CN237" s="196"/>
      <c r="CO237" s="196"/>
      <c r="CP237" s="196"/>
      <c r="CQ237" s="196"/>
      <c r="CR237" s="196"/>
      <c r="CS237" s="196"/>
      <c r="CT237" s="196"/>
      <c r="CU237" s="196"/>
      <c r="CV237" s="196"/>
      <c r="CW237" s="196"/>
      <c r="CX237" s="196"/>
      <c r="CY237" s="196"/>
      <c r="CZ237" s="196"/>
      <c r="DA237" s="196"/>
      <c r="DB237" s="196"/>
      <c r="DC237" s="196"/>
      <c r="DD237" s="196"/>
      <c r="DE237" s="196"/>
      <c r="DF237" s="196"/>
      <c r="DG237" s="196"/>
      <c r="DH237" s="196"/>
      <c r="DI237" s="196"/>
      <c r="DJ237" s="196"/>
      <c r="DK237" s="196"/>
      <c r="DL237" s="196"/>
      <c r="DM237" s="196"/>
      <c r="DN237" s="196"/>
      <c r="DO237" s="196"/>
      <c r="DP237" s="196"/>
      <c r="DQ237" s="196"/>
      <c r="DR237" s="196"/>
      <c r="DS237" s="196"/>
      <c r="DT237" s="196"/>
      <c r="DU237" s="196"/>
      <c r="DV237" s="196"/>
      <c r="DW237" s="196"/>
      <c r="DX237" s="196"/>
      <c r="DY237" s="196"/>
      <c r="DZ237" s="196"/>
      <c r="EA237" s="196"/>
      <c r="EB237" s="196"/>
      <c r="EC237" s="196"/>
      <c r="ED237" s="196"/>
      <c r="EE237" s="196"/>
      <c r="EF237" s="196"/>
      <c r="EG237" s="196"/>
      <c r="EH237" s="196"/>
      <c r="EI237" s="196"/>
      <c r="EJ237" s="196"/>
      <c r="EK237" s="196"/>
      <c r="EL237" s="196"/>
      <c r="EM237" s="196"/>
      <c r="EN237" s="196"/>
      <c r="EO237" s="196"/>
      <c r="EP237" s="196"/>
      <c r="EQ237" s="196"/>
      <c r="ER237" s="196"/>
      <c r="ES237" s="196"/>
      <c r="ET237" s="196"/>
      <c r="EU237" s="196"/>
      <c r="EV237" s="196"/>
      <c r="EW237" s="196"/>
      <c r="EX237" s="196"/>
      <c r="EY237" s="196"/>
      <c r="EZ237" s="196"/>
      <c r="FA237" s="196"/>
      <c r="FB237" s="196"/>
      <c r="FC237" s="196"/>
      <c r="FD237" s="196"/>
      <c r="FE237" s="196"/>
      <c r="FF237" s="196"/>
      <c r="FG237" s="196"/>
      <c r="FH237" s="196"/>
      <c r="FI237" s="196"/>
      <c r="FJ237" s="196"/>
      <c r="FK237" s="196"/>
      <c r="FL237" s="196"/>
      <c r="FM237" s="196"/>
      <c r="FN237" s="196"/>
      <c r="FO237" s="196"/>
      <c r="FP237" s="196"/>
      <c r="FQ237" s="196"/>
      <c r="FR237" s="196"/>
      <c r="FS237" s="280"/>
      <c r="FT237" s="280"/>
      <c r="FU237" s="196"/>
      <c r="FV237" s="277"/>
      <c r="FW237" s="196"/>
      <c r="FX237" s="196"/>
      <c r="FY237" s="280"/>
      <c r="FZ237" s="196"/>
      <c r="GA237" s="196"/>
      <c r="GB237" s="196"/>
      <c r="GC237" s="196"/>
      <c r="GD237" s="196"/>
      <c r="GE237" s="239"/>
      <c r="GF237" s="239"/>
      <c r="GG237" s="239"/>
      <c r="GH237" s="239"/>
      <c r="GI237" s="239"/>
      <c r="GJ237" s="239"/>
      <c r="GK237" s="239"/>
      <c r="GL237" s="239"/>
      <c r="GM237" s="239"/>
      <c r="GN237" s="239"/>
      <c r="GO237" s="239"/>
      <c r="GP237" s="239"/>
      <c r="GQ237" s="239"/>
      <c r="GR237" s="239"/>
      <c r="GS237" s="239"/>
      <c r="GT237" s="239"/>
      <c r="GU237" s="239"/>
      <c r="GV237" s="239"/>
      <c r="GW237" s="239"/>
      <c r="GX237" s="239"/>
      <c r="GY237" s="239"/>
      <c r="GZ237" s="239"/>
      <c r="HA237" s="239"/>
      <c r="HB237" s="239"/>
      <c r="HC237" s="239"/>
      <c r="HD237" s="239"/>
      <c r="HE237" s="239"/>
      <c r="HF237" s="169"/>
    </row>
    <row r="238" spans="1:214" ht="39.75" hidden="1" customHeight="1" x14ac:dyDescent="0.2">
      <c r="A238" s="351"/>
      <c r="B238" s="350"/>
      <c r="C238" s="328"/>
      <c r="D238" s="466"/>
      <c r="E238" s="175"/>
      <c r="F238" s="465"/>
      <c r="G238" s="175"/>
      <c r="H238" s="465"/>
      <c r="I238" s="353"/>
      <c r="J238" s="153"/>
      <c r="K238" s="223"/>
      <c r="L238" s="223"/>
      <c r="M238" s="223"/>
      <c r="N238" s="223"/>
      <c r="O238" s="466"/>
      <c r="P238" s="386"/>
      <c r="Q238" s="395"/>
      <c r="R238" s="329"/>
      <c r="S238" s="395"/>
      <c r="T238" s="368"/>
      <c r="U238" s="154"/>
      <c r="V238" s="155"/>
      <c r="W238" s="155"/>
      <c r="X238" s="155"/>
      <c r="Y238" s="156" t="s">
        <v>115</v>
      </c>
      <c r="Z238" s="132">
        <f>+IF(Y238='Tabla Valoración controles'!$D$4,'Tabla Valoración controles'!$F$4,IF('Mapa Corrupcion'!Y238='Tabla Valoración controles'!$D$5,'Tabla Valoración controles'!$F$5,IF(Y238=FORMULAS!$A$10,0,'Tabla Valoración controles'!$F$6)))</f>
        <v>0</v>
      </c>
      <c r="AA238" s="156"/>
      <c r="AB238" s="133">
        <f>+IF(AA238='Tabla Valoración controles'!$D$7,'Tabla Valoración controles'!$F$7,IF(Y238=FORMULAS!$A$10,0,'Tabla Valoración controles'!$F$8))</f>
        <v>0</v>
      </c>
      <c r="AC238" s="156"/>
      <c r="AD238" s="132">
        <f>+IF(AC238='Tabla Valoración controles'!$D$9,'Tabla Valoración controles'!$F$9,IF(Y238=FORMULAS!$A$10,0,'Tabla Valoración controles'!$F$10))</f>
        <v>0</v>
      </c>
      <c r="AE238" s="156"/>
      <c r="AF238" s="132">
        <f>+IF(AE238='Tabla Valoración controles'!$D$9,'Tabla Valoración controles'!$F$9,IF(AA238=FORMULAS!$A$10,0,'Tabla Valoración controles'!$F$10))</f>
        <v>0</v>
      </c>
      <c r="AG238" s="156"/>
      <c r="AH238" s="132">
        <f>+IF(AG238='Tabla Valoración controles'!$D$13,'Tabla Valoración controles'!$F$13,'Tabla Valoración controles'!$F$14)</f>
        <v>0</v>
      </c>
      <c r="AI238" s="170">
        <f t="shared" si="32"/>
        <v>0</v>
      </c>
      <c r="AJ238" s="157"/>
      <c r="AK238" s="158">
        <f>+IF(AJ238=[3]CONTROLES!$C$50,[3]CONTROLES!$D$50,[3]CONTROLES!$D$51)</f>
        <v>0</v>
      </c>
      <c r="AL238" s="157"/>
      <c r="AM238" s="158">
        <f>+IF(AL238=[3]CONTROLES!$C$52,[3]CONTROLES!$D$52,[3]CONTROLES!$D$53)</f>
        <v>0</v>
      </c>
      <c r="AN238" s="157"/>
      <c r="AO238" s="158">
        <f>+IF(AN238=[3]CONTROLES!$C$54,[3]CONTROLES!$D$54,[3]CONTROLES!$D$55)</f>
        <v>0</v>
      </c>
      <c r="AP238" s="157"/>
      <c r="AQ238" s="158">
        <f>+IF(AP238=[3]CONTROLES!$C$56,[3]CONTROLES!$D$56,IF(AP238=[3]CONTROLES!$C$57,[3]CONTROLES!$D$57,[3]CONTROLES!$D$58))</f>
        <v>0</v>
      </c>
      <c r="AR238" s="157"/>
      <c r="AS238" s="158">
        <f>+IF(AR238=[3]CONTROLES!$C$59,[3]CONTROLES!$D$59,[3]CONTROLES!$D$60)</f>
        <v>0</v>
      </c>
      <c r="AT238" s="157"/>
      <c r="AU238" s="158">
        <f>+IF(AT238=[3]CONTROLES!$C$61,[3]CONTROLES!$D$61,[3]CONTROLES!$D$62)</f>
        <v>0</v>
      </c>
      <c r="AV238" s="157"/>
      <c r="AW238" s="159">
        <f>+IF(AV238=[3]CONTROLES!$C$63,[3]CONTROLES!$D$63,IF(AV238=[3]CONTROLES!$C$64,[3]CONTROLES!$D$64,[3]CONTROLES!$D$65))</f>
        <v>0</v>
      </c>
      <c r="AX238" s="159">
        <f t="shared" si="33"/>
        <v>0</v>
      </c>
      <c r="AY238" s="160" t="str">
        <f t="shared" si="34"/>
        <v>Débil</v>
      </c>
      <c r="AZ238" s="143"/>
      <c r="BA238" s="386"/>
      <c r="BB238" s="394"/>
      <c r="BC238" s="395"/>
      <c r="BD238" s="368"/>
      <c r="BE238" s="368"/>
      <c r="BF238" s="66"/>
      <c r="BG238" s="66"/>
      <c r="BH238" s="143" t="s">
        <v>216</v>
      </c>
      <c r="BI238" s="66"/>
      <c r="BJ238" s="66"/>
      <c r="BK238" s="66"/>
      <c r="BL238" s="66"/>
      <c r="BM238" s="136" t="s">
        <v>171</v>
      </c>
      <c r="BN238" s="368"/>
      <c r="BO238" s="239"/>
      <c r="BP238" s="239"/>
      <c r="BQ238" s="196"/>
      <c r="BR238" s="196"/>
      <c r="BS238" s="196"/>
      <c r="BT238" s="196"/>
      <c r="BU238" s="196"/>
      <c r="BV238" s="196"/>
      <c r="BW238" s="196"/>
      <c r="BX238" s="196"/>
      <c r="BY238" s="196"/>
      <c r="BZ238" s="196"/>
      <c r="CA238" s="196"/>
      <c r="CB238" s="196"/>
      <c r="CC238" s="196"/>
      <c r="CD238" s="196"/>
      <c r="CE238" s="196"/>
      <c r="CF238" s="196"/>
      <c r="CG238" s="196"/>
      <c r="CH238" s="196"/>
      <c r="CI238" s="196"/>
      <c r="CJ238" s="196"/>
      <c r="CK238" s="196"/>
      <c r="CL238" s="196"/>
      <c r="CM238" s="196"/>
      <c r="CN238" s="196"/>
      <c r="CO238" s="196"/>
      <c r="CP238" s="196"/>
      <c r="CQ238" s="196"/>
      <c r="CR238" s="196"/>
      <c r="CS238" s="196"/>
      <c r="CT238" s="196"/>
      <c r="CU238" s="196"/>
      <c r="CV238" s="196"/>
      <c r="CW238" s="196"/>
      <c r="CX238" s="196"/>
      <c r="CY238" s="196"/>
      <c r="CZ238" s="196"/>
      <c r="DA238" s="196"/>
      <c r="DB238" s="196"/>
      <c r="DC238" s="196"/>
      <c r="DD238" s="196"/>
      <c r="DE238" s="196"/>
      <c r="DF238" s="196"/>
      <c r="DG238" s="196"/>
      <c r="DH238" s="196"/>
      <c r="DI238" s="196"/>
      <c r="DJ238" s="196"/>
      <c r="DK238" s="196"/>
      <c r="DL238" s="196"/>
      <c r="DM238" s="196"/>
      <c r="DN238" s="196"/>
      <c r="DO238" s="196"/>
      <c r="DP238" s="196"/>
      <c r="DQ238" s="196"/>
      <c r="DR238" s="196"/>
      <c r="DS238" s="196"/>
      <c r="DT238" s="196"/>
      <c r="DU238" s="196"/>
      <c r="DV238" s="196"/>
      <c r="DW238" s="196"/>
      <c r="DX238" s="196"/>
      <c r="DY238" s="196"/>
      <c r="DZ238" s="196"/>
      <c r="EA238" s="196"/>
      <c r="EB238" s="196"/>
      <c r="EC238" s="196"/>
      <c r="ED238" s="196"/>
      <c r="EE238" s="196"/>
      <c r="EF238" s="196"/>
      <c r="EG238" s="196"/>
      <c r="EH238" s="196"/>
      <c r="EI238" s="196"/>
      <c r="EJ238" s="196"/>
      <c r="EK238" s="196"/>
      <c r="EL238" s="196"/>
      <c r="EM238" s="196"/>
      <c r="EN238" s="196"/>
      <c r="EO238" s="196"/>
      <c r="EP238" s="196"/>
      <c r="EQ238" s="196"/>
      <c r="ER238" s="196"/>
      <c r="ES238" s="196"/>
      <c r="ET238" s="196"/>
      <c r="EU238" s="196"/>
      <c r="EV238" s="196"/>
      <c r="EW238" s="196"/>
      <c r="EX238" s="196"/>
      <c r="EY238" s="196"/>
      <c r="EZ238" s="196"/>
      <c r="FA238" s="196"/>
      <c r="FB238" s="196"/>
      <c r="FC238" s="196"/>
      <c r="FD238" s="196"/>
      <c r="FE238" s="196"/>
      <c r="FF238" s="196"/>
      <c r="FG238" s="196"/>
      <c r="FH238" s="196"/>
      <c r="FI238" s="196"/>
      <c r="FJ238" s="196"/>
      <c r="FK238" s="196"/>
      <c r="FL238" s="196"/>
      <c r="FM238" s="196"/>
      <c r="FN238" s="196"/>
      <c r="FO238" s="196"/>
      <c r="FP238" s="196"/>
      <c r="FQ238" s="196"/>
      <c r="FR238" s="196"/>
      <c r="FS238" s="280"/>
      <c r="FT238" s="280"/>
      <c r="FU238" s="196"/>
      <c r="FV238" s="277"/>
      <c r="FW238" s="196"/>
      <c r="FX238" s="196"/>
      <c r="FY238" s="280"/>
      <c r="FZ238" s="196"/>
      <c r="GA238" s="196"/>
      <c r="GB238" s="196"/>
      <c r="GC238" s="196"/>
      <c r="GD238" s="196"/>
      <c r="GE238" s="239"/>
      <c r="GF238" s="239"/>
      <c r="GG238" s="239"/>
      <c r="GH238" s="239"/>
      <c r="GI238" s="239"/>
      <c r="GJ238" s="239"/>
      <c r="GK238" s="239"/>
      <c r="GL238" s="239"/>
      <c r="GM238" s="239"/>
      <c r="GN238" s="239"/>
      <c r="GO238" s="239"/>
      <c r="GP238" s="239"/>
      <c r="GQ238" s="239"/>
      <c r="GR238" s="239"/>
      <c r="GS238" s="239"/>
      <c r="GT238" s="239"/>
      <c r="GU238" s="239"/>
      <c r="GV238" s="239"/>
      <c r="GW238" s="239"/>
      <c r="GX238" s="239"/>
      <c r="GY238" s="239"/>
      <c r="GZ238" s="239"/>
      <c r="HA238" s="239"/>
      <c r="HB238" s="239"/>
      <c r="HC238" s="239"/>
      <c r="HD238" s="239"/>
      <c r="HE238" s="239"/>
      <c r="HF238" s="169"/>
    </row>
    <row r="239" spans="1:214" ht="39.75" hidden="1" customHeight="1" x14ac:dyDescent="0.2">
      <c r="A239" s="351"/>
      <c r="B239" s="350"/>
      <c r="C239" s="328"/>
      <c r="D239" s="466"/>
      <c r="E239" s="175"/>
      <c r="F239" s="465"/>
      <c r="G239" s="175"/>
      <c r="H239" s="465"/>
      <c r="I239" s="353"/>
      <c r="J239" s="153"/>
      <c r="K239" s="223"/>
      <c r="L239" s="223"/>
      <c r="M239" s="223"/>
      <c r="N239" s="223"/>
      <c r="O239" s="466"/>
      <c r="P239" s="386"/>
      <c r="Q239" s="395"/>
      <c r="R239" s="329"/>
      <c r="S239" s="395"/>
      <c r="T239" s="368"/>
      <c r="U239" s="154"/>
      <c r="V239" s="155"/>
      <c r="W239" s="155"/>
      <c r="X239" s="155"/>
      <c r="Y239" s="156" t="s">
        <v>115</v>
      </c>
      <c r="Z239" s="132">
        <f>+IF(Y239='Tabla Valoración controles'!$D$4,'Tabla Valoración controles'!$F$4,IF('Mapa Corrupcion'!Y239='Tabla Valoración controles'!$D$5,'Tabla Valoración controles'!$F$5,IF(Y239=FORMULAS!$A$10,0,'Tabla Valoración controles'!$F$6)))</f>
        <v>0</v>
      </c>
      <c r="AA239" s="156"/>
      <c r="AB239" s="133">
        <f>+IF(AA239='Tabla Valoración controles'!$D$7,'Tabla Valoración controles'!$F$7,IF(Y239=FORMULAS!$A$10,0,'Tabla Valoración controles'!$F$8))</f>
        <v>0</v>
      </c>
      <c r="AC239" s="156"/>
      <c r="AD239" s="132">
        <f>+IF(AC239='Tabla Valoración controles'!$D$9,'Tabla Valoración controles'!$F$9,IF(Y239=FORMULAS!$A$10,0,'Tabla Valoración controles'!$F$10))</f>
        <v>0</v>
      </c>
      <c r="AE239" s="156"/>
      <c r="AF239" s="132">
        <f>+IF(AE239='Tabla Valoración controles'!$D$9,'Tabla Valoración controles'!$F$9,IF(AA239=FORMULAS!$A$10,0,'Tabla Valoración controles'!$F$10))</f>
        <v>0</v>
      </c>
      <c r="AG239" s="156"/>
      <c r="AH239" s="132">
        <f>+IF(AG239='Tabla Valoración controles'!$D$13,'Tabla Valoración controles'!$F$13,'Tabla Valoración controles'!$F$14)</f>
        <v>0</v>
      </c>
      <c r="AI239" s="170">
        <f t="shared" si="32"/>
        <v>0</v>
      </c>
      <c r="AJ239" s="157"/>
      <c r="AK239" s="158">
        <f>+IF(AJ239=[3]CONTROLES!$C$50,[3]CONTROLES!$D$50,[3]CONTROLES!$D$51)</f>
        <v>0</v>
      </c>
      <c r="AL239" s="157"/>
      <c r="AM239" s="158">
        <f>+IF(AL239=[3]CONTROLES!$C$52,[3]CONTROLES!$D$52,[3]CONTROLES!$D$53)</f>
        <v>0</v>
      </c>
      <c r="AN239" s="157"/>
      <c r="AO239" s="158">
        <f>+IF(AN239=[3]CONTROLES!$C$54,[3]CONTROLES!$D$54,[3]CONTROLES!$D$55)</f>
        <v>0</v>
      </c>
      <c r="AP239" s="157"/>
      <c r="AQ239" s="158">
        <f>+IF(AP239=[3]CONTROLES!$C$56,[3]CONTROLES!$D$56,IF(AP239=[3]CONTROLES!$C$57,[3]CONTROLES!$D$57,[3]CONTROLES!$D$58))</f>
        <v>0</v>
      </c>
      <c r="AR239" s="157"/>
      <c r="AS239" s="158">
        <f>+IF(AR239=[3]CONTROLES!$C$59,[3]CONTROLES!$D$59,[3]CONTROLES!$D$60)</f>
        <v>0</v>
      </c>
      <c r="AT239" s="157"/>
      <c r="AU239" s="158">
        <f>+IF(AT239=[3]CONTROLES!$C$61,[3]CONTROLES!$D$61,[3]CONTROLES!$D$62)</f>
        <v>0</v>
      </c>
      <c r="AV239" s="157"/>
      <c r="AW239" s="159">
        <f>+IF(AV239=[3]CONTROLES!$C$63,[3]CONTROLES!$D$63,IF(AV239=[3]CONTROLES!$C$64,[3]CONTROLES!$D$64,[3]CONTROLES!$D$65))</f>
        <v>0</v>
      </c>
      <c r="AX239" s="159">
        <f t="shared" si="33"/>
        <v>0</v>
      </c>
      <c r="AY239" s="160" t="str">
        <f t="shared" si="34"/>
        <v>Débil</v>
      </c>
      <c r="AZ239" s="143"/>
      <c r="BA239" s="386"/>
      <c r="BB239" s="394"/>
      <c r="BC239" s="395"/>
      <c r="BD239" s="368"/>
      <c r="BE239" s="368"/>
      <c r="BF239" s="66"/>
      <c r="BG239" s="66"/>
      <c r="BH239" s="143" t="s">
        <v>216</v>
      </c>
      <c r="BI239" s="66"/>
      <c r="BJ239" s="66"/>
      <c r="BK239" s="66"/>
      <c r="BL239" s="66"/>
      <c r="BM239" s="136" t="s">
        <v>171</v>
      </c>
      <c r="BN239" s="368"/>
      <c r="BO239" s="239"/>
      <c r="BP239" s="239"/>
      <c r="BQ239" s="196"/>
      <c r="BR239" s="196"/>
      <c r="BS239" s="196"/>
      <c r="BT239" s="196"/>
      <c r="BU239" s="196"/>
      <c r="BV239" s="196"/>
      <c r="BW239" s="196"/>
      <c r="BX239" s="196"/>
      <c r="BY239" s="196"/>
      <c r="BZ239" s="196"/>
      <c r="CA239" s="196"/>
      <c r="CB239" s="196"/>
      <c r="CC239" s="196"/>
      <c r="CD239" s="196"/>
      <c r="CE239" s="196"/>
      <c r="CF239" s="196"/>
      <c r="CG239" s="196"/>
      <c r="CH239" s="196"/>
      <c r="CI239" s="196"/>
      <c r="CJ239" s="196"/>
      <c r="CK239" s="196"/>
      <c r="CL239" s="196"/>
      <c r="CM239" s="196"/>
      <c r="CN239" s="196"/>
      <c r="CO239" s="196"/>
      <c r="CP239" s="196"/>
      <c r="CQ239" s="196"/>
      <c r="CR239" s="196"/>
      <c r="CS239" s="196"/>
      <c r="CT239" s="196"/>
      <c r="CU239" s="196"/>
      <c r="CV239" s="196"/>
      <c r="CW239" s="196"/>
      <c r="CX239" s="196"/>
      <c r="CY239" s="196"/>
      <c r="CZ239" s="196"/>
      <c r="DA239" s="196"/>
      <c r="DB239" s="196"/>
      <c r="DC239" s="196"/>
      <c r="DD239" s="196"/>
      <c r="DE239" s="196"/>
      <c r="DF239" s="196"/>
      <c r="DG239" s="196"/>
      <c r="DH239" s="196"/>
      <c r="DI239" s="196"/>
      <c r="DJ239" s="196"/>
      <c r="DK239" s="196"/>
      <c r="DL239" s="196"/>
      <c r="DM239" s="196"/>
      <c r="DN239" s="196"/>
      <c r="DO239" s="196"/>
      <c r="DP239" s="196"/>
      <c r="DQ239" s="196"/>
      <c r="DR239" s="196"/>
      <c r="DS239" s="196"/>
      <c r="DT239" s="196"/>
      <c r="DU239" s="196"/>
      <c r="DV239" s="196"/>
      <c r="DW239" s="196"/>
      <c r="DX239" s="196"/>
      <c r="DY239" s="196"/>
      <c r="DZ239" s="196"/>
      <c r="EA239" s="196"/>
      <c r="EB239" s="196"/>
      <c r="EC239" s="196"/>
      <c r="ED239" s="196"/>
      <c r="EE239" s="196"/>
      <c r="EF239" s="196"/>
      <c r="EG239" s="196"/>
      <c r="EH239" s="196"/>
      <c r="EI239" s="196"/>
      <c r="EJ239" s="196"/>
      <c r="EK239" s="196"/>
      <c r="EL239" s="196"/>
      <c r="EM239" s="196"/>
      <c r="EN239" s="196"/>
      <c r="EO239" s="196"/>
      <c r="EP239" s="196"/>
      <c r="EQ239" s="196"/>
      <c r="ER239" s="196"/>
      <c r="ES239" s="196"/>
      <c r="ET239" s="196"/>
      <c r="EU239" s="196"/>
      <c r="EV239" s="196"/>
      <c r="EW239" s="196"/>
      <c r="EX239" s="196"/>
      <c r="EY239" s="196"/>
      <c r="EZ239" s="196"/>
      <c r="FA239" s="196"/>
      <c r="FB239" s="196"/>
      <c r="FC239" s="196"/>
      <c r="FD239" s="196"/>
      <c r="FE239" s="196"/>
      <c r="FF239" s="196"/>
      <c r="FG239" s="196"/>
      <c r="FH239" s="196"/>
      <c r="FI239" s="196"/>
      <c r="FJ239" s="196"/>
      <c r="FK239" s="196"/>
      <c r="FL239" s="196"/>
      <c r="FM239" s="196"/>
      <c r="FN239" s="196"/>
      <c r="FO239" s="196"/>
      <c r="FP239" s="196"/>
      <c r="FQ239" s="196"/>
      <c r="FR239" s="196"/>
      <c r="FS239" s="280"/>
      <c r="FT239" s="280"/>
      <c r="FU239" s="196"/>
      <c r="FV239" s="277"/>
      <c r="FW239" s="196"/>
      <c r="FX239" s="196"/>
      <c r="FY239" s="280"/>
      <c r="FZ239" s="196"/>
      <c r="GA239" s="196"/>
      <c r="GB239" s="196"/>
      <c r="GC239" s="196"/>
      <c r="GD239" s="196"/>
      <c r="GE239" s="239"/>
      <c r="GF239" s="239"/>
      <c r="GG239" s="239"/>
      <c r="GH239" s="239"/>
      <c r="GI239" s="239"/>
      <c r="GJ239" s="239"/>
      <c r="GK239" s="239"/>
      <c r="GL239" s="239"/>
      <c r="GM239" s="239"/>
      <c r="GN239" s="239"/>
      <c r="GO239" s="239"/>
      <c r="GP239" s="239"/>
      <c r="GQ239" s="239"/>
      <c r="GR239" s="239"/>
      <c r="GS239" s="239"/>
      <c r="GT239" s="239"/>
      <c r="GU239" s="239"/>
      <c r="GV239" s="239"/>
      <c r="GW239" s="239"/>
      <c r="GX239" s="239"/>
      <c r="GY239" s="239"/>
      <c r="GZ239" s="239"/>
      <c r="HA239" s="239"/>
      <c r="HB239" s="239"/>
      <c r="HC239" s="239"/>
      <c r="HD239" s="239"/>
      <c r="HE239" s="239"/>
      <c r="HF239" s="169"/>
    </row>
    <row r="240" spans="1:214" ht="39.75" hidden="1" customHeight="1" x14ac:dyDescent="0.2">
      <c r="A240" s="351"/>
      <c r="B240" s="350"/>
      <c r="C240" s="328"/>
      <c r="D240" s="466"/>
      <c r="E240" s="175"/>
      <c r="F240" s="465"/>
      <c r="G240" s="175"/>
      <c r="H240" s="465"/>
      <c r="I240" s="353"/>
      <c r="J240" s="153"/>
      <c r="K240" s="223"/>
      <c r="L240" s="223"/>
      <c r="M240" s="223"/>
      <c r="N240" s="223"/>
      <c r="O240" s="466"/>
      <c r="P240" s="386"/>
      <c r="Q240" s="395"/>
      <c r="R240" s="329"/>
      <c r="S240" s="395"/>
      <c r="T240" s="368"/>
      <c r="U240" s="154"/>
      <c r="V240" s="155"/>
      <c r="W240" s="155"/>
      <c r="X240" s="155"/>
      <c r="Y240" s="156" t="s">
        <v>115</v>
      </c>
      <c r="Z240" s="132">
        <f>+IF(Y240='Tabla Valoración controles'!$D$4,'Tabla Valoración controles'!$F$4,IF('Mapa Corrupcion'!Y240='Tabla Valoración controles'!$D$5,'Tabla Valoración controles'!$F$5,IF(Y240=FORMULAS!$A$10,0,'Tabla Valoración controles'!$F$6)))</f>
        <v>0</v>
      </c>
      <c r="AA240" s="156"/>
      <c r="AB240" s="133">
        <f>+IF(AA240='Tabla Valoración controles'!$D$7,'Tabla Valoración controles'!$F$7,IF(Y240=FORMULAS!$A$10,0,'Tabla Valoración controles'!$F$8))</f>
        <v>0</v>
      </c>
      <c r="AC240" s="156"/>
      <c r="AD240" s="132">
        <f>+IF(AC240='Tabla Valoración controles'!$D$9,'Tabla Valoración controles'!$F$9,IF(Y240=FORMULAS!$A$10,0,'Tabla Valoración controles'!$F$10))</f>
        <v>0</v>
      </c>
      <c r="AE240" s="156"/>
      <c r="AF240" s="132">
        <f>+IF(AE240='Tabla Valoración controles'!$D$9,'Tabla Valoración controles'!$F$9,IF(AA240=FORMULAS!$A$10,0,'Tabla Valoración controles'!$F$10))</f>
        <v>0</v>
      </c>
      <c r="AG240" s="156"/>
      <c r="AH240" s="132">
        <f>+IF(AG240='Tabla Valoración controles'!$D$13,'Tabla Valoración controles'!$F$13,'Tabla Valoración controles'!$F$14)</f>
        <v>0</v>
      </c>
      <c r="AI240" s="170">
        <f t="shared" si="32"/>
        <v>0</v>
      </c>
      <c r="AJ240" s="157"/>
      <c r="AK240" s="158">
        <f>+IF(AJ240=[3]CONTROLES!$C$50,[3]CONTROLES!$D$50,[3]CONTROLES!$D$51)</f>
        <v>0</v>
      </c>
      <c r="AL240" s="157"/>
      <c r="AM240" s="158">
        <f>+IF(AL240=[3]CONTROLES!$C$52,[3]CONTROLES!$D$52,[3]CONTROLES!$D$53)</f>
        <v>0</v>
      </c>
      <c r="AN240" s="157"/>
      <c r="AO240" s="158">
        <f>+IF(AN240=[3]CONTROLES!$C$54,[3]CONTROLES!$D$54,[3]CONTROLES!$D$55)</f>
        <v>0</v>
      </c>
      <c r="AP240" s="157"/>
      <c r="AQ240" s="158">
        <f>+IF(AP240=[3]CONTROLES!$C$56,[3]CONTROLES!$D$56,IF(AP240=[3]CONTROLES!$C$57,[3]CONTROLES!$D$57,[3]CONTROLES!$D$58))</f>
        <v>0</v>
      </c>
      <c r="AR240" s="157"/>
      <c r="AS240" s="158">
        <f>+IF(AR240=[3]CONTROLES!$C$59,[3]CONTROLES!$D$59,[3]CONTROLES!$D$60)</f>
        <v>0</v>
      </c>
      <c r="AT240" s="157"/>
      <c r="AU240" s="158">
        <f>+IF(AT240=[3]CONTROLES!$C$61,[3]CONTROLES!$D$61,[3]CONTROLES!$D$62)</f>
        <v>0</v>
      </c>
      <c r="AV240" s="157"/>
      <c r="AW240" s="159">
        <f>+IF(AV240=[3]CONTROLES!$C$63,[3]CONTROLES!$D$63,IF(AV240=[3]CONTROLES!$C$64,[3]CONTROLES!$D$64,[3]CONTROLES!$D$65))</f>
        <v>0</v>
      </c>
      <c r="AX240" s="159">
        <f t="shared" si="33"/>
        <v>0</v>
      </c>
      <c r="AY240" s="160" t="str">
        <f t="shared" si="34"/>
        <v>Débil</v>
      </c>
      <c r="AZ240" s="143"/>
      <c r="BA240" s="386"/>
      <c r="BB240" s="394"/>
      <c r="BC240" s="395"/>
      <c r="BD240" s="368"/>
      <c r="BE240" s="368"/>
      <c r="BF240" s="66"/>
      <c r="BG240" s="66"/>
      <c r="BH240" s="143" t="s">
        <v>216</v>
      </c>
      <c r="BI240" s="66"/>
      <c r="BJ240" s="66"/>
      <c r="BK240" s="66"/>
      <c r="BL240" s="66"/>
      <c r="BM240" s="136" t="s">
        <v>171</v>
      </c>
      <c r="BN240" s="368"/>
      <c r="BO240" s="239"/>
      <c r="BP240" s="239"/>
      <c r="BQ240" s="196"/>
      <c r="BR240" s="196"/>
      <c r="BS240" s="196"/>
      <c r="BT240" s="196"/>
      <c r="BU240" s="196"/>
      <c r="BV240" s="196"/>
      <c r="BW240" s="196"/>
      <c r="BX240" s="196"/>
      <c r="BY240" s="196"/>
      <c r="BZ240" s="196"/>
      <c r="CA240" s="196"/>
      <c r="CB240" s="196"/>
      <c r="CC240" s="196"/>
      <c r="CD240" s="196"/>
      <c r="CE240" s="196"/>
      <c r="CF240" s="196"/>
      <c r="CG240" s="196"/>
      <c r="CH240" s="196"/>
      <c r="CI240" s="196"/>
      <c r="CJ240" s="196"/>
      <c r="CK240" s="196"/>
      <c r="CL240" s="196"/>
      <c r="CM240" s="196"/>
      <c r="CN240" s="196"/>
      <c r="CO240" s="196"/>
      <c r="CP240" s="196"/>
      <c r="CQ240" s="196"/>
      <c r="CR240" s="196"/>
      <c r="CS240" s="196"/>
      <c r="CT240" s="196"/>
      <c r="CU240" s="196"/>
      <c r="CV240" s="196"/>
      <c r="CW240" s="196"/>
      <c r="CX240" s="196"/>
      <c r="CY240" s="196"/>
      <c r="CZ240" s="196"/>
      <c r="DA240" s="196"/>
      <c r="DB240" s="196"/>
      <c r="DC240" s="196"/>
      <c r="DD240" s="196"/>
      <c r="DE240" s="196"/>
      <c r="DF240" s="196"/>
      <c r="DG240" s="196"/>
      <c r="DH240" s="196"/>
      <c r="DI240" s="196"/>
      <c r="DJ240" s="196"/>
      <c r="DK240" s="196"/>
      <c r="DL240" s="196"/>
      <c r="DM240" s="196"/>
      <c r="DN240" s="196"/>
      <c r="DO240" s="196"/>
      <c r="DP240" s="196"/>
      <c r="DQ240" s="196"/>
      <c r="DR240" s="196"/>
      <c r="DS240" s="196"/>
      <c r="DT240" s="196"/>
      <c r="DU240" s="196"/>
      <c r="DV240" s="196"/>
      <c r="DW240" s="196"/>
      <c r="DX240" s="196"/>
      <c r="DY240" s="196"/>
      <c r="DZ240" s="196"/>
      <c r="EA240" s="196"/>
      <c r="EB240" s="196"/>
      <c r="EC240" s="196"/>
      <c r="ED240" s="196"/>
      <c r="EE240" s="196"/>
      <c r="EF240" s="196"/>
      <c r="EG240" s="196"/>
      <c r="EH240" s="196"/>
      <c r="EI240" s="196"/>
      <c r="EJ240" s="196"/>
      <c r="EK240" s="196"/>
      <c r="EL240" s="196"/>
      <c r="EM240" s="196"/>
      <c r="EN240" s="196"/>
      <c r="EO240" s="196"/>
      <c r="EP240" s="196"/>
      <c r="EQ240" s="196"/>
      <c r="ER240" s="196"/>
      <c r="ES240" s="196"/>
      <c r="ET240" s="196"/>
      <c r="EU240" s="196"/>
      <c r="EV240" s="196"/>
      <c r="EW240" s="196"/>
      <c r="EX240" s="196"/>
      <c r="EY240" s="196"/>
      <c r="EZ240" s="196"/>
      <c r="FA240" s="196"/>
      <c r="FB240" s="196"/>
      <c r="FC240" s="196"/>
      <c r="FD240" s="196"/>
      <c r="FE240" s="196"/>
      <c r="FF240" s="196"/>
      <c r="FG240" s="196"/>
      <c r="FH240" s="196"/>
      <c r="FI240" s="196"/>
      <c r="FJ240" s="196"/>
      <c r="FK240" s="196"/>
      <c r="FL240" s="196"/>
      <c r="FM240" s="196"/>
      <c r="FN240" s="196"/>
      <c r="FO240" s="196"/>
      <c r="FP240" s="196"/>
      <c r="FQ240" s="196"/>
      <c r="FR240" s="196"/>
      <c r="FS240" s="280"/>
      <c r="FT240" s="280"/>
      <c r="FU240" s="196"/>
      <c r="FV240" s="277"/>
      <c r="FW240" s="196"/>
      <c r="FX240" s="196"/>
      <c r="FY240" s="280"/>
      <c r="FZ240" s="196"/>
      <c r="GA240" s="196"/>
      <c r="GB240" s="196"/>
      <c r="GC240" s="196"/>
      <c r="GD240" s="196"/>
      <c r="GE240" s="239"/>
      <c r="GF240" s="239"/>
      <c r="GG240" s="239"/>
      <c r="GH240" s="239"/>
      <c r="GI240" s="239"/>
      <c r="GJ240" s="239"/>
      <c r="GK240" s="239"/>
      <c r="GL240" s="239"/>
      <c r="GM240" s="239"/>
      <c r="GN240" s="239"/>
      <c r="GO240" s="239"/>
      <c r="GP240" s="239"/>
      <c r="GQ240" s="239"/>
      <c r="GR240" s="239"/>
      <c r="GS240" s="239"/>
      <c r="GT240" s="239"/>
      <c r="GU240" s="239"/>
      <c r="GV240" s="239"/>
      <c r="GW240" s="239"/>
      <c r="GX240" s="239"/>
      <c r="GY240" s="239"/>
      <c r="GZ240" s="239"/>
      <c r="HA240" s="239"/>
      <c r="HB240" s="239"/>
      <c r="HC240" s="239"/>
      <c r="HD240" s="239"/>
      <c r="HE240" s="239"/>
      <c r="HF240" s="169"/>
    </row>
    <row r="241" spans="1:214" ht="39.75" hidden="1" customHeight="1" x14ac:dyDescent="0.2">
      <c r="A241" s="351"/>
      <c r="B241" s="350"/>
      <c r="C241" s="328"/>
      <c r="D241" s="466"/>
      <c r="E241" s="175"/>
      <c r="F241" s="465"/>
      <c r="G241" s="175"/>
      <c r="H241" s="465"/>
      <c r="I241" s="353"/>
      <c r="J241" s="153"/>
      <c r="K241" s="223"/>
      <c r="L241" s="223"/>
      <c r="M241" s="223"/>
      <c r="N241" s="223"/>
      <c r="O241" s="466"/>
      <c r="P241" s="386"/>
      <c r="Q241" s="395"/>
      <c r="R241" s="329"/>
      <c r="S241" s="395"/>
      <c r="T241" s="368"/>
      <c r="U241" s="154"/>
      <c r="V241" s="155"/>
      <c r="W241" s="155"/>
      <c r="X241" s="155"/>
      <c r="Y241" s="156" t="s">
        <v>115</v>
      </c>
      <c r="Z241" s="132">
        <f>+IF(Y241='Tabla Valoración controles'!$D$4,'Tabla Valoración controles'!$F$4,IF('Mapa Corrupcion'!Y241='Tabla Valoración controles'!$D$5,'Tabla Valoración controles'!$F$5,IF(Y241=FORMULAS!$A$10,0,'Tabla Valoración controles'!$F$6)))</f>
        <v>0</v>
      </c>
      <c r="AA241" s="156"/>
      <c r="AB241" s="133">
        <f>+IF(AA241='Tabla Valoración controles'!$D$7,'Tabla Valoración controles'!$F$7,IF(Y241=FORMULAS!$A$10,0,'Tabla Valoración controles'!$F$8))</f>
        <v>0</v>
      </c>
      <c r="AC241" s="156"/>
      <c r="AD241" s="132">
        <f>+IF(AC241='Tabla Valoración controles'!$D$9,'Tabla Valoración controles'!$F$9,IF(Y241=FORMULAS!$A$10,0,'Tabla Valoración controles'!$F$10))</f>
        <v>0</v>
      </c>
      <c r="AE241" s="156"/>
      <c r="AF241" s="132">
        <f>+IF(AE241='Tabla Valoración controles'!$D$9,'Tabla Valoración controles'!$F$9,IF(AA241=FORMULAS!$A$10,0,'Tabla Valoración controles'!$F$10))</f>
        <v>0</v>
      </c>
      <c r="AG241" s="156"/>
      <c r="AH241" s="132">
        <f>+IF(AG241='Tabla Valoración controles'!$D$13,'Tabla Valoración controles'!$F$13,'Tabla Valoración controles'!$F$14)</f>
        <v>0</v>
      </c>
      <c r="AI241" s="170">
        <f t="shared" si="32"/>
        <v>0</v>
      </c>
      <c r="AJ241" s="157"/>
      <c r="AK241" s="158">
        <f>+IF(AJ241=[3]CONTROLES!$C$50,[3]CONTROLES!$D$50,[3]CONTROLES!$D$51)</f>
        <v>0</v>
      </c>
      <c r="AL241" s="157"/>
      <c r="AM241" s="158">
        <f>+IF(AL241=[3]CONTROLES!$C$52,[3]CONTROLES!$D$52,[3]CONTROLES!$D$53)</f>
        <v>0</v>
      </c>
      <c r="AN241" s="157"/>
      <c r="AO241" s="158">
        <f>+IF(AN241=[3]CONTROLES!$C$54,[3]CONTROLES!$D$54,[3]CONTROLES!$D$55)</f>
        <v>0</v>
      </c>
      <c r="AP241" s="157"/>
      <c r="AQ241" s="158">
        <f>+IF(AP241=[3]CONTROLES!$C$56,[3]CONTROLES!$D$56,IF(AP241=[3]CONTROLES!$C$57,[3]CONTROLES!$D$57,[3]CONTROLES!$D$58))</f>
        <v>0</v>
      </c>
      <c r="AR241" s="157"/>
      <c r="AS241" s="158">
        <f>+IF(AR241=[3]CONTROLES!$C$59,[3]CONTROLES!$D$59,[3]CONTROLES!$D$60)</f>
        <v>0</v>
      </c>
      <c r="AT241" s="157"/>
      <c r="AU241" s="158">
        <f>+IF(AT241=[3]CONTROLES!$C$61,[3]CONTROLES!$D$61,[3]CONTROLES!$D$62)</f>
        <v>0</v>
      </c>
      <c r="AV241" s="157"/>
      <c r="AW241" s="159">
        <f>+IF(AV241=[3]CONTROLES!$C$63,[3]CONTROLES!$D$63,IF(AV241=[3]CONTROLES!$C$64,[3]CONTROLES!$D$64,[3]CONTROLES!$D$65))</f>
        <v>0</v>
      </c>
      <c r="AX241" s="159">
        <f t="shared" si="33"/>
        <v>0</v>
      </c>
      <c r="AY241" s="160" t="str">
        <f t="shared" si="34"/>
        <v>Débil</v>
      </c>
      <c r="AZ241" s="143"/>
      <c r="BA241" s="386"/>
      <c r="BB241" s="394"/>
      <c r="BC241" s="395"/>
      <c r="BD241" s="368"/>
      <c r="BE241" s="368"/>
      <c r="BF241" s="66"/>
      <c r="BG241" s="66"/>
      <c r="BH241" s="143" t="s">
        <v>216</v>
      </c>
      <c r="BI241" s="66"/>
      <c r="BJ241" s="66"/>
      <c r="BK241" s="66"/>
      <c r="BL241" s="66"/>
      <c r="BM241" s="136" t="s">
        <v>171</v>
      </c>
      <c r="BN241" s="368"/>
      <c r="BO241" s="239"/>
      <c r="BP241" s="239"/>
      <c r="BQ241" s="196"/>
      <c r="BR241" s="196"/>
      <c r="BS241" s="196"/>
      <c r="BT241" s="196"/>
      <c r="BU241" s="196"/>
      <c r="BV241" s="196"/>
      <c r="BW241" s="196"/>
      <c r="BX241" s="196"/>
      <c r="BY241" s="196"/>
      <c r="BZ241" s="196"/>
      <c r="CA241" s="196"/>
      <c r="CB241" s="196"/>
      <c r="CC241" s="196"/>
      <c r="CD241" s="196"/>
      <c r="CE241" s="196"/>
      <c r="CF241" s="196"/>
      <c r="CG241" s="196"/>
      <c r="CH241" s="196"/>
      <c r="CI241" s="196"/>
      <c r="CJ241" s="196"/>
      <c r="CK241" s="196"/>
      <c r="CL241" s="196"/>
      <c r="CM241" s="196"/>
      <c r="CN241" s="196"/>
      <c r="CO241" s="196"/>
      <c r="CP241" s="196"/>
      <c r="CQ241" s="196"/>
      <c r="CR241" s="196"/>
      <c r="CS241" s="196"/>
      <c r="CT241" s="196"/>
      <c r="CU241" s="196"/>
      <c r="CV241" s="196"/>
      <c r="CW241" s="196"/>
      <c r="CX241" s="196"/>
      <c r="CY241" s="196"/>
      <c r="CZ241" s="196"/>
      <c r="DA241" s="196"/>
      <c r="DB241" s="196"/>
      <c r="DC241" s="196"/>
      <c r="DD241" s="196"/>
      <c r="DE241" s="196"/>
      <c r="DF241" s="196"/>
      <c r="DG241" s="196"/>
      <c r="DH241" s="196"/>
      <c r="DI241" s="196"/>
      <c r="DJ241" s="196"/>
      <c r="DK241" s="196"/>
      <c r="DL241" s="196"/>
      <c r="DM241" s="196"/>
      <c r="DN241" s="196"/>
      <c r="DO241" s="196"/>
      <c r="DP241" s="196"/>
      <c r="DQ241" s="196"/>
      <c r="DR241" s="196"/>
      <c r="DS241" s="196"/>
      <c r="DT241" s="196"/>
      <c r="DU241" s="196"/>
      <c r="DV241" s="196"/>
      <c r="DW241" s="196"/>
      <c r="DX241" s="196"/>
      <c r="DY241" s="196"/>
      <c r="DZ241" s="196"/>
      <c r="EA241" s="196"/>
      <c r="EB241" s="196"/>
      <c r="EC241" s="196"/>
      <c r="ED241" s="196"/>
      <c r="EE241" s="196"/>
      <c r="EF241" s="196"/>
      <c r="EG241" s="196"/>
      <c r="EH241" s="196"/>
      <c r="EI241" s="196"/>
      <c r="EJ241" s="196"/>
      <c r="EK241" s="196"/>
      <c r="EL241" s="196"/>
      <c r="EM241" s="196"/>
      <c r="EN241" s="196"/>
      <c r="EO241" s="196"/>
      <c r="EP241" s="196"/>
      <c r="EQ241" s="196"/>
      <c r="ER241" s="196"/>
      <c r="ES241" s="196"/>
      <c r="ET241" s="196"/>
      <c r="EU241" s="196"/>
      <c r="EV241" s="196"/>
      <c r="EW241" s="196"/>
      <c r="EX241" s="196"/>
      <c r="EY241" s="196"/>
      <c r="EZ241" s="196"/>
      <c r="FA241" s="196"/>
      <c r="FB241" s="196"/>
      <c r="FC241" s="196"/>
      <c r="FD241" s="196"/>
      <c r="FE241" s="196"/>
      <c r="FF241" s="196"/>
      <c r="FG241" s="196"/>
      <c r="FH241" s="196"/>
      <c r="FI241" s="196"/>
      <c r="FJ241" s="196"/>
      <c r="FK241" s="196"/>
      <c r="FL241" s="196"/>
      <c r="FM241" s="196"/>
      <c r="FN241" s="196"/>
      <c r="FO241" s="196"/>
      <c r="FP241" s="196"/>
      <c r="FQ241" s="196"/>
      <c r="FR241" s="196"/>
      <c r="FS241" s="280"/>
      <c r="FT241" s="280"/>
      <c r="FU241" s="196"/>
      <c r="FV241" s="277"/>
      <c r="FW241" s="196"/>
      <c r="FX241" s="196"/>
      <c r="FY241" s="280"/>
      <c r="FZ241" s="196"/>
      <c r="GA241" s="196"/>
      <c r="GB241" s="196"/>
      <c r="GC241" s="196"/>
      <c r="GD241" s="196"/>
      <c r="GE241" s="239"/>
      <c r="GF241" s="239"/>
      <c r="GG241" s="239"/>
      <c r="GH241" s="239"/>
      <c r="GI241" s="239"/>
      <c r="GJ241" s="239"/>
      <c r="GK241" s="239"/>
      <c r="GL241" s="239"/>
      <c r="GM241" s="239"/>
      <c r="GN241" s="239"/>
      <c r="GO241" s="239"/>
      <c r="GP241" s="239"/>
      <c r="GQ241" s="239"/>
      <c r="GR241" s="239"/>
      <c r="GS241" s="239"/>
      <c r="GT241" s="239"/>
      <c r="GU241" s="239"/>
      <c r="GV241" s="239"/>
      <c r="GW241" s="239"/>
      <c r="GX241" s="239"/>
      <c r="GY241" s="239"/>
      <c r="GZ241" s="239"/>
      <c r="HA241" s="239"/>
      <c r="HB241" s="239"/>
      <c r="HC241" s="239"/>
      <c r="HD241" s="239"/>
      <c r="HE241" s="239"/>
      <c r="HF241" s="169"/>
    </row>
    <row r="242" spans="1:214" ht="39.75" hidden="1" customHeight="1" x14ac:dyDescent="0.2">
      <c r="A242" s="351"/>
      <c r="B242" s="350"/>
      <c r="C242" s="328"/>
      <c r="D242" s="466"/>
      <c r="E242" s="175"/>
      <c r="F242" s="465"/>
      <c r="G242" s="175"/>
      <c r="H242" s="465"/>
      <c r="I242" s="353"/>
      <c r="J242" s="153"/>
      <c r="K242" s="223"/>
      <c r="L242" s="223"/>
      <c r="M242" s="223"/>
      <c r="N242" s="223"/>
      <c r="O242" s="466"/>
      <c r="P242" s="386"/>
      <c r="Q242" s="395"/>
      <c r="R242" s="329"/>
      <c r="S242" s="395"/>
      <c r="T242" s="368"/>
      <c r="U242" s="154"/>
      <c r="V242" s="155"/>
      <c r="W242" s="155"/>
      <c r="X242" s="155"/>
      <c r="Y242" s="156" t="s">
        <v>115</v>
      </c>
      <c r="Z242" s="132">
        <f>+IF(Y242='Tabla Valoración controles'!$D$4,'Tabla Valoración controles'!$F$4,IF('Mapa Corrupcion'!Y242='Tabla Valoración controles'!$D$5,'Tabla Valoración controles'!$F$5,IF(Y242=FORMULAS!$A$10,0,'Tabla Valoración controles'!$F$6)))</f>
        <v>0</v>
      </c>
      <c r="AA242" s="156"/>
      <c r="AB242" s="133">
        <f>+IF(AA242='Tabla Valoración controles'!$D$7,'Tabla Valoración controles'!$F$7,IF(Y242=FORMULAS!$A$10,0,'Tabla Valoración controles'!$F$8))</f>
        <v>0</v>
      </c>
      <c r="AC242" s="156"/>
      <c r="AD242" s="132">
        <f>+IF(AC242='Tabla Valoración controles'!$D$9,'Tabla Valoración controles'!$F$9,IF(Y242=FORMULAS!$A$10,0,'Tabla Valoración controles'!$F$10))</f>
        <v>0</v>
      </c>
      <c r="AE242" s="156"/>
      <c r="AF242" s="132">
        <f>+IF(AE242='Tabla Valoración controles'!$D$9,'Tabla Valoración controles'!$F$9,IF(AA242=FORMULAS!$A$10,0,'Tabla Valoración controles'!$F$10))</f>
        <v>0</v>
      </c>
      <c r="AG242" s="156"/>
      <c r="AH242" s="132">
        <f>+IF(AG242='Tabla Valoración controles'!$D$13,'Tabla Valoración controles'!$F$13,'Tabla Valoración controles'!$F$14)</f>
        <v>0</v>
      </c>
      <c r="AI242" s="170">
        <f t="shared" si="32"/>
        <v>0</v>
      </c>
      <c r="AJ242" s="157"/>
      <c r="AK242" s="158">
        <f>+IF(AJ242=[3]CONTROLES!$C$50,[3]CONTROLES!$D$50,[3]CONTROLES!$D$51)</f>
        <v>0</v>
      </c>
      <c r="AL242" s="157"/>
      <c r="AM242" s="158">
        <f>+IF(AL242=[3]CONTROLES!$C$52,[3]CONTROLES!$D$52,[3]CONTROLES!$D$53)</f>
        <v>0</v>
      </c>
      <c r="AN242" s="157"/>
      <c r="AO242" s="158">
        <f>+IF(AN242=[3]CONTROLES!$C$54,[3]CONTROLES!$D$54,[3]CONTROLES!$D$55)</f>
        <v>0</v>
      </c>
      <c r="AP242" s="157"/>
      <c r="AQ242" s="158">
        <f>+IF(AP242=[3]CONTROLES!$C$56,[3]CONTROLES!$D$56,IF(AP242=[3]CONTROLES!$C$57,[3]CONTROLES!$D$57,[3]CONTROLES!$D$58))</f>
        <v>0</v>
      </c>
      <c r="AR242" s="157"/>
      <c r="AS242" s="158">
        <f>+IF(AR242=[3]CONTROLES!$C$59,[3]CONTROLES!$D$59,[3]CONTROLES!$D$60)</f>
        <v>0</v>
      </c>
      <c r="AT242" s="157"/>
      <c r="AU242" s="158">
        <f>+IF(AT242=[3]CONTROLES!$C$61,[3]CONTROLES!$D$61,[3]CONTROLES!$D$62)</f>
        <v>0</v>
      </c>
      <c r="AV242" s="157"/>
      <c r="AW242" s="159">
        <f>+IF(AV242=[3]CONTROLES!$C$63,[3]CONTROLES!$D$63,IF(AV242=[3]CONTROLES!$C$64,[3]CONTROLES!$D$64,[3]CONTROLES!$D$65))</f>
        <v>0</v>
      </c>
      <c r="AX242" s="159">
        <f t="shared" si="33"/>
        <v>0</v>
      </c>
      <c r="AY242" s="160" t="str">
        <f t="shared" si="34"/>
        <v>Débil</v>
      </c>
      <c r="AZ242" s="143"/>
      <c r="BA242" s="386"/>
      <c r="BB242" s="394"/>
      <c r="BC242" s="395"/>
      <c r="BD242" s="368"/>
      <c r="BE242" s="368"/>
      <c r="BF242" s="66"/>
      <c r="BG242" s="66"/>
      <c r="BH242" s="143" t="s">
        <v>216</v>
      </c>
      <c r="BI242" s="66"/>
      <c r="BJ242" s="66"/>
      <c r="BK242" s="66"/>
      <c r="BL242" s="66"/>
      <c r="BM242" s="136" t="s">
        <v>171</v>
      </c>
      <c r="BN242" s="368"/>
      <c r="BO242" s="239"/>
      <c r="BP242" s="239"/>
      <c r="BQ242" s="196"/>
      <c r="BR242" s="196"/>
      <c r="BS242" s="196"/>
      <c r="BT242" s="196"/>
      <c r="BU242" s="196"/>
      <c r="BV242" s="196"/>
      <c r="BW242" s="196"/>
      <c r="BX242" s="196"/>
      <c r="BY242" s="196"/>
      <c r="BZ242" s="196"/>
      <c r="CA242" s="196"/>
      <c r="CB242" s="196"/>
      <c r="CC242" s="196"/>
      <c r="CD242" s="196"/>
      <c r="CE242" s="196"/>
      <c r="CF242" s="196"/>
      <c r="CG242" s="196"/>
      <c r="CH242" s="196"/>
      <c r="CI242" s="196"/>
      <c r="CJ242" s="196"/>
      <c r="CK242" s="196"/>
      <c r="CL242" s="196"/>
      <c r="CM242" s="196"/>
      <c r="CN242" s="196"/>
      <c r="CO242" s="196"/>
      <c r="CP242" s="196"/>
      <c r="CQ242" s="196"/>
      <c r="CR242" s="196"/>
      <c r="CS242" s="196"/>
      <c r="CT242" s="196"/>
      <c r="CU242" s="196"/>
      <c r="CV242" s="196"/>
      <c r="CW242" s="196"/>
      <c r="CX242" s="196"/>
      <c r="CY242" s="196"/>
      <c r="CZ242" s="196"/>
      <c r="DA242" s="196"/>
      <c r="DB242" s="196"/>
      <c r="DC242" s="196"/>
      <c r="DD242" s="196"/>
      <c r="DE242" s="196"/>
      <c r="DF242" s="196"/>
      <c r="DG242" s="196"/>
      <c r="DH242" s="196"/>
      <c r="DI242" s="196"/>
      <c r="DJ242" s="196"/>
      <c r="DK242" s="196"/>
      <c r="DL242" s="196"/>
      <c r="DM242" s="196"/>
      <c r="DN242" s="196"/>
      <c r="DO242" s="196"/>
      <c r="DP242" s="196"/>
      <c r="DQ242" s="196"/>
      <c r="DR242" s="196"/>
      <c r="DS242" s="196"/>
      <c r="DT242" s="196"/>
      <c r="DU242" s="196"/>
      <c r="DV242" s="196"/>
      <c r="DW242" s="196"/>
      <c r="DX242" s="196"/>
      <c r="DY242" s="196"/>
      <c r="DZ242" s="196"/>
      <c r="EA242" s="196"/>
      <c r="EB242" s="196"/>
      <c r="EC242" s="196"/>
      <c r="ED242" s="196"/>
      <c r="EE242" s="196"/>
      <c r="EF242" s="196"/>
      <c r="EG242" s="196"/>
      <c r="EH242" s="196"/>
      <c r="EI242" s="196"/>
      <c r="EJ242" s="196"/>
      <c r="EK242" s="196"/>
      <c r="EL242" s="196"/>
      <c r="EM242" s="196"/>
      <c r="EN242" s="196"/>
      <c r="EO242" s="196"/>
      <c r="EP242" s="196"/>
      <c r="EQ242" s="196"/>
      <c r="ER242" s="196"/>
      <c r="ES242" s="196"/>
      <c r="ET242" s="196"/>
      <c r="EU242" s="196"/>
      <c r="EV242" s="196"/>
      <c r="EW242" s="196"/>
      <c r="EX242" s="196"/>
      <c r="EY242" s="196"/>
      <c r="EZ242" s="196"/>
      <c r="FA242" s="196"/>
      <c r="FB242" s="196"/>
      <c r="FC242" s="196"/>
      <c r="FD242" s="196"/>
      <c r="FE242" s="196"/>
      <c r="FF242" s="196"/>
      <c r="FG242" s="196"/>
      <c r="FH242" s="196"/>
      <c r="FI242" s="196"/>
      <c r="FJ242" s="196"/>
      <c r="FK242" s="196"/>
      <c r="FL242" s="196"/>
      <c r="FM242" s="196"/>
      <c r="FN242" s="196"/>
      <c r="FO242" s="196"/>
      <c r="FP242" s="196"/>
      <c r="FQ242" s="196"/>
      <c r="FR242" s="196"/>
      <c r="FS242" s="280"/>
      <c r="FT242" s="280"/>
      <c r="FU242" s="196"/>
      <c r="FV242" s="277"/>
      <c r="FW242" s="196"/>
      <c r="FX242" s="196"/>
      <c r="FY242" s="280"/>
      <c r="FZ242" s="196"/>
      <c r="GA242" s="196"/>
      <c r="GB242" s="196"/>
      <c r="GC242" s="196"/>
      <c r="GD242" s="196"/>
      <c r="GE242" s="239"/>
      <c r="GF242" s="239"/>
      <c r="GG242" s="239"/>
      <c r="GH242" s="239"/>
      <c r="GI242" s="239"/>
      <c r="GJ242" s="239"/>
      <c r="GK242" s="239"/>
      <c r="GL242" s="239"/>
      <c r="GM242" s="239"/>
      <c r="GN242" s="239"/>
      <c r="GO242" s="239"/>
      <c r="GP242" s="239"/>
      <c r="GQ242" s="239"/>
      <c r="GR242" s="239"/>
      <c r="GS242" s="239"/>
      <c r="GT242" s="239"/>
      <c r="GU242" s="239"/>
      <c r="GV242" s="239"/>
      <c r="GW242" s="239"/>
      <c r="GX242" s="239"/>
      <c r="GY242" s="239"/>
      <c r="GZ242" s="239"/>
      <c r="HA242" s="239"/>
      <c r="HB242" s="239"/>
      <c r="HC242" s="239"/>
      <c r="HD242" s="239"/>
      <c r="HE242" s="239"/>
      <c r="HF242" s="169"/>
    </row>
    <row r="243" spans="1:214" ht="39.75" hidden="1" customHeight="1" x14ac:dyDescent="0.2">
      <c r="A243" s="351"/>
      <c r="B243" s="350" t="s">
        <v>121</v>
      </c>
      <c r="C243" s="328" t="str">
        <f>VLOOKUP(B243,FORMULAS!$A$30:$C$46,2,0)</f>
        <v>OBJETIVO PROCESO</v>
      </c>
      <c r="D243" s="466" t="e">
        <f>VLOOKUP(#REF!,FORMULAS!$A$30:$C$46,3,0)</f>
        <v>#REF!</v>
      </c>
      <c r="E243" s="175"/>
      <c r="F243" s="465"/>
      <c r="G243" s="175"/>
      <c r="H243" s="465"/>
      <c r="I243" s="353"/>
      <c r="J243" s="153"/>
      <c r="K243" s="223"/>
      <c r="L243" s="223"/>
      <c r="M243" s="223"/>
      <c r="N243" s="223"/>
      <c r="O243" s="466" t="s">
        <v>3</v>
      </c>
      <c r="P243" s="386" t="str">
        <f>VLOOKUP(O243,FORMULAS!$A$77:$B$82,2,0)</f>
        <v>Probabilidad</v>
      </c>
      <c r="Q243" s="395" t="str">
        <f>+P243</f>
        <v>Probabilidad</v>
      </c>
      <c r="R243" s="329" t="e">
        <f>VLOOKUP(A243,'Impacto Ri Inhe'!$B$5:$AF$42,31,0)</f>
        <v>#N/A</v>
      </c>
      <c r="S243" s="395" t="e">
        <f>CONCATENATE(R243,"-",Q243)</f>
        <v>#N/A</v>
      </c>
      <c r="T243" s="368" t="e">
        <f>VLOOKUP(S243,FORMULAS!$I$77:$J$97,2,0)</f>
        <v>#N/A</v>
      </c>
      <c r="U243" s="154"/>
      <c r="V243" s="155"/>
      <c r="W243" s="155"/>
      <c r="X243" s="155"/>
      <c r="Y243" s="156" t="s">
        <v>115</v>
      </c>
      <c r="Z243" s="132">
        <f>+IF(Y243='Tabla Valoración controles'!$D$4,'Tabla Valoración controles'!$F$4,IF('Mapa Corrupcion'!Y243='Tabla Valoración controles'!$D$5,'Tabla Valoración controles'!$F$5,IF(Y243=FORMULAS!$A$10,0,'Tabla Valoración controles'!$F$6)))</f>
        <v>0</v>
      </c>
      <c r="AA243" s="156"/>
      <c r="AB243" s="133">
        <f>+IF(AA243='Tabla Valoración controles'!$D$7,'Tabla Valoración controles'!$F$7,IF(Y243=FORMULAS!$A$10,0,'Tabla Valoración controles'!$F$8))</f>
        <v>0</v>
      </c>
      <c r="AC243" s="156"/>
      <c r="AD243" s="132">
        <f>+IF(AC243='Tabla Valoración controles'!$D$9,'Tabla Valoración controles'!$F$9,IF(Y243=FORMULAS!$A$10,0,'Tabla Valoración controles'!$F$10))</f>
        <v>0</v>
      </c>
      <c r="AE243" s="156"/>
      <c r="AF243" s="132">
        <f>+IF(AE243='Tabla Valoración controles'!$D$9,'Tabla Valoración controles'!$F$9,IF(AA243=FORMULAS!$A$10,0,'Tabla Valoración controles'!$F$10))</f>
        <v>0</v>
      </c>
      <c r="AG243" s="156"/>
      <c r="AH243" s="132">
        <f>+IF(AG243='Tabla Valoración controles'!$D$13,'Tabla Valoración controles'!$F$13,'Tabla Valoración controles'!$F$14)</f>
        <v>0</v>
      </c>
      <c r="AI243" s="170">
        <f t="shared" si="32"/>
        <v>0</v>
      </c>
      <c r="AJ243" s="157"/>
      <c r="AK243" s="158">
        <f>+IF(AJ243=[3]CONTROLES!$C$50,[3]CONTROLES!$D$50,[3]CONTROLES!$D$51)</f>
        <v>0</v>
      </c>
      <c r="AL243" s="157"/>
      <c r="AM243" s="158">
        <f>+IF(AL243=[3]CONTROLES!$C$52,[3]CONTROLES!$D$52,[3]CONTROLES!$D$53)</f>
        <v>0</v>
      </c>
      <c r="AN243" s="157"/>
      <c r="AO243" s="158">
        <f>+IF(AN243=[3]CONTROLES!$C$54,[3]CONTROLES!$D$54,[3]CONTROLES!$D$55)</f>
        <v>0</v>
      </c>
      <c r="AP243" s="157"/>
      <c r="AQ243" s="158">
        <f>+IF(AP243=[3]CONTROLES!$C$56,[3]CONTROLES!$D$56,IF(AP243=[3]CONTROLES!$C$57,[3]CONTROLES!$D$57,[3]CONTROLES!$D$58))</f>
        <v>0</v>
      </c>
      <c r="AR243" s="157"/>
      <c r="AS243" s="158">
        <f>+IF(AR243=[3]CONTROLES!$C$59,[3]CONTROLES!$D$59,[3]CONTROLES!$D$60)</f>
        <v>0</v>
      </c>
      <c r="AT243" s="157"/>
      <c r="AU243" s="158">
        <f>+IF(AT243=[3]CONTROLES!$C$61,[3]CONTROLES!$D$61,[3]CONTROLES!$D$62)</f>
        <v>0</v>
      </c>
      <c r="AV243" s="157"/>
      <c r="AW243" s="159">
        <f>+IF(AV243=[3]CONTROLES!$C$63,[3]CONTROLES!$D$63,IF(AV243=[3]CONTROLES!$C$64,[3]CONTROLES!$D$64,[3]CONTROLES!$D$65))</f>
        <v>0</v>
      </c>
      <c r="AX243" s="159">
        <f t="shared" si="33"/>
        <v>0</v>
      </c>
      <c r="AY243" s="160" t="str">
        <f t="shared" si="34"/>
        <v>Débil</v>
      </c>
      <c r="AZ243" s="143" t="s">
        <v>3</v>
      </c>
      <c r="BA243" s="386" t="str">
        <f>VLOOKUP(AZ243,FORMULAS!$A$77:$B$82,2,0)</f>
        <v>Probabilidad</v>
      </c>
      <c r="BB243" s="393" t="e">
        <f>+R243</f>
        <v>#N/A</v>
      </c>
      <c r="BC243" s="395" t="e">
        <f>CONCATENATE(BB243,"-",BA243)</f>
        <v>#N/A</v>
      </c>
      <c r="BD243" s="368" t="e">
        <f>VLOOKUP(BC243,FORMULAS!$I$77:$J$97,2,0)</f>
        <v>#N/A</v>
      </c>
      <c r="BE243" s="368"/>
      <c r="BF243" s="66"/>
      <c r="BG243" s="66"/>
      <c r="BH243" s="143" t="s">
        <v>216</v>
      </c>
      <c r="BI243" s="66"/>
      <c r="BJ243" s="66"/>
      <c r="BK243" s="66"/>
      <c r="BL243" s="66"/>
      <c r="BM243" s="136" t="s">
        <v>171</v>
      </c>
      <c r="BN243" s="368"/>
      <c r="BO243" s="239"/>
      <c r="BP243" s="239"/>
      <c r="BQ243" s="196"/>
      <c r="BR243" s="196"/>
      <c r="BS243" s="196"/>
      <c r="BT243" s="196"/>
      <c r="BU243" s="196"/>
      <c r="BV243" s="196"/>
      <c r="BW243" s="196"/>
      <c r="BX243" s="196"/>
      <c r="BY243" s="196"/>
      <c r="BZ243" s="196"/>
      <c r="CA243" s="196"/>
      <c r="CB243" s="196"/>
      <c r="CC243" s="196"/>
      <c r="CD243" s="196"/>
      <c r="CE243" s="196"/>
      <c r="CF243" s="196"/>
      <c r="CG243" s="196"/>
      <c r="CH243" s="196"/>
      <c r="CI243" s="196"/>
      <c r="CJ243" s="196"/>
      <c r="CK243" s="196"/>
      <c r="CL243" s="196"/>
      <c r="CM243" s="196"/>
      <c r="CN243" s="196"/>
      <c r="CO243" s="196"/>
      <c r="CP243" s="196"/>
      <c r="CQ243" s="196"/>
      <c r="CR243" s="196"/>
      <c r="CS243" s="196"/>
      <c r="CT243" s="196"/>
      <c r="CU243" s="196"/>
      <c r="CV243" s="196"/>
      <c r="CW243" s="196"/>
      <c r="CX243" s="196"/>
      <c r="CY243" s="196"/>
      <c r="CZ243" s="196"/>
      <c r="DA243" s="196"/>
      <c r="DB243" s="196"/>
      <c r="DC243" s="196"/>
      <c r="DD243" s="196"/>
      <c r="DE243" s="196"/>
      <c r="DF243" s="196"/>
      <c r="DG243" s="196"/>
      <c r="DH243" s="196"/>
      <c r="DI243" s="196"/>
      <c r="DJ243" s="196"/>
      <c r="DK243" s="196"/>
      <c r="DL243" s="196"/>
      <c r="DM243" s="196"/>
      <c r="DN243" s="196"/>
      <c r="DO243" s="196"/>
      <c r="DP243" s="196"/>
      <c r="DQ243" s="196"/>
      <c r="DR243" s="196"/>
      <c r="DS243" s="196"/>
      <c r="DT243" s="196"/>
      <c r="DU243" s="196"/>
      <c r="DV243" s="196"/>
      <c r="DW243" s="196"/>
      <c r="DX243" s="196"/>
      <c r="DY243" s="196"/>
      <c r="DZ243" s="196"/>
      <c r="EA243" s="196"/>
      <c r="EB243" s="196"/>
      <c r="EC243" s="196"/>
      <c r="ED243" s="196"/>
      <c r="EE243" s="196"/>
      <c r="EF243" s="196"/>
      <c r="EG243" s="196"/>
      <c r="EH243" s="196"/>
      <c r="EI243" s="196"/>
      <c r="EJ243" s="196"/>
      <c r="EK243" s="196"/>
      <c r="EL243" s="196"/>
      <c r="EM243" s="196"/>
      <c r="EN243" s="196"/>
      <c r="EO243" s="196"/>
      <c r="EP243" s="196"/>
      <c r="EQ243" s="196"/>
      <c r="ER243" s="196"/>
      <c r="ES243" s="196"/>
      <c r="ET243" s="196"/>
      <c r="EU243" s="196"/>
      <c r="EV243" s="196"/>
      <c r="EW243" s="196"/>
      <c r="EX243" s="196"/>
      <c r="EY243" s="196"/>
      <c r="EZ243" s="196"/>
      <c r="FA243" s="196"/>
      <c r="FB243" s="196"/>
      <c r="FC243" s="196"/>
      <c r="FD243" s="196"/>
      <c r="FE243" s="196"/>
      <c r="FF243" s="196"/>
      <c r="FG243" s="196"/>
      <c r="FH243" s="196"/>
      <c r="FI243" s="196"/>
      <c r="FJ243" s="196"/>
      <c r="FK243" s="196"/>
      <c r="FL243" s="196"/>
      <c r="FM243" s="196"/>
      <c r="FN243" s="196"/>
      <c r="FO243" s="196"/>
      <c r="FP243" s="196"/>
      <c r="FQ243" s="196"/>
      <c r="FR243" s="196"/>
      <c r="FS243" s="280"/>
      <c r="FT243" s="280"/>
      <c r="FU243" s="196"/>
      <c r="FV243" s="277"/>
      <c r="FW243" s="196"/>
      <c r="FX243" s="196"/>
      <c r="FY243" s="280"/>
      <c r="FZ243" s="196"/>
      <c r="GA243" s="196"/>
      <c r="GB243" s="196"/>
      <c r="GC243" s="196"/>
      <c r="GD243" s="196"/>
      <c r="GE243" s="239"/>
      <c r="GF243" s="239"/>
      <c r="GG243" s="239"/>
      <c r="GH243" s="239"/>
      <c r="GI243" s="239"/>
      <c r="GJ243" s="239"/>
      <c r="GK243" s="239"/>
      <c r="GL243" s="239"/>
      <c r="GM243" s="239"/>
      <c r="GN243" s="239"/>
      <c r="GO243" s="239"/>
      <c r="GP243" s="239"/>
      <c r="GQ243" s="239"/>
      <c r="GR243" s="239"/>
      <c r="GS243" s="239"/>
      <c r="GT243" s="239"/>
      <c r="GU243" s="239"/>
      <c r="GV243" s="239"/>
      <c r="GW243" s="239"/>
      <c r="GX243" s="239"/>
      <c r="GY243" s="239"/>
      <c r="GZ243" s="239"/>
      <c r="HA243" s="239"/>
      <c r="HB243" s="239"/>
      <c r="HC243" s="239"/>
      <c r="HD243" s="239"/>
      <c r="HE243" s="239"/>
      <c r="HF243" s="169"/>
    </row>
    <row r="244" spans="1:214" ht="39.75" hidden="1" customHeight="1" x14ac:dyDescent="0.2">
      <c r="A244" s="351"/>
      <c r="B244" s="350"/>
      <c r="C244" s="328"/>
      <c r="D244" s="466"/>
      <c r="E244" s="175"/>
      <c r="F244" s="465"/>
      <c r="G244" s="175"/>
      <c r="H244" s="465"/>
      <c r="I244" s="353"/>
      <c r="J244" s="153"/>
      <c r="K244" s="223"/>
      <c r="L244" s="223"/>
      <c r="M244" s="223"/>
      <c r="N244" s="223"/>
      <c r="O244" s="466"/>
      <c r="P244" s="386"/>
      <c r="Q244" s="395"/>
      <c r="R244" s="329"/>
      <c r="S244" s="395"/>
      <c r="T244" s="368"/>
      <c r="U244" s="154"/>
      <c r="V244" s="155"/>
      <c r="W244" s="155"/>
      <c r="X244" s="155"/>
      <c r="Y244" s="156" t="s">
        <v>115</v>
      </c>
      <c r="Z244" s="132">
        <f>+IF(Y244='Tabla Valoración controles'!$D$4,'Tabla Valoración controles'!$F$4,IF('Mapa Corrupcion'!Y244='Tabla Valoración controles'!$D$5,'Tabla Valoración controles'!$F$5,IF(Y244=FORMULAS!$A$10,0,'Tabla Valoración controles'!$F$6)))</f>
        <v>0</v>
      </c>
      <c r="AA244" s="156"/>
      <c r="AB244" s="133">
        <f>+IF(AA244='Tabla Valoración controles'!$D$7,'Tabla Valoración controles'!$F$7,IF(Y244=FORMULAS!$A$10,0,'Tabla Valoración controles'!$F$8))</f>
        <v>0</v>
      </c>
      <c r="AC244" s="156"/>
      <c r="AD244" s="132">
        <f>+IF(AC244='Tabla Valoración controles'!$D$9,'Tabla Valoración controles'!$F$9,IF(Y244=FORMULAS!$A$10,0,'Tabla Valoración controles'!$F$10))</f>
        <v>0</v>
      </c>
      <c r="AE244" s="156"/>
      <c r="AF244" s="132">
        <f>+IF(AE244='Tabla Valoración controles'!$D$9,'Tabla Valoración controles'!$F$9,IF(AA244=FORMULAS!$A$10,0,'Tabla Valoración controles'!$F$10))</f>
        <v>0</v>
      </c>
      <c r="AG244" s="156"/>
      <c r="AH244" s="132">
        <f>+IF(AG244='Tabla Valoración controles'!$D$13,'Tabla Valoración controles'!$F$13,'Tabla Valoración controles'!$F$14)</f>
        <v>0</v>
      </c>
      <c r="AI244" s="170">
        <f t="shared" si="32"/>
        <v>0</v>
      </c>
      <c r="AJ244" s="157"/>
      <c r="AK244" s="158">
        <f>+IF(AJ244=[3]CONTROLES!$C$50,[3]CONTROLES!$D$50,[3]CONTROLES!$D$51)</f>
        <v>0</v>
      </c>
      <c r="AL244" s="157"/>
      <c r="AM244" s="158">
        <f>+IF(AL244=[3]CONTROLES!$C$52,[3]CONTROLES!$D$52,[3]CONTROLES!$D$53)</f>
        <v>0</v>
      </c>
      <c r="AN244" s="157"/>
      <c r="AO244" s="158">
        <f>+IF(AN244=[3]CONTROLES!$C$54,[3]CONTROLES!$D$54,[3]CONTROLES!$D$55)</f>
        <v>0</v>
      </c>
      <c r="AP244" s="157"/>
      <c r="AQ244" s="158">
        <f>+IF(AP244=[3]CONTROLES!$C$56,[3]CONTROLES!$D$56,IF(AP244=[3]CONTROLES!$C$57,[3]CONTROLES!$D$57,[3]CONTROLES!$D$58))</f>
        <v>0</v>
      </c>
      <c r="AR244" s="157"/>
      <c r="AS244" s="158">
        <f>+IF(AR244=[3]CONTROLES!$C$59,[3]CONTROLES!$D$59,[3]CONTROLES!$D$60)</f>
        <v>0</v>
      </c>
      <c r="AT244" s="157"/>
      <c r="AU244" s="158">
        <f>+IF(AT244=[3]CONTROLES!$C$61,[3]CONTROLES!$D$61,[3]CONTROLES!$D$62)</f>
        <v>0</v>
      </c>
      <c r="AV244" s="157"/>
      <c r="AW244" s="159">
        <f>+IF(AV244=[3]CONTROLES!$C$63,[3]CONTROLES!$D$63,IF(AV244=[3]CONTROLES!$C$64,[3]CONTROLES!$D$64,[3]CONTROLES!$D$65))</f>
        <v>0</v>
      </c>
      <c r="AX244" s="159">
        <f t="shared" si="33"/>
        <v>0</v>
      </c>
      <c r="AY244" s="160" t="str">
        <f t="shared" si="34"/>
        <v>Débil</v>
      </c>
      <c r="AZ244" s="143"/>
      <c r="BA244" s="386"/>
      <c r="BB244" s="394"/>
      <c r="BC244" s="395"/>
      <c r="BD244" s="368"/>
      <c r="BE244" s="368"/>
      <c r="BF244" s="66"/>
      <c r="BG244" s="66"/>
      <c r="BH244" s="143" t="s">
        <v>216</v>
      </c>
      <c r="BI244" s="66"/>
      <c r="BJ244" s="66"/>
      <c r="BK244" s="66"/>
      <c r="BL244" s="66"/>
      <c r="BM244" s="136" t="s">
        <v>171</v>
      </c>
      <c r="BN244" s="368"/>
      <c r="BO244" s="239"/>
      <c r="BP244" s="239"/>
      <c r="BQ244" s="196"/>
      <c r="BR244" s="196"/>
      <c r="BS244" s="196"/>
      <c r="BT244" s="196"/>
      <c r="BU244" s="196"/>
      <c r="BV244" s="196"/>
      <c r="BW244" s="196"/>
      <c r="BX244" s="196"/>
      <c r="BY244" s="196"/>
      <c r="BZ244" s="196"/>
      <c r="CA244" s="196"/>
      <c r="CB244" s="196"/>
      <c r="CC244" s="196"/>
      <c r="CD244" s="196"/>
      <c r="CE244" s="196"/>
      <c r="CF244" s="196"/>
      <c r="CG244" s="196"/>
      <c r="CH244" s="196"/>
      <c r="CI244" s="196"/>
      <c r="CJ244" s="196"/>
      <c r="CK244" s="196"/>
      <c r="CL244" s="196"/>
      <c r="CM244" s="196"/>
      <c r="CN244" s="196"/>
      <c r="CO244" s="196"/>
      <c r="CP244" s="196"/>
      <c r="CQ244" s="196"/>
      <c r="CR244" s="196"/>
      <c r="CS244" s="196"/>
      <c r="CT244" s="196"/>
      <c r="CU244" s="196"/>
      <c r="CV244" s="196"/>
      <c r="CW244" s="196"/>
      <c r="CX244" s="196"/>
      <c r="CY244" s="196"/>
      <c r="CZ244" s="196"/>
      <c r="DA244" s="196"/>
      <c r="DB244" s="196"/>
      <c r="DC244" s="196"/>
      <c r="DD244" s="196"/>
      <c r="DE244" s="196"/>
      <c r="DF244" s="196"/>
      <c r="DG244" s="196"/>
      <c r="DH244" s="196"/>
      <c r="DI244" s="196"/>
      <c r="DJ244" s="196"/>
      <c r="DK244" s="196"/>
      <c r="DL244" s="196"/>
      <c r="DM244" s="196"/>
      <c r="DN244" s="196"/>
      <c r="DO244" s="196"/>
      <c r="DP244" s="196"/>
      <c r="DQ244" s="196"/>
      <c r="DR244" s="196"/>
      <c r="DS244" s="196"/>
      <c r="DT244" s="196"/>
      <c r="DU244" s="196"/>
      <c r="DV244" s="196"/>
      <c r="DW244" s="196"/>
      <c r="DX244" s="196"/>
      <c r="DY244" s="196"/>
      <c r="DZ244" s="196"/>
      <c r="EA244" s="196"/>
      <c r="EB244" s="196"/>
      <c r="EC244" s="196"/>
      <c r="ED244" s="196"/>
      <c r="EE244" s="196"/>
      <c r="EF244" s="196"/>
      <c r="EG244" s="196"/>
      <c r="EH244" s="196"/>
      <c r="EI244" s="196"/>
      <c r="EJ244" s="196"/>
      <c r="EK244" s="196"/>
      <c r="EL244" s="196"/>
      <c r="EM244" s="196"/>
      <c r="EN244" s="196"/>
      <c r="EO244" s="196"/>
      <c r="EP244" s="196"/>
      <c r="EQ244" s="196"/>
      <c r="ER244" s="196"/>
      <c r="ES244" s="196"/>
      <c r="ET244" s="196"/>
      <c r="EU244" s="196"/>
      <c r="EV244" s="196"/>
      <c r="EW244" s="196"/>
      <c r="EX244" s="196"/>
      <c r="EY244" s="196"/>
      <c r="EZ244" s="196"/>
      <c r="FA244" s="196"/>
      <c r="FB244" s="196"/>
      <c r="FC244" s="196"/>
      <c r="FD244" s="196"/>
      <c r="FE244" s="196"/>
      <c r="FF244" s="196"/>
      <c r="FG244" s="196"/>
      <c r="FH244" s="196"/>
      <c r="FI244" s="196"/>
      <c r="FJ244" s="196"/>
      <c r="FK244" s="196"/>
      <c r="FL244" s="196"/>
      <c r="FM244" s="196"/>
      <c r="FN244" s="196"/>
      <c r="FO244" s="196"/>
      <c r="FP244" s="196"/>
      <c r="FQ244" s="196"/>
      <c r="FR244" s="196"/>
      <c r="FS244" s="280"/>
      <c r="FT244" s="280"/>
      <c r="FU244" s="196"/>
      <c r="FV244" s="277"/>
      <c r="FW244" s="196"/>
      <c r="FX244" s="196"/>
      <c r="FY244" s="280"/>
      <c r="FZ244" s="196"/>
      <c r="GA244" s="196"/>
      <c r="GB244" s="196"/>
      <c r="GC244" s="196"/>
      <c r="GD244" s="196"/>
      <c r="GE244" s="239"/>
      <c r="GF244" s="239"/>
      <c r="GG244" s="239"/>
      <c r="GH244" s="239"/>
      <c r="GI244" s="239"/>
      <c r="GJ244" s="239"/>
      <c r="GK244" s="239"/>
      <c r="GL244" s="239"/>
      <c r="GM244" s="239"/>
      <c r="GN244" s="239"/>
      <c r="GO244" s="239"/>
      <c r="GP244" s="239"/>
      <c r="GQ244" s="239"/>
      <c r="GR244" s="239"/>
      <c r="GS244" s="239"/>
      <c r="GT244" s="239"/>
      <c r="GU244" s="239"/>
      <c r="GV244" s="239"/>
      <c r="GW244" s="239"/>
      <c r="GX244" s="239"/>
      <c r="GY244" s="239"/>
      <c r="GZ244" s="239"/>
      <c r="HA244" s="239"/>
      <c r="HB244" s="239"/>
      <c r="HC244" s="239"/>
      <c r="HD244" s="239"/>
      <c r="HE244" s="239"/>
      <c r="HF244" s="169"/>
    </row>
    <row r="245" spans="1:214" ht="39.75" hidden="1" customHeight="1" x14ac:dyDescent="0.2">
      <c r="A245" s="351"/>
      <c r="B245" s="350"/>
      <c r="C245" s="328"/>
      <c r="D245" s="466"/>
      <c r="E245" s="175"/>
      <c r="F245" s="465"/>
      <c r="G245" s="175"/>
      <c r="H245" s="465"/>
      <c r="I245" s="353"/>
      <c r="J245" s="153"/>
      <c r="K245" s="223"/>
      <c r="L245" s="223"/>
      <c r="M245" s="223"/>
      <c r="N245" s="223"/>
      <c r="O245" s="466"/>
      <c r="P245" s="386"/>
      <c r="Q245" s="395"/>
      <c r="R245" s="329"/>
      <c r="S245" s="395"/>
      <c r="T245" s="368"/>
      <c r="U245" s="154"/>
      <c r="V245" s="155"/>
      <c r="W245" s="155"/>
      <c r="X245" s="155"/>
      <c r="Y245" s="156" t="s">
        <v>115</v>
      </c>
      <c r="Z245" s="132">
        <f>+IF(Y245='Tabla Valoración controles'!$D$4,'Tabla Valoración controles'!$F$4,IF('Mapa Corrupcion'!Y245='Tabla Valoración controles'!$D$5,'Tabla Valoración controles'!$F$5,IF(Y245=FORMULAS!$A$10,0,'Tabla Valoración controles'!$F$6)))</f>
        <v>0</v>
      </c>
      <c r="AA245" s="156"/>
      <c r="AB245" s="133">
        <f>+IF(AA245='Tabla Valoración controles'!$D$7,'Tabla Valoración controles'!$F$7,IF(Y245=FORMULAS!$A$10,0,'Tabla Valoración controles'!$F$8))</f>
        <v>0</v>
      </c>
      <c r="AC245" s="156"/>
      <c r="AD245" s="132">
        <f>+IF(AC245='Tabla Valoración controles'!$D$9,'Tabla Valoración controles'!$F$9,IF(Y245=FORMULAS!$A$10,0,'Tabla Valoración controles'!$F$10))</f>
        <v>0</v>
      </c>
      <c r="AE245" s="156"/>
      <c r="AF245" s="132">
        <f>+IF(AE245='Tabla Valoración controles'!$D$9,'Tabla Valoración controles'!$F$9,IF(AA245=FORMULAS!$A$10,0,'Tabla Valoración controles'!$F$10))</f>
        <v>0</v>
      </c>
      <c r="AG245" s="156"/>
      <c r="AH245" s="132">
        <f>+IF(AG245='Tabla Valoración controles'!$D$13,'Tabla Valoración controles'!$F$13,'Tabla Valoración controles'!$F$14)</f>
        <v>0</v>
      </c>
      <c r="AI245" s="170">
        <f t="shared" si="32"/>
        <v>0</v>
      </c>
      <c r="AJ245" s="157"/>
      <c r="AK245" s="158">
        <f>+IF(AJ245=[3]CONTROLES!$C$50,[3]CONTROLES!$D$50,[3]CONTROLES!$D$51)</f>
        <v>0</v>
      </c>
      <c r="AL245" s="157"/>
      <c r="AM245" s="158">
        <f>+IF(AL245=[3]CONTROLES!$C$52,[3]CONTROLES!$D$52,[3]CONTROLES!$D$53)</f>
        <v>0</v>
      </c>
      <c r="AN245" s="157"/>
      <c r="AO245" s="158">
        <f>+IF(AN245=[3]CONTROLES!$C$54,[3]CONTROLES!$D$54,[3]CONTROLES!$D$55)</f>
        <v>0</v>
      </c>
      <c r="AP245" s="157"/>
      <c r="AQ245" s="158">
        <f>+IF(AP245=[3]CONTROLES!$C$56,[3]CONTROLES!$D$56,IF(AP245=[3]CONTROLES!$C$57,[3]CONTROLES!$D$57,[3]CONTROLES!$D$58))</f>
        <v>0</v>
      </c>
      <c r="AR245" s="157"/>
      <c r="AS245" s="158">
        <f>+IF(AR245=[3]CONTROLES!$C$59,[3]CONTROLES!$D$59,[3]CONTROLES!$D$60)</f>
        <v>0</v>
      </c>
      <c r="AT245" s="157"/>
      <c r="AU245" s="158">
        <f>+IF(AT245=[3]CONTROLES!$C$61,[3]CONTROLES!$D$61,[3]CONTROLES!$D$62)</f>
        <v>0</v>
      </c>
      <c r="AV245" s="157"/>
      <c r="AW245" s="159">
        <f>+IF(AV245=[3]CONTROLES!$C$63,[3]CONTROLES!$D$63,IF(AV245=[3]CONTROLES!$C$64,[3]CONTROLES!$D$64,[3]CONTROLES!$D$65))</f>
        <v>0</v>
      </c>
      <c r="AX245" s="159">
        <f t="shared" si="33"/>
        <v>0</v>
      </c>
      <c r="AY245" s="160" t="str">
        <f t="shared" si="34"/>
        <v>Débil</v>
      </c>
      <c r="AZ245" s="143"/>
      <c r="BA245" s="386"/>
      <c r="BB245" s="394"/>
      <c r="BC245" s="395"/>
      <c r="BD245" s="368"/>
      <c r="BE245" s="368"/>
      <c r="BF245" s="66"/>
      <c r="BG245" s="66"/>
      <c r="BH245" s="143" t="s">
        <v>216</v>
      </c>
      <c r="BI245" s="66"/>
      <c r="BJ245" s="66"/>
      <c r="BK245" s="66"/>
      <c r="BL245" s="66"/>
      <c r="BM245" s="136" t="s">
        <v>171</v>
      </c>
      <c r="BN245" s="368"/>
      <c r="BO245" s="239"/>
      <c r="BP245" s="239"/>
      <c r="BQ245" s="196"/>
      <c r="BR245" s="196"/>
      <c r="BS245" s="196"/>
      <c r="BT245" s="196"/>
      <c r="BU245" s="196"/>
      <c r="BV245" s="196"/>
      <c r="BW245" s="196"/>
      <c r="BX245" s="196"/>
      <c r="BY245" s="196"/>
      <c r="BZ245" s="196"/>
      <c r="CA245" s="196"/>
      <c r="CB245" s="196"/>
      <c r="CC245" s="196"/>
      <c r="CD245" s="196"/>
      <c r="CE245" s="196"/>
      <c r="CF245" s="196"/>
      <c r="CG245" s="196"/>
      <c r="CH245" s="196"/>
      <c r="CI245" s="196"/>
      <c r="CJ245" s="196"/>
      <c r="CK245" s="196"/>
      <c r="CL245" s="196"/>
      <c r="CM245" s="196"/>
      <c r="CN245" s="196"/>
      <c r="CO245" s="196"/>
      <c r="CP245" s="196"/>
      <c r="CQ245" s="196"/>
      <c r="CR245" s="196"/>
      <c r="CS245" s="196"/>
      <c r="CT245" s="196"/>
      <c r="CU245" s="196"/>
      <c r="CV245" s="196"/>
      <c r="CW245" s="196"/>
      <c r="CX245" s="196"/>
      <c r="CY245" s="196"/>
      <c r="CZ245" s="196"/>
      <c r="DA245" s="196"/>
      <c r="DB245" s="196"/>
      <c r="DC245" s="196"/>
      <c r="DD245" s="196"/>
      <c r="DE245" s="196"/>
      <c r="DF245" s="196"/>
      <c r="DG245" s="196"/>
      <c r="DH245" s="196"/>
      <c r="DI245" s="196"/>
      <c r="DJ245" s="196"/>
      <c r="DK245" s="196"/>
      <c r="DL245" s="196"/>
      <c r="DM245" s="196"/>
      <c r="DN245" s="196"/>
      <c r="DO245" s="196"/>
      <c r="DP245" s="196"/>
      <c r="DQ245" s="196"/>
      <c r="DR245" s="196"/>
      <c r="DS245" s="196"/>
      <c r="DT245" s="196"/>
      <c r="DU245" s="196"/>
      <c r="DV245" s="196"/>
      <c r="DW245" s="196"/>
      <c r="DX245" s="196"/>
      <c r="DY245" s="196"/>
      <c r="DZ245" s="196"/>
      <c r="EA245" s="196"/>
      <c r="EB245" s="196"/>
      <c r="EC245" s="196"/>
      <c r="ED245" s="196"/>
      <c r="EE245" s="196"/>
      <c r="EF245" s="196"/>
      <c r="EG245" s="196"/>
      <c r="EH245" s="196"/>
      <c r="EI245" s="196"/>
      <c r="EJ245" s="196"/>
      <c r="EK245" s="196"/>
      <c r="EL245" s="196"/>
      <c r="EM245" s="196"/>
      <c r="EN245" s="196"/>
      <c r="EO245" s="196"/>
      <c r="EP245" s="196"/>
      <c r="EQ245" s="196"/>
      <c r="ER245" s="196"/>
      <c r="ES245" s="196"/>
      <c r="ET245" s="196"/>
      <c r="EU245" s="196"/>
      <c r="EV245" s="196"/>
      <c r="EW245" s="196"/>
      <c r="EX245" s="196"/>
      <c r="EY245" s="196"/>
      <c r="EZ245" s="196"/>
      <c r="FA245" s="196"/>
      <c r="FB245" s="196"/>
      <c r="FC245" s="196"/>
      <c r="FD245" s="196"/>
      <c r="FE245" s="196"/>
      <c r="FF245" s="196"/>
      <c r="FG245" s="196"/>
      <c r="FH245" s="196"/>
      <c r="FI245" s="196"/>
      <c r="FJ245" s="196"/>
      <c r="FK245" s="196"/>
      <c r="FL245" s="196"/>
      <c r="FM245" s="196"/>
      <c r="FN245" s="196"/>
      <c r="FO245" s="196"/>
      <c r="FP245" s="196"/>
      <c r="FQ245" s="196"/>
      <c r="FR245" s="196"/>
      <c r="FS245" s="280"/>
      <c r="FT245" s="280"/>
      <c r="FU245" s="196"/>
      <c r="FV245" s="277"/>
      <c r="FW245" s="196"/>
      <c r="FX245" s="196"/>
      <c r="FY245" s="280"/>
      <c r="FZ245" s="196"/>
      <c r="GA245" s="196"/>
      <c r="GB245" s="196"/>
      <c r="GC245" s="196"/>
      <c r="GD245" s="196"/>
      <c r="GE245" s="239"/>
      <c r="GF245" s="239"/>
      <c r="GG245" s="239"/>
      <c r="GH245" s="239"/>
      <c r="GI245" s="239"/>
      <c r="GJ245" s="239"/>
      <c r="GK245" s="239"/>
      <c r="GL245" s="239"/>
      <c r="GM245" s="239"/>
      <c r="GN245" s="239"/>
      <c r="GO245" s="239"/>
      <c r="GP245" s="239"/>
      <c r="GQ245" s="239"/>
      <c r="GR245" s="239"/>
      <c r="GS245" s="239"/>
      <c r="GT245" s="239"/>
      <c r="GU245" s="239"/>
      <c r="GV245" s="239"/>
      <c r="GW245" s="239"/>
      <c r="GX245" s="239"/>
      <c r="GY245" s="239"/>
      <c r="GZ245" s="239"/>
      <c r="HA245" s="239"/>
      <c r="HB245" s="239"/>
      <c r="HC245" s="239"/>
      <c r="HD245" s="239"/>
      <c r="HE245" s="239"/>
      <c r="HF245" s="169"/>
    </row>
    <row r="246" spans="1:214" ht="39.75" hidden="1" customHeight="1" x14ac:dyDescent="0.2">
      <c r="A246" s="351"/>
      <c r="B246" s="350"/>
      <c r="C246" s="328"/>
      <c r="D246" s="466"/>
      <c r="E246" s="175"/>
      <c r="F246" s="465"/>
      <c r="G246" s="175"/>
      <c r="H246" s="465"/>
      <c r="I246" s="353"/>
      <c r="J246" s="153"/>
      <c r="K246" s="223"/>
      <c r="L246" s="223"/>
      <c r="M246" s="223"/>
      <c r="N246" s="223"/>
      <c r="O246" s="466"/>
      <c r="P246" s="386"/>
      <c r="Q246" s="395"/>
      <c r="R246" s="329"/>
      <c r="S246" s="395"/>
      <c r="T246" s="368"/>
      <c r="U246" s="154"/>
      <c r="V246" s="155"/>
      <c r="W246" s="155"/>
      <c r="X246" s="155"/>
      <c r="Y246" s="156" t="s">
        <v>115</v>
      </c>
      <c r="Z246" s="132">
        <f>+IF(Y246='Tabla Valoración controles'!$D$4,'Tabla Valoración controles'!$F$4,IF('Mapa Corrupcion'!Y246='Tabla Valoración controles'!$D$5,'Tabla Valoración controles'!$F$5,IF(Y246=FORMULAS!$A$10,0,'Tabla Valoración controles'!$F$6)))</f>
        <v>0</v>
      </c>
      <c r="AA246" s="156"/>
      <c r="AB246" s="133">
        <f>+IF(AA246='Tabla Valoración controles'!$D$7,'Tabla Valoración controles'!$F$7,IF(Y246=FORMULAS!$A$10,0,'Tabla Valoración controles'!$F$8))</f>
        <v>0</v>
      </c>
      <c r="AC246" s="156"/>
      <c r="AD246" s="132">
        <f>+IF(AC246='Tabla Valoración controles'!$D$9,'Tabla Valoración controles'!$F$9,IF(Y246=FORMULAS!$A$10,0,'Tabla Valoración controles'!$F$10))</f>
        <v>0</v>
      </c>
      <c r="AE246" s="156"/>
      <c r="AF246" s="132">
        <f>+IF(AE246='Tabla Valoración controles'!$D$9,'Tabla Valoración controles'!$F$9,IF(AA246=FORMULAS!$A$10,0,'Tabla Valoración controles'!$F$10))</f>
        <v>0</v>
      </c>
      <c r="AG246" s="156"/>
      <c r="AH246" s="132">
        <f>+IF(AG246='Tabla Valoración controles'!$D$13,'Tabla Valoración controles'!$F$13,'Tabla Valoración controles'!$F$14)</f>
        <v>0</v>
      </c>
      <c r="AI246" s="170">
        <f>+Z246+AB246+AD246</f>
        <v>0</v>
      </c>
      <c r="AJ246" s="157"/>
      <c r="AK246" s="158">
        <f>+IF(AJ246=[3]CONTROLES!$C$50,[3]CONTROLES!$D$50,[3]CONTROLES!$D$51)</f>
        <v>0</v>
      </c>
      <c r="AL246" s="157"/>
      <c r="AM246" s="158">
        <f>+IF(AL246=[3]CONTROLES!$C$52,[3]CONTROLES!$D$52,[3]CONTROLES!$D$53)</f>
        <v>0</v>
      </c>
      <c r="AN246" s="157"/>
      <c r="AO246" s="158">
        <f>+IF(AN246=[3]CONTROLES!$C$54,[3]CONTROLES!$D$54,[3]CONTROLES!$D$55)</f>
        <v>0</v>
      </c>
      <c r="AP246" s="157"/>
      <c r="AQ246" s="158">
        <f>+IF(AP246=[3]CONTROLES!$C$56,[3]CONTROLES!$D$56,IF(AP246=[3]CONTROLES!$C$57,[3]CONTROLES!$D$57,[3]CONTROLES!$D$58))</f>
        <v>0</v>
      </c>
      <c r="AR246" s="157"/>
      <c r="AS246" s="158">
        <f>+IF(AR246=[3]CONTROLES!$C$59,[3]CONTROLES!$D$59,[3]CONTROLES!$D$60)</f>
        <v>0</v>
      </c>
      <c r="AT246" s="157"/>
      <c r="AU246" s="158">
        <f>+IF(AT246=[3]CONTROLES!$C$61,[3]CONTROLES!$D$61,[3]CONTROLES!$D$62)</f>
        <v>0</v>
      </c>
      <c r="AV246" s="157"/>
      <c r="AW246" s="159">
        <f>+IF(AV246=[3]CONTROLES!$C$63,[3]CONTROLES!$D$63,IF(AV246=[3]CONTROLES!$C$64,[3]CONTROLES!$D$64,[3]CONTROLES!$D$65))</f>
        <v>0</v>
      </c>
      <c r="AX246" s="159">
        <f t="shared" si="33"/>
        <v>0</v>
      </c>
      <c r="AY246" s="160" t="str">
        <f t="shared" si="34"/>
        <v>Débil</v>
      </c>
      <c r="AZ246" s="143"/>
      <c r="BA246" s="386"/>
      <c r="BB246" s="394"/>
      <c r="BC246" s="395"/>
      <c r="BD246" s="368"/>
      <c r="BE246" s="368"/>
      <c r="BF246" s="66"/>
      <c r="BG246" s="66"/>
      <c r="BH246" s="143" t="s">
        <v>216</v>
      </c>
      <c r="BI246" s="66"/>
      <c r="BJ246" s="66"/>
      <c r="BK246" s="66"/>
      <c r="BL246" s="66"/>
      <c r="BM246" s="136" t="s">
        <v>171</v>
      </c>
      <c r="BN246" s="368"/>
      <c r="BO246" s="239"/>
      <c r="BP246" s="239"/>
      <c r="BQ246" s="196"/>
      <c r="BR246" s="196"/>
      <c r="BS246" s="196"/>
      <c r="BT246" s="196"/>
      <c r="BU246" s="196"/>
      <c r="BV246" s="196"/>
      <c r="BW246" s="196"/>
      <c r="BX246" s="196"/>
      <c r="BY246" s="196"/>
      <c r="BZ246" s="196"/>
      <c r="CA246" s="196"/>
      <c r="CB246" s="196"/>
      <c r="CC246" s="196"/>
      <c r="CD246" s="196"/>
      <c r="CE246" s="196"/>
      <c r="CF246" s="196"/>
      <c r="CG246" s="196"/>
      <c r="CH246" s="196"/>
      <c r="CI246" s="196"/>
      <c r="CJ246" s="196"/>
      <c r="CK246" s="196"/>
      <c r="CL246" s="196"/>
      <c r="CM246" s="196"/>
      <c r="CN246" s="196"/>
      <c r="CO246" s="196"/>
      <c r="CP246" s="196"/>
      <c r="CQ246" s="196"/>
      <c r="CR246" s="196"/>
      <c r="CS246" s="196"/>
      <c r="CT246" s="196"/>
      <c r="CU246" s="196"/>
      <c r="CV246" s="196"/>
      <c r="CW246" s="196"/>
      <c r="CX246" s="196"/>
      <c r="CY246" s="196"/>
      <c r="CZ246" s="196"/>
      <c r="DA246" s="196"/>
      <c r="DB246" s="196"/>
      <c r="DC246" s="196"/>
      <c r="DD246" s="196"/>
      <c r="DE246" s="196"/>
      <c r="DF246" s="196"/>
      <c r="DG246" s="196"/>
      <c r="DH246" s="196"/>
      <c r="DI246" s="196"/>
      <c r="DJ246" s="196"/>
      <c r="DK246" s="196"/>
      <c r="DL246" s="196"/>
      <c r="DM246" s="196"/>
      <c r="DN246" s="196"/>
      <c r="DO246" s="196"/>
      <c r="DP246" s="196"/>
      <c r="DQ246" s="196"/>
      <c r="DR246" s="196"/>
      <c r="DS246" s="196"/>
      <c r="DT246" s="196"/>
      <c r="DU246" s="196"/>
      <c r="DV246" s="196"/>
      <c r="DW246" s="196"/>
      <c r="DX246" s="196"/>
      <c r="DY246" s="196"/>
      <c r="DZ246" s="196"/>
      <c r="EA246" s="196"/>
      <c r="EB246" s="196"/>
      <c r="EC246" s="196"/>
      <c r="ED246" s="196"/>
      <c r="EE246" s="196"/>
      <c r="EF246" s="196"/>
      <c r="EG246" s="196"/>
      <c r="EH246" s="196"/>
      <c r="EI246" s="196"/>
      <c r="EJ246" s="196"/>
      <c r="EK246" s="196"/>
      <c r="EL246" s="196"/>
      <c r="EM246" s="196"/>
      <c r="EN246" s="196"/>
      <c r="EO246" s="196"/>
      <c r="EP246" s="196"/>
      <c r="EQ246" s="196"/>
      <c r="ER246" s="196"/>
      <c r="ES246" s="196"/>
      <c r="ET246" s="196"/>
      <c r="EU246" s="196"/>
      <c r="EV246" s="196"/>
      <c r="EW246" s="196"/>
      <c r="EX246" s="196"/>
      <c r="EY246" s="196"/>
      <c r="EZ246" s="196"/>
      <c r="FA246" s="196"/>
      <c r="FB246" s="196"/>
      <c r="FC246" s="196"/>
      <c r="FD246" s="196"/>
      <c r="FE246" s="196"/>
      <c r="FF246" s="196"/>
      <c r="FG246" s="196"/>
      <c r="FH246" s="196"/>
      <c r="FI246" s="196"/>
      <c r="FJ246" s="196"/>
      <c r="FK246" s="196"/>
      <c r="FL246" s="196"/>
      <c r="FM246" s="196"/>
      <c r="FN246" s="196"/>
      <c r="FO246" s="196"/>
      <c r="FP246" s="196"/>
      <c r="FQ246" s="196"/>
      <c r="FR246" s="196"/>
      <c r="FS246" s="280"/>
      <c r="FT246" s="280"/>
      <c r="FU246" s="196"/>
      <c r="FV246" s="277"/>
      <c r="FW246" s="196"/>
      <c r="FX246" s="196"/>
      <c r="FY246" s="280"/>
      <c r="FZ246" s="196"/>
      <c r="GA246" s="196"/>
      <c r="GB246" s="196"/>
      <c r="GC246" s="196"/>
      <c r="GD246" s="196"/>
      <c r="GE246" s="239"/>
      <c r="GF246" s="239"/>
      <c r="GG246" s="239"/>
      <c r="GH246" s="239"/>
      <c r="GI246" s="239"/>
      <c r="GJ246" s="239"/>
      <c r="GK246" s="239"/>
      <c r="GL246" s="239"/>
      <c r="GM246" s="239"/>
      <c r="GN246" s="239"/>
      <c r="GO246" s="239"/>
      <c r="GP246" s="239"/>
      <c r="GQ246" s="239"/>
      <c r="GR246" s="239"/>
      <c r="GS246" s="239"/>
      <c r="GT246" s="239"/>
      <c r="GU246" s="239"/>
      <c r="GV246" s="239"/>
      <c r="GW246" s="239"/>
      <c r="GX246" s="239"/>
      <c r="GY246" s="239"/>
      <c r="GZ246" s="239"/>
      <c r="HA246" s="239"/>
      <c r="HB246" s="239"/>
      <c r="HC246" s="239"/>
      <c r="HD246" s="239"/>
      <c r="HE246" s="239"/>
      <c r="HF246" s="169"/>
    </row>
    <row r="247" spans="1:214" ht="39.75" hidden="1" customHeight="1" x14ac:dyDescent="0.2">
      <c r="A247" s="351"/>
      <c r="B247" s="350"/>
      <c r="C247" s="328"/>
      <c r="D247" s="466"/>
      <c r="E247" s="175"/>
      <c r="F247" s="465"/>
      <c r="G247" s="175"/>
      <c r="H247" s="465"/>
      <c r="I247" s="353"/>
      <c r="J247" s="153"/>
      <c r="K247" s="223"/>
      <c r="L247" s="223"/>
      <c r="M247" s="223"/>
      <c r="N247" s="223"/>
      <c r="O247" s="466"/>
      <c r="P247" s="386"/>
      <c r="Q247" s="395"/>
      <c r="R247" s="329"/>
      <c r="S247" s="395"/>
      <c r="T247" s="368"/>
      <c r="U247" s="154"/>
      <c r="V247" s="155"/>
      <c r="W247" s="155"/>
      <c r="X247" s="155"/>
      <c r="Y247" s="156" t="s">
        <v>115</v>
      </c>
      <c r="Z247" s="132">
        <f>+IF(Y247='Tabla Valoración controles'!$D$4,'Tabla Valoración controles'!$F$4,IF('Mapa Corrupcion'!Y247='Tabla Valoración controles'!$D$5,'Tabla Valoración controles'!$F$5,IF(Y247=FORMULAS!$A$10,0,'Tabla Valoración controles'!$F$6)))</f>
        <v>0</v>
      </c>
      <c r="AA247" s="156"/>
      <c r="AB247" s="133">
        <f>+IF(AA247='Tabla Valoración controles'!$D$7,'Tabla Valoración controles'!$F$7,IF(Y247=FORMULAS!$A$10,0,'Tabla Valoración controles'!$F$8))</f>
        <v>0</v>
      </c>
      <c r="AC247" s="156"/>
      <c r="AD247" s="132">
        <f>+IF(AC247='Tabla Valoración controles'!$D$9,'Tabla Valoración controles'!$F$9,IF(Y247=FORMULAS!$A$10,0,'Tabla Valoración controles'!$F$10))</f>
        <v>0</v>
      </c>
      <c r="AE247" s="156"/>
      <c r="AF247" s="132">
        <f>+IF(AE247='Tabla Valoración controles'!$D$9,'Tabla Valoración controles'!$F$9,IF(AA247=FORMULAS!$A$10,0,'Tabla Valoración controles'!$F$10))</f>
        <v>0</v>
      </c>
      <c r="AG247" s="156"/>
      <c r="AH247" s="132">
        <f>+IF(AG247='Tabla Valoración controles'!$D$13,'Tabla Valoración controles'!$F$13,'Tabla Valoración controles'!$F$14)</f>
        <v>0</v>
      </c>
      <c r="AI247" s="170">
        <f>+Z247+AB247+AD247</f>
        <v>0</v>
      </c>
      <c r="AJ247" s="157"/>
      <c r="AK247" s="158">
        <f>+IF(AJ247=[3]CONTROLES!$C$50,[3]CONTROLES!$D$50,[3]CONTROLES!$D$51)</f>
        <v>0</v>
      </c>
      <c r="AL247" s="157"/>
      <c r="AM247" s="158">
        <f>+IF(AL247=[3]CONTROLES!$C$52,[3]CONTROLES!$D$52,[3]CONTROLES!$D$53)</f>
        <v>0</v>
      </c>
      <c r="AN247" s="157"/>
      <c r="AO247" s="158">
        <f>+IF(AN247=[3]CONTROLES!$C$54,[3]CONTROLES!$D$54,[3]CONTROLES!$D$55)</f>
        <v>0</v>
      </c>
      <c r="AP247" s="157"/>
      <c r="AQ247" s="158">
        <f>+IF(AP247=[3]CONTROLES!$C$56,[3]CONTROLES!$D$56,IF(AP247=[3]CONTROLES!$C$57,[3]CONTROLES!$D$57,[3]CONTROLES!$D$58))</f>
        <v>0</v>
      </c>
      <c r="AR247" s="157"/>
      <c r="AS247" s="158">
        <f>+IF(AR247=[3]CONTROLES!$C$59,[3]CONTROLES!$D$59,[3]CONTROLES!$D$60)</f>
        <v>0</v>
      </c>
      <c r="AT247" s="157"/>
      <c r="AU247" s="158">
        <f>+IF(AT247=[3]CONTROLES!$C$61,[3]CONTROLES!$D$61,[3]CONTROLES!$D$62)</f>
        <v>0</v>
      </c>
      <c r="AV247" s="157"/>
      <c r="AW247" s="159">
        <f>+IF(AV247=[3]CONTROLES!$C$63,[3]CONTROLES!$D$63,IF(AV247=[3]CONTROLES!$C$64,[3]CONTROLES!$D$64,[3]CONTROLES!$D$65))</f>
        <v>0</v>
      </c>
      <c r="AX247" s="159">
        <f t="shared" si="33"/>
        <v>0</v>
      </c>
      <c r="AY247" s="160" t="str">
        <f t="shared" si="34"/>
        <v>Débil</v>
      </c>
      <c r="AZ247" s="143"/>
      <c r="BA247" s="386"/>
      <c r="BB247" s="394"/>
      <c r="BC247" s="395"/>
      <c r="BD247" s="368"/>
      <c r="BE247" s="368"/>
      <c r="BF247" s="66"/>
      <c r="BG247" s="66"/>
      <c r="BH247" s="143" t="s">
        <v>216</v>
      </c>
      <c r="BI247" s="66"/>
      <c r="BJ247" s="66"/>
      <c r="BK247" s="66"/>
      <c r="BL247" s="66"/>
      <c r="BM247" s="136" t="s">
        <v>171</v>
      </c>
      <c r="BN247" s="368"/>
      <c r="BO247" s="239"/>
      <c r="BP247" s="239"/>
      <c r="BQ247" s="196"/>
      <c r="BR247" s="196"/>
      <c r="BS247" s="196"/>
      <c r="BT247" s="196"/>
      <c r="BU247" s="196"/>
      <c r="BV247" s="196"/>
      <c r="BW247" s="196"/>
      <c r="BX247" s="196"/>
      <c r="BY247" s="196"/>
      <c r="BZ247" s="196"/>
      <c r="CA247" s="196"/>
      <c r="CB247" s="196"/>
      <c r="CC247" s="196"/>
      <c r="CD247" s="196"/>
      <c r="CE247" s="196"/>
      <c r="CF247" s="196"/>
      <c r="CG247" s="196"/>
      <c r="CH247" s="196"/>
      <c r="CI247" s="196"/>
      <c r="CJ247" s="196"/>
      <c r="CK247" s="196"/>
      <c r="CL247" s="196"/>
      <c r="CM247" s="196"/>
      <c r="CN247" s="196"/>
      <c r="CO247" s="196"/>
      <c r="CP247" s="196"/>
      <c r="CQ247" s="196"/>
      <c r="CR247" s="196"/>
      <c r="CS247" s="196"/>
      <c r="CT247" s="196"/>
      <c r="CU247" s="196"/>
      <c r="CV247" s="196"/>
      <c r="CW247" s="196"/>
      <c r="CX247" s="196"/>
      <c r="CY247" s="196"/>
      <c r="CZ247" s="196"/>
      <c r="DA247" s="196"/>
      <c r="DB247" s="196"/>
      <c r="DC247" s="196"/>
      <c r="DD247" s="196"/>
      <c r="DE247" s="196"/>
      <c r="DF247" s="196"/>
      <c r="DG247" s="196"/>
      <c r="DH247" s="196"/>
      <c r="DI247" s="196"/>
      <c r="DJ247" s="196"/>
      <c r="DK247" s="196"/>
      <c r="DL247" s="196"/>
      <c r="DM247" s="196"/>
      <c r="DN247" s="196"/>
      <c r="DO247" s="196"/>
      <c r="DP247" s="196"/>
      <c r="DQ247" s="196"/>
      <c r="DR247" s="196"/>
      <c r="DS247" s="196"/>
      <c r="DT247" s="196"/>
      <c r="DU247" s="196"/>
      <c r="DV247" s="196"/>
      <c r="DW247" s="196"/>
      <c r="DX247" s="196"/>
      <c r="DY247" s="196"/>
      <c r="DZ247" s="196"/>
      <c r="EA247" s="196"/>
      <c r="EB247" s="196"/>
      <c r="EC247" s="196"/>
      <c r="ED247" s="196"/>
      <c r="EE247" s="196"/>
      <c r="EF247" s="196"/>
      <c r="EG247" s="196"/>
      <c r="EH247" s="196"/>
      <c r="EI247" s="196"/>
      <c r="EJ247" s="196"/>
      <c r="EK247" s="196"/>
      <c r="EL247" s="196"/>
      <c r="EM247" s="196"/>
      <c r="EN247" s="196"/>
      <c r="EO247" s="196"/>
      <c r="EP247" s="196"/>
      <c r="EQ247" s="196"/>
      <c r="ER247" s="196"/>
      <c r="ES247" s="196"/>
      <c r="ET247" s="196"/>
      <c r="EU247" s="196"/>
      <c r="EV247" s="196"/>
      <c r="EW247" s="196"/>
      <c r="EX247" s="196"/>
      <c r="EY247" s="196"/>
      <c r="EZ247" s="196"/>
      <c r="FA247" s="196"/>
      <c r="FB247" s="196"/>
      <c r="FC247" s="196"/>
      <c r="FD247" s="196"/>
      <c r="FE247" s="196"/>
      <c r="FF247" s="196"/>
      <c r="FG247" s="196"/>
      <c r="FH247" s="196"/>
      <c r="FI247" s="196"/>
      <c r="FJ247" s="196"/>
      <c r="FK247" s="196"/>
      <c r="FL247" s="196"/>
      <c r="FM247" s="196"/>
      <c r="FN247" s="196"/>
      <c r="FO247" s="196"/>
      <c r="FP247" s="196"/>
      <c r="FQ247" s="196"/>
      <c r="FR247" s="196"/>
      <c r="FS247" s="280"/>
      <c r="FT247" s="280"/>
      <c r="FU247" s="196"/>
      <c r="FV247" s="277"/>
      <c r="FW247" s="196"/>
      <c r="FX247" s="196"/>
      <c r="FY247" s="280"/>
      <c r="FZ247" s="196"/>
      <c r="GA247" s="196"/>
      <c r="GB247" s="196"/>
      <c r="GC247" s="196"/>
      <c r="GD247" s="196"/>
      <c r="GE247" s="239"/>
      <c r="GF247" s="239"/>
      <c r="GG247" s="239"/>
      <c r="GH247" s="239"/>
      <c r="GI247" s="239"/>
      <c r="GJ247" s="239"/>
      <c r="GK247" s="239"/>
      <c r="GL247" s="239"/>
      <c r="GM247" s="239"/>
      <c r="GN247" s="239"/>
      <c r="GO247" s="239"/>
      <c r="GP247" s="239"/>
      <c r="GQ247" s="239"/>
      <c r="GR247" s="239"/>
      <c r="GS247" s="239"/>
      <c r="GT247" s="239"/>
      <c r="GU247" s="239"/>
      <c r="GV247" s="239"/>
      <c r="GW247" s="239"/>
      <c r="GX247" s="239"/>
      <c r="GY247" s="239"/>
      <c r="GZ247" s="239"/>
      <c r="HA247" s="239"/>
      <c r="HB247" s="239"/>
      <c r="HC247" s="239"/>
      <c r="HD247" s="239"/>
      <c r="HE247" s="239"/>
      <c r="HF247" s="169"/>
    </row>
    <row r="248" spans="1:214" ht="39.75" hidden="1" customHeight="1" x14ac:dyDescent="0.2">
      <c r="A248" s="351"/>
      <c r="B248" s="350"/>
      <c r="C248" s="328"/>
      <c r="D248" s="466"/>
      <c r="E248" s="175"/>
      <c r="F248" s="465"/>
      <c r="G248" s="175"/>
      <c r="H248" s="465"/>
      <c r="I248" s="353"/>
      <c r="J248" s="153"/>
      <c r="K248" s="223"/>
      <c r="L248" s="223"/>
      <c r="M248" s="223"/>
      <c r="N248" s="223"/>
      <c r="O248" s="466"/>
      <c r="P248" s="386"/>
      <c r="Q248" s="395"/>
      <c r="R248" s="329"/>
      <c r="S248" s="395"/>
      <c r="T248" s="368"/>
      <c r="U248" s="154"/>
      <c r="V248" s="155"/>
      <c r="W248" s="155"/>
      <c r="X248" s="155"/>
      <c r="Y248" s="156" t="s">
        <v>115</v>
      </c>
      <c r="Z248" s="132">
        <f>+IF(Y248='Tabla Valoración controles'!$D$4,'Tabla Valoración controles'!$F$4,IF('Mapa Corrupcion'!Y248='Tabla Valoración controles'!$D$5,'Tabla Valoración controles'!$F$5,IF(Y248=FORMULAS!$A$10,0,'Tabla Valoración controles'!$F$6)))</f>
        <v>0</v>
      </c>
      <c r="AA248" s="156"/>
      <c r="AB248" s="133">
        <f>+IF(AA248='Tabla Valoración controles'!$D$7,'Tabla Valoración controles'!$F$7,IF(Y248=FORMULAS!$A$10,0,'Tabla Valoración controles'!$F$8))</f>
        <v>0</v>
      </c>
      <c r="AC248" s="156"/>
      <c r="AD248" s="132">
        <f>+IF(AC248='Tabla Valoración controles'!$D$9,'Tabla Valoración controles'!$F$9,IF(Y248=FORMULAS!$A$10,0,'Tabla Valoración controles'!$F$10))</f>
        <v>0</v>
      </c>
      <c r="AE248" s="156"/>
      <c r="AF248" s="132">
        <f>+IF(AE248='Tabla Valoración controles'!$D$9,'Tabla Valoración controles'!$F$9,IF(AA248=FORMULAS!$A$10,0,'Tabla Valoración controles'!$F$10))</f>
        <v>0</v>
      </c>
      <c r="AG248" s="156"/>
      <c r="AH248" s="132">
        <f>+IF(AG248='Tabla Valoración controles'!$D$13,'Tabla Valoración controles'!$F$13,'Tabla Valoración controles'!$F$14)</f>
        <v>0</v>
      </c>
      <c r="AI248" s="170">
        <f>+Z248+AB248+AD248</f>
        <v>0</v>
      </c>
      <c r="AJ248" s="157"/>
      <c r="AK248" s="158">
        <f>+IF(AJ248=[3]CONTROLES!$C$50,[3]CONTROLES!$D$50,[3]CONTROLES!$D$51)</f>
        <v>0</v>
      </c>
      <c r="AL248" s="157"/>
      <c r="AM248" s="158">
        <f>+IF(AL248=[3]CONTROLES!$C$52,[3]CONTROLES!$D$52,[3]CONTROLES!$D$53)</f>
        <v>0</v>
      </c>
      <c r="AN248" s="157"/>
      <c r="AO248" s="158">
        <f>+IF(AN248=[3]CONTROLES!$C$54,[3]CONTROLES!$D$54,[3]CONTROLES!$D$55)</f>
        <v>0</v>
      </c>
      <c r="AP248" s="157"/>
      <c r="AQ248" s="158">
        <f>+IF(AP248=[3]CONTROLES!$C$56,[3]CONTROLES!$D$56,IF(AP248=[3]CONTROLES!$C$57,[3]CONTROLES!$D$57,[3]CONTROLES!$D$58))</f>
        <v>0</v>
      </c>
      <c r="AR248" s="157"/>
      <c r="AS248" s="158">
        <f>+IF(AR248=[3]CONTROLES!$C$59,[3]CONTROLES!$D$59,[3]CONTROLES!$D$60)</f>
        <v>0</v>
      </c>
      <c r="AT248" s="157"/>
      <c r="AU248" s="158">
        <f>+IF(AT248=[3]CONTROLES!$C$61,[3]CONTROLES!$D$61,[3]CONTROLES!$D$62)</f>
        <v>0</v>
      </c>
      <c r="AV248" s="157"/>
      <c r="AW248" s="159">
        <f>+IF(AV248=[3]CONTROLES!$C$63,[3]CONTROLES!$D$63,IF(AV248=[3]CONTROLES!$C$64,[3]CONTROLES!$D$64,[3]CONTROLES!$D$65))</f>
        <v>0</v>
      </c>
      <c r="AX248" s="159">
        <f t="shared" si="33"/>
        <v>0</v>
      </c>
      <c r="AY248" s="160" t="str">
        <f t="shared" si="34"/>
        <v>Débil</v>
      </c>
      <c r="AZ248" s="143"/>
      <c r="BA248" s="386"/>
      <c r="BB248" s="394"/>
      <c r="BC248" s="395"/>
      <c r="BD248" s="368"/>
      <c r="BE248" s="368"/>
      <c r="BF248" s="66"/>
      <c r="BG248" s="66"/>
      <c r="BH248" s="143" t="s">
        <v>216</v>
      </c>
      <c r="BI248" s="66"/>
      <c r="BJ248" s="66"/>
      <c r="BK248" s="66"/>
      <c r="BL248" s="66"/>
      <c r="BM248" s="136" t="s">
        <v>171</v>
      </c>
      <c r="BN248" s="368"/>
      <c r="BO248" s="239"/>
      <c r="BP248" s="239"/>
      <c r="BQ248" s="196"/>
      <c r="BR248" s="196"/>
      <c r="BS248" s="196"/>
      <c r="BT248" s="196"/>
      <c r="BU248" s="196"/>
      <c r="BV248" s="196"/>
      <c r="BW248" s="196"/>
      <c r="BX248" s="196"/>
      <c r="BY248" s="196"/>
      <c r="BZ248" s="196"/>
      <c r="CA248" s="196"/>
      <c r="CB248" s="196"/>
      <c r="CC248" s="196"/>
      <c r="CD248" s="196"/>
      <c r="CE248" s="196"/>
      <c r="CF248" s="196"/>
      <c r="CG248" s="196"/>
      <c r="CH248" s="196"/>
      <c r="CI248" s="196"/>
      <c r="CJ248" s="196"/>
      <c r="CK248" s="196"/>
      <c r="CL248" s="196"/>
      <c r="CM248" s="196"/>
      <c r="CN248" s="196"/>
      <c r="CO248" s="196"/>
      <c r="CP248" s="196"/>
      <c r="CQ248" s="196"/>
      <c r="CR248" s="196"/>
      <c r="CS248" s="196"/>
      <c r="CT248" s="196"/>
      <c r="CU248" s="196"/>
      <c r="CV248" s="196"/>
      <c r="CW248" s="196"/>
      <c r="CX248" s="196"/>
      <c r="CY248" s="196"/>
      <c r="CZ248" s="196"/>
      <c r="DA248" s="196"/>
      <c r="DB248" s="196"/>
      <c r="DC248" s="196"/>
      <c r="DD248" s="196"/>
      <c r="DE248" s="196"/>
      <c r="DF248" s="196"/>
      <c r="DG248" s="196"/>
      <c r="DH248" s="196"/>
      <c r="DI248" s="196"/>
      <c r="DJ248" s="196"/>
      <c r="DK248" s="196"/>
      <c r="DL248" s="196"/>
      <c r="DM248" s="196"/>
      <c r="DN248" s="196"/>
      <c r="DO248" s="196"/>
      <c r="DP248" s="196"/>
      <c r="DQ248" s="196"/>
      <c r="DR248" s="196"/>
      <c r="DS248" s="196"/>
      <c r="DT248" s="196"/>
      <c r="DU248" s="196"/>
      <c r="DV248" s="196"/>
      <c r="DW248" s="196"/>
      <c r="DX248" s="196"/>
      <c r="DY248" s="196"/>
      <c r="DZ248" s="196"/>
      <c r="EA248" s="196"/>
      <c r="EB248" s="196"/>
      <c r="EC248" s="196"/>
      <c r="ED248" s="196"/>
      <c r="EE248" s="196"/>
      <c r="EF248" s="196"/>
      <c r="EG248" s="196"/>
      <c r="EH248" s="196"/>
      <c r="EI248" s="196"/>
      <c r="EJ248" s="196"/>
      <c r="EK248" s="196"/>
      <c r="EL248" s="196"/>
      <c r="EM248" s="196"/>
      <c r="EN248" s="196"/>
      <c r="EO248" s="196"/>
      <c r="EP248" s="196"/>
      <c r="EQ248" s="196"/>
      <c r="ER248" s="196"/>
      <c r="ES248" s="196"/>
      <c r="ET248" s="196"/>
      <c r="EU248" s="196"/>
      <c r="EV248" s="196"/>
      <c r="EW248" s="196"/>
      <c r="EX248" s="196"/>
      <c r="EY248" s="196"/>
      <c r="EZ248" s="196"/>
      <c r="FA248" s="196"/>
      <c r="FB248" s="196"/>
      <c r="FC248" s="196"/>
      <c r="FD248" s="196"/>
      <c r="FE248" s="196"/>
      <c r="FF248" s="196"/>
      <c r="FG248" s="196"/>
      <c r="FH248" s="196"/>
      <c r="FI248" s="196"/>
      <c r="FJ248" s="196"/>
      <c r="FK248" s="196"/>
      <c r="FL248" s="196"/>
      <c r="FM248" s="196"/>
      <c r="FN248" s="196"/>
      <c r="FO248" s="196"/>
      <c r="FP248" s="196"/>
      <c r="FQ248" s="196"/>
      <c r="FR248" s="196"/>
      <c r="FS248" s="280"/>
      <c r="FT248" s="280"/>
      <c r="FU248" s="196"/>
      <c r="FV248" s="277"/>
      <c r="FW248" s="196"/>
      <c r="FX248" s="196"/>
      <c r="FY248" s="280"/>
      <c r="FZ248" s="196"/>
      <c r="GA248" s="196"/>
      <c r="GB248" s="196"/>
      <c r="GC248" s="196"/>
      <c r="GD248" s="196"/>
      <c r="GE248" s="239"/>
      <c r="GF248" s="239"/>
      <c r="GG248" s="239"/>
      <c r="GH248" s="239"/>
      <c r="GI248" s="239"/>
      <c r="GJ248" s="239"/>
      <c r="GK248" s="239"/>
      <c r="GL248" s="239"/>
      <c r="GM248" s="239"/>
      <c r="GN248" s="239"/>
      <c r="GO248" s="239"/>
      <c r="GP248" s="239"/>
      <c r="GQ248" s="239"/>
      <c r="GR248" s="239"/>
      <c r="GS248" s="239"/>
      <c r="GT248" s="239"/>
      <c r="GU248" s="239"/>
      <c r="GV248" s="239"/>
      <c r="GW248" s="239"/>
      <c r="GX248" s="239"/>
      <c r="GY248" s="239"/>
      <c r="GZ248" s="239"/>
      <c r="HA248" s="239"/>
      <c r="HB248" s="239"/>
      <c r="HC248" s="239"/>
      <c r="HD248" s="239"/>
      <c r="HE248" s="239"/>
      <c r="HF248" s="169"/>
    </row>
    <row r="249" spans="1:214" ht="14.25" hidden="1" customHeight="1" x14ac:dyDescent="0.2">
      <c r="E249" s="161"/>
      <c r="F249" s="161"/>
      <c r="G249" s="161"/>
      <c r="H249" s="161"/>
      <c r="I249" s="161"/>
      <c r="J249" s="161"/>
      <c r="O249" s="162"/>
      <c r="Y249" s="163"/>
      <c r="Z249" s="163"/>
      <c r="AA249" s="163"/>
      <c r="AB249" s="163"/>
      <c r="AC249" s="163"/>
      <c r="AD249" s="163"/>
      <c r="AE249" s="163"/>
      <c r="AF249" s="163"/>
      <c r="AG249" s="163"/>
      <c r="AH249" s="163"/>
      <c r="AI249" s="163"/>
      <c r="AJ249" s="163"/>
      <c r="AK249" s="163"/>
      <c r="AL249" s="163"/>
      <c r="AM249" s="163"/>
      <c r="AN249" s="163"/>
      <c r="AO249" s="163"/>
      <c r="AP249" s="163"/>
      <c r="AQ249" s="163"/>
      <c r="AR249" s="163"/>
      <c r="AS249" s="163"/>
      <c r="AT249" s="163"/>
      <c r="AU249" s="163"/>
      <c r="AV249" s="163"/>
      <c r="AZ249" s="387"/>
      <c r="BA249" s="168"/>
      <c r="BB249" s="387"/>
      <c r="BC249" s="387"/>
      <c r="BD249" s="390"/>
      <c r="GE249" s="169"/>
      <c r="GF249" s="169"/>
      <c r="GG249" s="169"/>
      <c r="GH249" s="169"/>
      <c r="GI249" s="169"/>
      <c r="GJ249" s="169"/>
      <c r="GK249" s="169"/>
      <c r="GL249" s="169"/>
      <c r="GM249" s="169"/>
      <c r="GN249" s="169"/>
      <c r="GO249" s="169"/>
      <c r="GP249" s="169"/>
      <c r="GQ249" s="169"/>
      <c r="GR249" s="169"/>
      <c r="GS249" s="169"/>
      <c r="GT249" s="169"/>
      <c r="GU249" s="169"/>
      <c r="GV249" s="169"/>
      <c r="GW249" s="169"/>
      <c r="GX249" s="169"/>
      <c r="GY249" s="169"/>
      <c r="GZ249" s="169"/>
      <c r="HA249" s="169"/>
      <c r="HB249" s="169"/>
      <c r="HC249" s="169"/>
      <c r="HD249" s="169"/>
      <c r="HE249" s="169"/>
      <c r="HF249" s="169"/>
    </row>
    <row r="250" spans="1:214" hidden="1" x14ac:dyDescent="0.2">
      <c r="E250" s="161"/>
      <c r="F250" s="161"/>
      <c r="G250" s="161"/>
      <c r="H250" s="161"/>
      <c r="I250" s="161"/>
      <c r="J250" s="161"/>
      <c r="O250" s="162"/>
      <c r="Y250" s="163"/>
      <c r="Z250" s="163"/>
      <c r="AA250" s="163"/>
      <c r="AB250" s="163"/>
      <c r="AC250" s="163"/>
      <c r="AD250" s="163"/>
      <c r="AE250" s="163"/>
      <c r="AF250" s="163"/>
      <c r="AG250" s="163"/>
      <c r="AH250" s="163"/>
      <c r="AI250" s="163"/>
      <c r="AJ250" s="163"/>
      <c r="AK250" s="163"/>
      <c r="AL250" s="163"/>
      <c r="AM250" s="163"/>
      <c r="AN250" s="163"/>
      <c r="AO250" s="163"/>
      <c r="AP250" s="163"/>
      <c r="AQ250" s="163"/>
      <c r="AR250" s="163"/>
      <c r="AS250" s="163"/>
      <c r="AT250" s="163"/>
      <c r="AU250" s="163"/>
      <c r="AV250" s="163"/>
      <c r="AZ250" s="388"/>
      <c r="BA250" s="169"/>
      <c r="BB250" s="388"/>
      <c r="BC250" s="388"/>
      <c r="BD250" s="390"/>
      <c r="GE250" s="169"/>
      <c r="GF250" s="169"/>
      <c r="GG250" s="169"/>
      <c r="GH250" s="169"/>
      <c r="GI250" s="169"/>
      <c r="GJ250" s="169"/>
      <c r="GK250" s="169"/>
      <c r="GL250" s="169"/>
      <c r="GM250" s="169"/>
      <c r="GN250" s="169"/>
      <c r="GO250" s="169"/>
      <c r="GP250" s="169"/>
      <c r="GQ250" s="169"/>
      <c r="GR250" s="169"/>
      <c r="GS250" s="169"/>
      <c r="GT250" s="169"/>
      <c r="GU250" s="169"/>
      <c r="GV250" s="169"/>
      <c r="GW250" s="169"/>
      <c r="GX250" s="169"/>
      <c r="GY250" s="169"/>
      <c r="GZ250" s="169"/>
      <c r="HA250" s="169"/>
      <c r="HB250" s="169"/>
      <c r="HC250" s="169"/>
      <c r="HD250" s="169"/>
      <c r="HE250" s="169"/>
      <c r="HF250" s="169"/>
    </row>
    <row r="251" spans="1:214" hidden="1" x14ac:dyDescent="0.2">
      <c r="E251" s="161"/>
      <c r="F251" s="161"/>
      <c r="G251" s="161"/>
      <c r="H251" s="161"/>
      <c r="I251" s="161"/>
      <c r="J251" s="161"/>
      <c r="O251" s="162"/>
      <c r="Y251" s="163"/>
      <c r="Z251" s="163"/>
      <c r="AA251" s="163"/>
      <c r="AB251" s="163"/>
      <c r="AC251" s="163"/>
      <c r="AD251" s="163"/>
      <c r="AE251" s="163"/>
      <c r="AF251" s="163"/>
      <c r="AG251" s="163"/>
      <c r="AH251" s="163"/>
      <c r="AI251" s="163"/>
      <c r="AJ251" s="163"/>
      <c r="AK251" s="163"/>
      <c r="AL251" s="163"/>
      <c r="AM251" s="163"/>
      <c r="AN251" s="163"/>
      <c r="AO251" s="163"/>
      <c r="AP251" s="163"/>
      <c r="AQ251" s="163"/>
      <c r="AR251" s="163"/>
      <c r="AS251" s="163"/>
      <c r="AT251" s="163"/>
      <c r="AU251" s="163"/>
      <c r="AV251" s="163"/>
      <c r="AZ251" s="388"/>
      <c r="BA251" s="169"/>
      <c r="BB251" s="388"/>
      <c r="BC251" s="388"/>
      <c r="BD251" s="390"/>
      <c r="GE251" s="169"/>
      <c r="GF251" s="169"/>
      <c r="GG251" s="169"/>
      <c r="GH251" s="169"/>
      <c r="GI251" s="169"/>
      <c r="GJ251" s="169"/>
      <c r="GK251" s="169"/>
      <c r="GL251" s="169"/>
      <c r="GM251" s="169"/>
      <c r="GN251" s="169"/>
      <c r="GO251" s="169"/>
      <c r="GP251" s="169"/>
      <c r="GQ251" s="169"/>
      <c r="GR251" s="169"/>
      <c r="GS251" s="169"/>
      <c r="GT251" s="169"/>
      <c r="GU251" s="169"/>
      <c r="GV251" s="169"/>
      <c r="GW251" s="169"/>
      <c r="GX251" s="169"/>
      <c r="GY251" s="169"/>
      <c r="GZ251" s="169"/>
      <c r="HA251" s="169"/>
      <c r="HB251" s="169"/>
      <c r="HC251" s="169"/>
      <c r="HD251" s="169"/>
      <c r="HE251" s="169"/>
      <c r="HF251" s="169"/>
    </row>
    <row r="252" spans="1:214" hidden="1" x14ac:dyDescent="0.2">
      <c r="E252" s="161"/>
      <c r="F252" s="161"/>
      <c r="G252" s="161"/>
      <c r="H252" s="161"/>
      <c r="I252" s="161"/>
      <c r="J252" s="161"/>
      <c r="O252" s="162"/>
      <c r="Y252" s="163"/>
      <c r="Z252" s="163"/>
      <c r="AA252" s="163"/>
      <c r="AB252" s="163"/>
      <c r="AC252" s="163"/>
      <c r="AD252" s="163"/>
      <c r="AE252" s="163"/>
      <c r="AF252" s="163"/>
      <c r="AG252" s="163"/>
      <c r="AH252" s="163"/>
      <c r="AI252" s="163"/>
      <c r="AJ252" s="163"/>
      <c r="AK252" s="163"/>
      <c r="AL252" s="163"/>
      <c r="AM252" s="163"/>
      <c r="AN252" s="163"/>
      <c r="AO252" s="163"/>
      <c r="AP252" s="163"/>
      <c r="AQ252" s="163"/>
      <c r="AR252" s="163"/>
      <c r="AS252" s="163"/>
      <c r="AT252" s="163"/>
      <c r="AU252" s="163"/>
      <c r="AV252" s="163"/>
      <c r="AZ252" s="388"/>
      <c r="BA252" s="169"/>
      <c r="BB252" s="388"/>
      <c r="BC252" s="388"/>
      <c r="BD252" s="390"/>
      <c r="GE252" s="169"/>
      <c r="GF252" s="169"/>
      <c r="GG252" s="169"/>
      <c r="GH252" s="169"/>
      <c r="GI252" s="169"/>
      <c r="GJ252" s="169"/>
      <c r="GK252" s="169"/>
      <c r="GL252" s="169"/>
      <c r="GM252" s="169"/>
      <c r="GN252" s="169"/>
      <c r="GO252" s="169"/>
      <c r="GP252" s="169"/>
      <c r="GQ252" s="169"/>
      <c r="GR252" s="169"/>
      <c r="GS252" s="169"/>
      <c r="GT252" s="169"/>
      <c r="GU252" s="169"/>
      <c r="GV252" s="169"/>
      <c r="GW252" s="169"/>
      <c r="GX252" s="169"/>
      <c r="GY252" s="169"/>
      <c r="GZ252" s="169"/>
      <c r="HA252" s="169"/>
      <c r="HB252" s="169"/>
      <c r="HC252" s="169"/>
      <c r="HD252" s="169"/>
      <c r="HE252" s="169"/>
      <c r="HF252" s="169"/>
    </row>
    <row r="253" spans="1:214" hidden="1" x14ac:dyDescent="0.2">
      <c r="E253" s="161"/>
      <c r="F253" s="161"/>
      <c r="G253" s="161"/>
      <c r="H253" s="161"/>
      <c r="I253" s="161"/>
      <c r="J253" s="161"/>
      <c r="O253" s="162"/>
      <c r="Y253" s="163"/>
      <c r="Z253" s="163"/>
      <c r="AA253" s="163"/>
      <c r="AB253" s="163"/>
      <c r="AC253" s="163"/>
      <c r="AD253" s="163"/>
      <c r="AE253" s="163"/>
      <c r="AF253" s="163"/>
      <c r="AG253" s="163"/>
      <c r="AH253" s="163"/>
      <c r="AI253" s="163"/>
      <c r="AJ253" s="163"/>
      <c r="AK253" s="163"/>
      <c r="AL253" s="163"/>
      <c r="AM253" s="163"/>
      <c r="AN253" s="163"/>
      <c r="AO253" s="163"/>
      <c r="AP253" s="163"/>
      <c r="AQ253" s="163"/>
      <c r="AR253" s="163"/>
      <c r="AS253" s="163"/>
      <c r="AT253" s="163"/>
      <c r="AU253" s="163"/>
      <c r="AV253" s="163"/>
      <c r="AZ253" s="388"/>
      <c r="BA253" s="169"/>
      <c r="BB253" s="388"/>
      <c r="BC253" s="388"/>
      <c r="BD253" s="390"/>
      <c r="GE253" s="169"/>
      <c r="GF253" s="169"/>
      <c r="GG253" s="169"/>
      <c r="GH253" s="169"/>
      <c r="GI253" s="169"/>
      <c r="GJ253" s="169"/>
      <c r="GK253" s="169"/>
      <c r="GL253" s="169"/>
      <c r="GM253" s="169"/>
      <c r="GN253" s="169"/>
      <c r="GO253" s="169"/>
      <c r="GP253" s="169"/>
      <c r="GQ253" s="169"/>
      <c r="GR253" s="169"/>
      <c r="GS253" s="169"/>
      <c r="GT253" s="169"/>
      <c r="GU253" s="169"/>
      <c r="GV253" s="169"/>
      <c r="GW253" s="169"/>
      <c r="GX253" s="169"/>
      <c r="GY253" s="169"/>
      <c r="GZ253" s="169"/>
      <c r="HA253" s="169"/>
      <c r="HB253" s="169"/>
      <c r="HC253" s="169"/>
      <c r="HD253" s="169"/>
      <c r="HE253" s="169"/>
      <c r="HF253" s="169"/>
    </row>
    <row r="254" spans="1:214" hidden="1" x14ac:dyDescent="0.2">
      <c r="E254" s="161"/>
      <c r="F254" s="161"/>
      <c r="G254" s="161"/>
      <c r="H254" s="161"/>
      <c r="I254" s="161"/>
      <c r="J254" s="161"/>
      <c r="O254" s="162"/>
      <c r="Y254" s="163"/>
      <c r="Z254" s="163"/>
      <c r="AA254" s="163"/>
      <c r="AB254" s="163"/>
      <c r="AC254" s="163"/>
      <c r="AD254" s="163"/>
      <c r="AE254" s="163"/>
      <c r="AF254" s="163"/>
      <c r="AG254" s="163"/>
      <c r="AH254" s="163"/>
      <c r="AI254" s="163"/>
      <c r="AJ254" s="163"/>
      <c r="AK254" s="163"/>
      <c r="AL254" s="163"/>
      <c r="AM254" s="163"/>
      <c r="AN254" s="163"/>
      <c r="AO254" s="163"/>
      <c r="AP254" s="163"/>
      <c r="AQ254" s="163"/>
      <c r="AR254" s="163"/>
      <c r="AS254" s="163"/>
      <c r="AT254" s="163"/>
      <c r="AU254" s="163"/>
      <c r="AV254" s="163"/>
      <c r="AZ254" s="388"/>
      <c r="BA254" s="169"/>
      <c r="BB254" s="388"/>
      <c r="BC254" s="388"/>
      <c r="BD254" s="391"/>
      <c r="GE254" s="169"/>
      <c r="GF254" s="169"/>
      <c r="GG254" s="169"/>
      <c r="GH254" s="169"/>
      <c r="GI254" s="169"/>
      <c r="GJ254" s="169"/>
      <c r="GK254" s="169"/>
      <c r="GL254" s="169"/>
      <c r="GM254" s="169"/>
      <c r="GN254" s="169"/>
      <c r="GO254" s="169"/>
      <c r="GP254" s="169"/>
      <c r="GQ254" s="169"/>
      <c r="GR254" s="169"/>
      <c r="GS254" s="169"/>
      <c r="GT254" s="169"/>
      <c r="GU254" s="169"/>
      <c r="GV254" s="169"/>
      <c r="GW254" s="169"/>
      <c r="GX254" s="169"/>
      <c r="GY254" s="169"/>
      <c r="GZ254" s="169"/>
      <c r="HA254" s="169"/>
      <c r="HB254" s="169"/>
      <c r="HC254" s="169"/>
      <c r="HD254" s="169"/>
      <c r="HE254" s="169"/>
      <c r="HF254" s="169"/>
    </row>
    <row r="255" spans="1:214" hidden="1" x14ac:dyDescent="0.2">
      <c r="E255" s="161"/>
      <c r="F255" s="161"/>
      <c r="G255" s="161"/>
      <c r="H255" s="161"/>
      <c r="I255" s="161"/>
      <c r="J255" s="161"/>
      <c r="O255" s="162"/>
      <c r="Y255" s="163"/>
      <c r="Z255" s="163"/>
      <c r="AA255" s="163"/>
      <c r="AB255" s="163"/>
      <c r="AC255" s="163"/>
      <c r="AD255" s="163"/>
      <c r="AE255" s="163"/>
      <c r="AF255" s="163"/>
      <c r="AG255" s="163"/>
      <c r="AH255" s="163"/>
      <c r="AI255" s="163"/>
      <c r="AJ255" s="163"/>
      <c r="AK255" s="163"/>
      <c r="AL255" s="163"/>
      <c r="AM255" s="163"/>
      <c r="AN255" s="163"/>
      <c r="AO255" s="163"/>
      <c r="AP255" s="163"/>
      <c r="AQ255" s="163"/>
      <c r="AR255" s="163"/>
      <c r="AS255" s="163"/>
      <c r="AT255" s="163"/>
      <c r="AU255" s="163"/>
      <c r="AV255" s="163"/>
      <c r="AZ255" s="387"/>
      <c r="BA255" s="168"/>
      <c r="BB255" s="387"/>
      <c r="BC255" s="387"/>
      <c r="BD255" s="392"/>
      <c r="GE255" s="169"/>
      <c r="GF255" s="169"/>
      <c r="GG255" s="169"/>
      <c r="GH255" s="169"/>
      <c r="GI255" s="169"/>
      <c r="GJ255" s="169"/>
      <c r="GK255" s="169"/>
      <c r="GL255" s="169"/>
      <c r="GM255" s="169"/>
      <c r="GN255" s="169"/>
      <c r="GO255" s="169"/>
      <c r="GP255" s="169"/>
      <c r="GQ255" s="169"/>
      <c r="GR255" s="169"/>
      <c r="GS255" s="169"/>
      <c r="GT255" s="169"/>
      <c r="GU255" s="169"/>
      <c r="GV255" s="169"/>
      <c r="GW255" s="169"/>
      <c r="GX255" s="169"/>
      <c r="GY255" s="169"/>
      <c r="GZ255" s="169"/>
      <c r="HA255" s="169"/>
      <c r="HB255" s="169"/>
      <c r="HC255" s="169"/>
      <c r="HD255" s="169"/>
      <c r="HE255" s="169"/>
      <c r="HF255" s="169"/>
    </row>
    <row r="256" spans="1:214" hidden="1" x14ac:dyDescent="0.2">
      <c r="E256" s="161"/>
      <c r="F256" s="161"/>
      <c r="G256" s="161"/>
      <c r="H256" s="161"/>
      <c r="I256" s="161"/>
      <c r="J256" s="161"/>
      <c r="O256" s="162"/>
      <c r="Y256" s="163"/>
      <c r="Z256" s="163"/>
      <c r="AA256" s="163"/>
      <c r="AB256" s="163"/>
      <c r="AC256" s="163"/>
      <c r="AD256" s="163"/>
      <c r="AE256" s="163"/>
      <c r="AF256" s="163"/>
      <c r="AG256" s="163"/>
      <c r="AH256" s="163"/>
      <c r="AI256" s="163"/>
      <c r="AJ256" s="163"/>
      <c r="AK256" s="163"/>
      <c r="AL256" s="163"/>
      <c r="AM256" s="163"/>
      <c r="AN256" s="163"/>
      <c r="AO256" s="163"/>
      <c r="AP256" s="163"/>
      <c r="AQ256" s="163"/>
      <c r="AR256" s="163"/>
      <c r="AS256" s="163"/>
      <c r="AT256" s="163"/>
      <c r="AU256" s="163"/>
      <c r="AV256" s="163"/>
      <c r="AZ256" s="388"/>
      <c r="BA256" s="169"/>
      <c r="BB256" s="388"/>
      <c r="BC256" s="388"/>
      <c r="BD256" s="390"/>
      <c r="GE256" s="169"/>
      <c r="GF256" s="169"/>
      <c r="GG256" s="169"/>
      <c r="GH256" s="169"/>
      <c r="GI256" s="169"/>
      <c r="GJ256" s="169"/>
      <c r="GK256" s="169"/>
      <c r="GL256" s="169"/>
      <c r="GM256" s="169"/>
      <c r="GN256" s="169"/>
      <c r="GO256" s="169"/>
      <c r="GP256" s="169"/>
      <c r="GQ256" s="169"/>
      <c r="GR256" s="169"/>
      <c r="GS256" s="169"/>
      <c r="GT256" s="169"/>
      <c r="GU256" s="169"/>
      <c r="GV256" s="169"/>
      <c r="GW256" s="169"/>
      <c r="GX256" s="169"/>
      <c r="GY256" s="169"/>
      <c r="GZ256" s="169"/>
      <c r="HA256" s="169"/>
      <c r="HB256" s="169"/>
      <c r="HC256" s="169"/>
      <c r="HD256" s="169"/>
      <c r="HE256" s="169"/>
      <c r="HF256" s="169"/>
    </row>
    <row r="257" spans="5:214" hidden="1" x14ac:dyDescent="0.2">
      <c r="E257" s="161"/>
      <c r="F257" s="161"/>
      <c r="G257" s="161"/>
      <c r="H257" s="161"/>
      <c r="I257" s="161"/>
      <c r="J257" s="161"/>
      <c r="O257" s="162"/>
      <c r="Y257" s="163"/>
      <c r="Z257" s="163"/>
      <c r="AA257" s="163"/>
      <c r="AB257" s="163"/>
      <c r="AC257" s="163"/>
      <c r="AD257" s="163"/>
      <c r="AE257" s="163"/>
      <c r="AF257" s="163"/>
      <c r="AG257" s="163"/>
      <c r="AH257" s="163"/>
      <c r="AI257" s="163"/>
      <c r="AJ257" s="163"/>
      <c r="AK257" s="163"/>
      <c r="AL257" s="163"/>
      <c r="AM257" s="163"/>
      <c r="AN257" s="163"/>
      <c r="AO257" s="163"/>
      <c r="AP257" s="163"/>
      <c r="AQ257" s="163"/>
      <c r="AR257" s="163"/>
      <c r="AS257" s="163"/>
      <c r="AT257" s="163"/>
      <c r="AU257" s="163"/>
      <c r="AV257" s="163"/>
      <c r="AZ257" s="388"/>
      <c r="BA257" s="169"/>
      <c r="BB257" s="388"/>
      <c r="BC257" s="388"/>
      <c r="BD257" s="390"/>
      <c r="GE257" s="169"/>
      <c r="GF257" s="169"/>
      <c r="GG257" s="169"/>
      <c r="GH257" s="169"/>
      <c r="GI257" s="169"/>
      <c r="GJ257" s="169"/>
      <c r="GK257" s="169"/>
      <c r="GL257" s="169"/>
      <c r="GM257" s="169"/>
      <c r="GN257" s="169"/>
      <c r="GO257" s="169"/>
      <c r="GP257" s="169"/>
      <c r="GQ257" s="169"/>
      <c r="GR257" s="169"/>
      <c r="GS257" s="169"/>
      <c r="GT257" s="169"/>
      <c r="GU257" s="169"/>
      <c r="GV257" s="169"/>
      <c r="GW257" s="169"/>
      <c r="GX257" s="169"/>
      <c r="GY257" s="169"/>
      <c r="GZ257" s="169"/>
      <c r="HA257" s="169"/>
      <c r="HB257" s="169"/>
      <c r="HC257" s="169"/>
      <c r="HD257" s="169"/>
      <c r="HE257" s="169"/>
      <c r="HF257" s="169"/>
    </row>
    <row r="258" spans="5:214" hidden="1" x14ac:dyDescent="0.2">
      <c r="E258" s="161"/>
      <c r="F258" s="161"/>
      <c r="G258" s="161"/>
      <c r="H258" s="161"/>
      <c r="I258" s="161"/>
      <c r="J258" s="161"/>
      <c r="O258" s="162"/>
      <c r="Y258" s="163"/>
      <c r="Z258" s="163"/>
      <c r="AA258" s="163"/>
      <c r="AB258" s="163"/>
      <c r="AC258" s="163"/>
      <c r="AD258" s="163"/>
      <c r="AE258" s="163"/>
      <c r="AF258" s="163"/>
      <c r="AG258" s="163"/>
      <c r="AH258" s="163"/>
      <c r="AI258" s="163"/>
      <c r="AJ258" s="163"/>
      <c r="AK258" s="163"/>
      <c r="AL258" s="163"/>
      <c r="AM258" s="163"/>
      <c r="AN258" s="163"/>
      <c r="AO258" s="163"/>
      <c r="AP258" s="163"/>
      <c r="AQ258" s="163"/>
      <c r="AR258" s="163"/>
      <c r="AS258" s="163"/>
      <c r="AT258" s="163"/>
      <c r="AU258" s="163"/>
      <c r="AV258" s="163"/>
      <c r="AZ258" s="388"/>
      <c r="BA258" s="169"/>
      <c r="BB258" s="388"/>
      <c r="BC258" s="388"/>
      <c r="BD258" s="390"/>
      <c r="GE258" s="169"/>
      <c r="GF258" s="169"/>
      <c r="GG258" s="169"/>
      <c r="GH258" s="169"/>
      <c r="GI258" s="169"/>
      <c r="GJ258" s="169"/>
      <c r="GK258" s="169"/>
      <c r="GL258" s="169"/>
      <c r="GM258" s="169"/>
      <c r="GN258" s="169"/>
      <c r="GO258" s="169"/>
      <c r="GP258" s="169"/>
      <c r="GQ258" s="169"/>
      <c r="GR258" s="169"/>
      <c r="GS258" s="169"/>
      <c r="GT258" s="169"/>
      <c r="GU258" s="169"/>
      <c r="GV258" s="169"/>
      <c r="GW258" s="169"/>
      <c r="GX258" s="169"/>
      <c r="GY258" s="169"/>
      <c r="GZ258" s="169"/>
      <c r="HA258" s="169"/>
      <c r="HB258" s="169"/>
      <c r="HC258" s="169"/>
      <c r="HD258" s="169"/>
      <c r="HE258" s="169"/>
      <c r="HF258" s="169"/>
    </row>
    <row r="259" spans="5:214" hidden="1" x14ac:dyDescent="0.2">
      <c r="E259" s="161"/>
      <c r="F259" s="161"/>
      <c r="G259" s="161"/>
      <c r="H259" s="161"/>
      <c r="I259" s="161"/>
      <c r="J259" s="161"/>
      <c r="O259" s="162"/>
      <c r="Y259" s="163"/>
      <c r="Z259" s="163"/>
      <c r="AA259" s="163"/>
      <c r="AB259" s="163"/>
      <c r="AC259" s="163"/>
      <c r="AD259" s="163"/>
      <c r="AE259" s="163"/>
      <c r="AF259" s="163"/>
      <c r="AG259" s="163"/>
      <c r="AH259" s="163"/>
      <c r="AI259" s="163"/>
      <c r="AJ259" s="163"/>
      <c r="AK259" s="163"/>
      <c r="AL259" s="163"/>
      <c r="AM259" s="163"/>
      <c r="AN259" s="163"/>
      <c r="AO259" s="163"/>
      <c r="AP259" s="163"/>
      <c r="AQ259" s="163"/>
      <c r="AR259" s="163"/>
      <c r="AS259" s="163"/>
      <c r="AT259" s="163"/>
      <c r="AU259" s="163"/>
      <c r="AV259" s="163"/>
      <c r="AZ259" s="388"/>
      <c r="BA259" s="169"/>
      <c r="BB259" s="388"/>
      <c r="BC259" s="388"/>
      <c r="BD259" s="390"/>
      <c r="GE259" s="169"/>
      <c r="GF259" s="169"/>
      <c r="GG259" s="169"/>
      <c r="GH259" s="169"/>
      <c r="GI259" s="169"/>
      <c r="GJ259" s="169"/>
      <c r="GK259" s="169"/>
      <c r="GL259" s="169"/>
      <c r="GM259" s="169"/>
      <c r="GN259" s="169"/>
      <c r="GO259" s="169"/>
      <c r="GP259" s="169"/>
      <c r="GQ259" s="169"/>
      <c r="GR259" s="169"/>
      <c r="GS259" s="169"/>
      <c r="GT259" s="169"/>
      <c r="GU259" s="169"/>
      <c r="GV259" s="169"/>
      <c r="GW259" s="169"/>
      <c r="GX259" s="169"/>
      <c r="GY259" s="169"/>
      <c r="GZ259" s="169"/>
      <c r="HA259" s="169"/>
      <c r="HB259" s="169"/>
      <c r="HC259" s="169"/>
      <c r="HD259" s="169"/>
      <c r="HE259" s="169"/>
      <c r="HF259" s="169"/>
    </row>
    <row r="260" spans="5:214" hidden="1" x14ac:dyDescent="0.2">
      <c r="E260" s="161"/>
      <c r="F260" s="161"/>
      <c r="G260" s="161"/>
      <c r="H260" s="161"/>
      <c r="I260" s="161"/>
      <c r="J260" s="161"/>
      <c r="O260" s="162"/>
      <c r="Y260" s="163"/>
      <c r="Z260" s="163"/>
      <c r="AA260" s="163"/>
      <c r="AB260" s="163"/>
      <c r="AC260" s="163"/>
      <c r="AD260" s="163"/>
      <c r="AE260" s="163"/>
      <c r="AF260" s="163"/>
      <c r="AG260" s="163"/>
      <c r="AH260" s="163"/>
      <c r="AI260" s="163"/>
      <c r="AJ260" s="163"/>
      <c r="AK260" s="163"/>
      <c r="AL260" s="163"/>
      <c r="AM260" s="163"/>
      <c r="AN260" s="163"/>
      <c r="AO260" s="163"/>
      <c r="AP260" s="163"/>
      <c r="AQ260" s="163"/>
      <c r="AR260" s="163"/>
      <c r="AS260" s="163"/>
      <c r="AT260" s="163"/>
      <c r="AU260" s="163"/>
      <c r="AV260" s="163"/>
      <c r="AZ260" s="388"/>
      <c r="BA260" s="169"/>
      <c r="BB260" s="388"/>
      <c r="BC260" s="388"/>
      <c r="BD260" s="391"/>
      <c r="GE260" s="169"/>
      <c r="GF260" s="169"/>
      <c r="GG260" s="169"/>
      <c r="GH260" s="169"/>
      <c r="GI260" s="169"/>
      <c r="GJ260" s="169"/>
      <c r="GK260" s="169"/>
      <c r="GL260" s="169"/>
      <c r="GM260" s="169"/>
      <c r="GN260" s="169"/>
      <c r="GO260" s="169"/>
      <c r="GP260" s="169"/>
      <c r="GQ260" s="169"/>
      <c r="GR260" s="169"/>
      <c r="GS260" s="169"/>
      <c r="GT260" s="169"/>
      <c r="GU260" s="169"/>
      <c r="GV260" s="169"/>
      <c r="GW260" s="169"/>
      <c r="GX260" s="169"/>
      <c r="GY260" s="169"/>
      <c r="GZ260" s="169"/>
      <c r="HA260" s="169"/>
      <c r="HB260" s="169"/>
      <c r="HC260" s="169"/>
      <c r="HD260" s="169"/>
      <c r="HE260" s="169"/>
      <c r="HF260" s="169"/>
    </row>
    <row r="261" spans="5:214" hidden="1" x14ac:dyDescent="0.2">
      <c r="E261" s="161"/>
      <c r="F261" s="161"/>
      <c r="G261" s="161"/>
      <c r="H261" s="161"/>
      <c r="I261" s="161"/>
      <c r="J261" s="161"/>
      <c r="O261" s="162"/>
      <c r="Y261" s="163"/>
      <c r="Z261" s="163"/>
      <c r="AA261" s="163"/>
      <c r="AB261" s="163"/>
      <c r="AC261" s="163"/>
      <c r="AD261" s="163"/>
      <c r="AE261" s="163"/>
      <c r="AF261" s="163"/>
      <c r="AG261" s="163"/>
      <c r="AH261" s="163"/>
      <c r="AI261" s="163"/>
      <c r="AJ261" s="163"/>
      <c r="AK261" s="163"/>
      <c r="AL261" s="163"/>
      <c r="AM261" s="163"/>
      <c r="AN261" s="163"/>
      <c r="AO261" s="163"/>
      <c r="AP261" s="163"/>
      <c r="AQ261" s="163"/>
      <c r="AR261" s="163"/>
      <c r="AS261" s="163"/>
      <c r="AT261" s="163"/>
      <c r="AU261" s="163"/>
      <c r="AV261" s="163"/>
      <c r="AZ261" s="387"/>
      <c r="BA261" s="168"/>
      <c r="BB261" s="387"/>
      <c r="BC261" s="387"/>
      <c r="BD261" s="389"/>
      <c r="GE261" s="169"/>
      <c r="GF261" s="169"/>
      <c r="GG261" s="169"/>
      <c r="GH261" s="169"/>
      <c r="GI261" s="169"/>
      <c r="GJ261" s="169"/>
      <c r="GK261" s="169"/>
      <c r="GL261" s="169"/>
      <c r="GM261" s="169"/>
      <c r="GN261" s="169"/>
      <c r="GO261" s="169"/>
      <c r="GP261" s="169"/>
      <c r="GQ261" s="169"/>
      <c r="GR261" s="169"/>
      <c r="GS261" s="169"/>
      <c r="GT261" s="169"/>
      <c r="GU261" s="169"/>
      <c r="GV261" s="169"/>
      <c r="GW261" s="169"/>
      <c r="GX261" s="169"/>
      <c r="GY261" s="169"/>
      <c r="GZ261" s="169"/>
      <c r="HA261" s="169"/>
      <c r="HB261" s="169"/>
      <c r="HC261" s="169"/>
      <c r="HD261" s="169"/>
      <c r="HE261" s="169"/>
      <c r="HF261" s="169"/>
    </row>
    <row r="262" spans="5:214" hidden="1" x14ac:dyDescent="0.2">
      <c r="E262" s="161"/>
      <c r="F262" s="161"/>
      <c r="G262" s="161"/>
      <c r="H262" s="161"/>
      <c r="I262" s="161"/>
      <c r="J262" s="161"/>
      <c r="O262" s="162"/>
      <c r="Y262" s="163"/>
      <c r="Z262" s="163"/>
      <c r="AA262" s="163"/>
      <c r="AB262" s="163"/>
      <c r="AC262" s="163"/>
      <c r="AD262" s="163"/>
      <c r="AE262" s="163"/>
      <c r="AF262" s="163"/>
      <c r="AG262" s="163"/>
      <c r="AH262" s="163"/>
      <c r="AI262" s="163"/>
      <c r="AJ262" s="163"/>
      <c r="AK262" s="163"/>
      <c r="AL262" s="163"/>
      <c r="AM262" s="163"/>
      <c r="AN262" s="163"/>
      <c r="AO262" s="163"/>
      <c r="AP262" s="163"/>
      <c r="AQ262" s="163"/>
      <c r="AR262" s="163"/>
      <c r="AS262" s="163"/>
      <c r="AT262" s="163"/>
      <c r="AU262" s="163"/>
      <c r="AV262" s="163"/>
      <c r="AZ262" s="388"/>
      <c r="BA262" s="169"/>
      <c r="BB262" s="388"/>
      <c r="BC262" s="388"/>
      <c r="BD262" s="389"/>
      <c r="GE262" s="169"/>
      <c r="GF262" s="169"/>
      <c r="GG262" s="169"/>
      <c r="GH262" s="169"/>
      <c r="GI262" s="169"/>
      <c r="GJ262" s="169"/>
      <c r="GK262" s="169"/>
      <c r="GL262" s="169"/>
      <c r="GM262" s="169"/>
      <c r="GN262" s="169"/>
      <c r="GO262" s="169"/>
      <c r="GP262" s="169"/>
      <c r="GQ262" s="169"/>
      <c r="GR262" s="169"/>
      <c r="GS262" s="169"/>
      <c r="GT262" s="169"/>
      <c r="GU262" s="169"/>
      <c r="GV262" s="169"/>
      <c r="GW262" s="169"/>
      <c r="GX262" s="169"/>
      <c r="GY262" s="169"/>
      <c r="GZ262" s="169"/>
      <c r="HA262" s="169"/>
      <c r="HB262" s="169"/>
      <c r="HC262" s="169"/>
      <c r="HD262" s="169"/>
      <c r="HE262" s="169"/>
      <c r="HF262" s="169"/>
    </row>
    <row r="263" spans="5:214" hidden="1" x14ac:dyDescent="0.2">
      <c r="E263" s="161"/>
      <c r="F263" s="161"/>
      <c r="G263" s="161"/>
      <c r="H263" s="161"/>
      <c r="I263" s="161"/>
      <c r="J263" s="161"/>
      <c r="O263" s="162"/>
      <c r="Y263" s="163"/>
      <c r="Z263" s="163"/>
      <c r="AA263" s="163"/>
      <c r="AB263" s="163"/>
      <c r="AC263" s="163"/>
      <c r="AD263" s="163"/>
      <c r="AE263" s="163"/>
      <c r="AF263" s="163"/>
      <c r="AG263" s="163"/>
      <c r="AH263" s="163"/>
      <c r="AI263" s="163"/>
      <c r="AJ263" s="163"/>
      <c r="AK263" s="163"/>
      <c r="AL263" s="163"/>
      <c r="AM263" s="163"/>
      <c r="AN263" s="163"/>
      <c r="AO263" s="163"/>
      <c r="AP263" s="163"/>
      <c r="AQ263" s="163"/>
      <c r="AR263" s="163"/>
      <c r="AS263" s="163"/>
      <c r="AT263" s="163"/>
      <c r="AU263" s="163"/>
      <c r="AV263" s="163"/>
      <c r="AZ263" s="388"/>
      <c r="BA263" s="169"/>
      <c r="BB263" s="388"/>
      <c r="BC263" s="388"/>
      <c r="BD263" s="389"/>
      <c r="GE263" s="169"/>
      <c r="GF263" s="169"/>
      <c r="GG263" s="169"/>
      <c r="GH263" s="169"/>
      <c r="GI263" s="169"/>
      <c r="GJ263" s="169"/>
      <c r="GK263" s="169"/>
      <c r="GL263" s="169"/>
      <c r="GM263" s="169"/>
      <c r="GN263" s="169"/>
      <c r="GO263" s="169"/>
      <c r="GP263" s="169"/>
      <c r="GQ263" s="169"/>
      <c r="GR263" s="169"/>
      <c r="GS263" s="169"/>
      <c r="GT263" s="169"/>
      <c r="GU263" s="169"/>
      <c r="GV263" s="169"/>
      <c r="GW263" s="169"/>
      <c r="GX263" s="169"/>
      <c r="GY263" s="169"/>
      <c r="GZ263" s="169"/>
      <c r="HA263" s="169"/>
      <c r="HB263" s="169"/>
      <c r="HC263" s="169"/>
      <c r="HD263" s="169"/>
      <c r="HE263" s="169"/>
      <c r="HF263" s="169"/>
    </row>
    <row r="264" spans="5:214" hidden="1" x14ac:dyDescent="0.2">
      <c r="E264" s="161"/>
      <c r="F264" s="161"/>
      <c r="G264" s="161"/>
      <c r="H264" s="161"/>
      <c r="I264" s="161"/>
      <c r="J264" s="161"/>
      <c r="O264" s="162"/>
      <c r="Y264" s="163"/>
      <c r="Z264" s="163"/>
      <c r="AA264" s="163"/>
      <c r="AB264" s="163"/>
      <c r="AC264" s="163"/>
      <c r="AD264" s="163"/>
      <c r="AE264" s="163"/>
      <c r="AF264" s="163"/>
      <c r="AG264" s="163"/>
      <c r="AH264" s="163"/>
      <c r="AI264" s="163"/>
      <c r="AJ264" s="163"/>
      <c r="AK264" s="163"/>
      <c r="AL264" s="163"/>
      <c r="AM264" s="163"/>
      <c r="AN264" s="163"/>
      <c r="AO264" s="163"/>
      <c r="AP264" s="163"/>
      <c r="AQ264" s="163"/>
      <c r="AR264" s="163"/>
      <c r="AS264" s="163"/>
      <c r="AT264" s="163"/>
      <c r="AU264" s="163"/>
      <c r="AV264" s="163"/>
      <c r="AZ264" s="388"/>
      <c r="BA264" s="169"/>
      <c r="BB264" s="388"/>
      <c r="BC264" s="388"/>
      <c r="BD264" s="389"/>
      <c r="GE264" s="169"/>
      <c r="GF264" s="169"/>
      <c r="GG264" s="169"/>
      <c r="GH264" s="169"/>
      <c r="GI264" s="169"/>
      <c r="GJ264" s="169"/>
      <c r="GK264" s="169"/>
      <c r="GL264" s="169"/>
      <c r="GM264" s="169"/>
      <c r="GN264" s="169"/>
      <c r="GO264" s="169"/>
      <c r="GP264" s="169"/>
      <c r="GQ264" s="169"/>
      <c r="GR264" s="169"/>
      <c r="GS264" s="169"/>
      <c r="GT264" s="169"/>
      <c r="GU264" s="169"/>
      <c r="GV264" s="169"/>
      <c r="GW264" s="169"/>
      <c r="GX264" s="169"/>
      <c r="GY264" s="169"/>
      <c r="GZ264" s="169"/>
      <c r="HA264" s="169"/>
      <c r="HB264" s="169"/>
      <c r="HC264" s="169"/>
      <c r="HD264" s="169"/>
      <c r="HE264" s="169"/>
      <c r="HF264" s="169"/>
    </row>
    <row r="265" spans="5:214" hidden="1" x14ac:dyDescent="0.2">
      <c r="E265" s="161"/>
      <c r="F265" s="161"/>
      <c r="G265" s="161"/>
      <c r="H265" s="161"/>
      <c r="I265" s="161"/>
      <c r="J265" s="161"/>
      <c r="O265" s="162"/>
      <c r="Y265" s="163"/>
      <c r="Z265" s="163"/>
      <c r="AA265" s="163"/>
      <c r="AB265" s="163"/>
      <c r="AC265" s="163"/>
      <c r="AD265" s="163"/>
      <c r="AE265" s="163"/>
      <c r="AF265" s="163"/>
      <c r="AG265" s="163"/>
      <c r="AH265" s="163"/>
      <c r="AI265" s="163"/>
      <c r="AJ265" s="163"/>
      <c r="AK265" s="163"/>
      <c r="AL265" s="163"/>
      <c r="AM265" s="163"/>
      <c r="AN265" s="163"/>
      <c r="AO265" s="163"/>
      <c r="AP265" s="163"/>
      <c r="AQ265" s="163"/>
      <c r="AR265" s="163"/>
      <c r="AS265" s="163"/>
      <c r="AT265" s="163"/>
      <c r="AU265" s="163"/>
      <c r="AV265" s="163"/>
      <c r="AZ265" s="388"/>
      <c r="BA265" s="169"/>
      <c r="BB265" s="388"/>
      <c r="BC265" s="388"/>
      <c r="BD265" s="389"/>
      <c r="GE265" s="169"/>
      <c r="GF265" s="169"/>
      <c r="GG265" s="169"/>
      <c r="GH265" s="169"/>
      <c r="GI265" s="169"/>
      <c r="GJ265" s="169"/>
      <c r="GK265" s="169"/>
      <c r="GL265" s="169"/>
      <c r="GM265" s="169"/>
      <c r="GN265" s="169"/>
      <c r="GO265" s="169"/>
      <c r="GP265" s="169"/>
      <c r="GQ265" s="169"/>
      <c r="GR265" s="169"/>
      <c r="GS265" s="169"/>
      <c r="GT265" s="169"/>
      <c r="GU265" s="169"/>
      <c r="GV265" s="169"/>
      <c r="GW265" s="169"/>
      <c r="GX265" s="169"/>
      <c r="GY265" s="169"/>
      <c r="GZ265" s="169"/>
      <c r="HA265" s="169"/>
      <c r="HB265" s="169"/>
      <c r="HC265" s="169"/>
      <c r="HD265" s="169"/>
      <c r="HE265" s="169"/>
      <c r="HF265" s="169"/>
    </row>
    <row r="266" spans="5:214" hidden="1" x14ac:dyDescent="0.2">
      <c r="E266" s="161"/>
      <c r="F266" s="161"/>
      <c r="G266" s="161"/>
      <c r="H266" s="161"/>
      <c r="I266" s="161"/>
      <c r="J266" s="161"/>
      <c r="O266" s="162"/>
      <c r="Y266" s="163"/>
      <c r="Z266" s="163"/>
      <c r="AA266" s="163"/>
      <c r="AB266" s="163"/>
      <c r="AC266" s="163"/>
      <c r="AD266" s="163"/>
      <c r="AE266" s="163"/>
      <c r="AF266" s="163"/>
      <c r="AG266" s="163"/>
      <c r="AH266" s="163"/>
      <c r="AI266" s="163"/>
      <c r="AJ266" s="163"/>
      <c r="AK266" s="163"/>
      <c r="AL266" s="163"/>
      <c r="AM266" s="163"/>
      <c r="AN266" s="163"/>
      <c r="AO266" s="163"/>
      <c r="AP266" s="163"/>
      <c r="AQ266" s="163"/>
      <c r="AR266" s="163"/>
      <c r="AS266" s="163"/>
      <c r="AT266" s="163"/>
      <c r="AU266" s="163"/>
      <c r="AV266" s="163"/>
      <c r="AZ266" s="388"/>
      <c r="BA266" s="169"/>
      <c r="BB266" s="388"/>
      <c r="BC266" s="388"/>
      <c r="BD266" s="389"/>
      <c r="GE266" s="169"/>
      <c r="GF266" s="169"/>
      <c r="GG266" s="169"/>
      <c r="GH266" s="169"/>
      <c r="GI266" s="169"/>
      <c r="GJ266" s="169"/>
      <c r="GK266" s="169"/>
      <c r="GL266" s="169"/>
      <c r="GM266" s="169"/>
      <c r="GN266" s="169"/>
      <c r="GO266" s="169"/>
      <c r="GP266" s="169"/>
      <c r="GQ266" s="169"/>
      <c r="GR266" s="169"/>
      <c r="GS266" s="169"/>
      <c r="GT266" s="169"/>
      <c r="GU266" s="169"/>
      <c r="GV266" s="169"/>
      <c r="GW266" s="169"/>
      <c r="GX266" s="169"/>
      <c r="GY266" s="169"/>
      <c r="GZ266" s="169"/>
      <c r="HA266" s="169"/>
      <c r="HB266" s="169"/>
      <c r="HC266" s="169"/>
      <c r="HD266" s="169"/>
      <c r="HE266" s="169"/>
      <c r="HF266" s="169"/>
    </row>
    <row r="267" spans="5:214" hidden="1" x14ac:dyDescent="0.2">
      <c r="E267" s="161"/>
      <c r="F267" s="161"/>
      <c r="G267" s="161"/>
      <c r="H267" s="161"/>
      <c r="I267" s="161"/>
      <c r="J267" s="161"/>
      <c r="O267" s="162"/>
      <c r="Y267" s="163"/>
      <c r="Z267" s="163"/>
      <c r="AA267" s="163"/>
      <c r="AB267" s="163"/>
      <c r="AC267" s="163"/>
      <c r="AD267" s="163"/>
      <c r="AE267" s="163"/>
      <c r="AF267" s="163"/>
      <c r="AG267" s="163"/>
      <c r="AH267" s="163"/>
      <c r="AI267" s="163"/>
      <c r="AJ267" s="163"/>
      <c r="AK267" s="163"/>
      <c r="AL267" s="163"/>
      <c r="AM267" s="163"/>
      <c r="AN267" s="163"/>
      <c r="AO267" s="163"/>
      <c r="AP267" s="163"/>
      <c r="AQ267" s="163"/>
      <c r="AR267" s="163"/>
      <c r="AS267" s="163"/>
      <c r="AT267" s="163"/>
      <c r="AU267" s="163"/>
      <c r="AV267" s="163"/>
      <c r="GE267" s="169"/>
      <c r="GF267" s="169"/>
      <c r="GG267" s="169"/>
      <c r="GH267" s="169"/>
      <c r="GI267" s="169"/>
      <c r="GJ267" s="169"/>
      <c r="GK267" s="169"/>
      <c r="GL267" s="169"/>
      <c r="GM267" s="169"/>
      <c r="GN267" s="169"/>
      <c r="GO267" s="169"/>
      <c r="GP267" s="169"/>
      <c r="GQ267" s="169"/>
      <c r="GR267" s="169"/>
      <c r="GS267" s="169"/>
      <c r="GT267" s="169"/>
      <c r="GU267" s="169"/>
      <c r="GV267" s="169"/>
      <c r="GW267" s="169"/>
      <c r="GX267" s="169"/>
      <c r="GY267" s="169"/>
      <c r="GZ267" s="169"/>
      <c r="HA267" s="169"/>
      <c r="HB267" s="169"/>
      <c r="HC267" s="169"/>
      <c r="HD267" s="169"/>
      <c r="HE267" s="169"/>
      <c r="HF267" s="169"/>
    </row>
    <row r="268" spans="5:214" hidden="1" x14ac:dyDescent="0.2">
      <c r="E268" s="161"/>
      <c r="F268" s="161"/>
      <c r="G268" s="161"/>
      <c r="H268" s="161"/>
      <c r="I268" s="161"/>
      <c r="J268" s="161"/>
      <c r="O268" s="162"/>
      <c r="Y268" s="163"/>
      <c r="Z268" s="163"/>
      <c r="AA268" s="163"/>
      <c r="AB268" s="163"/>
      <c r="AC268" s="163"/>
      <c r="AD268" s="163"/>
      <c r="AE268" s="163"/>
      <c r="AF268" s="163"/>
      <c r="AG268" s="163"/>
      <c r="AH268" s="163"/>
      <c r="AI268" s="163"/>
      <c r="AJ268" s="163"/>
      <c r="AK268" s="163"/>
      <c r="AL268" s="163"/>
      <c r="AM268" s="163"/>
      <c r="AN268" s="163"/>
      <c r="AO268" s="163"/>
      <c r="AP268" s="163"/>
      <c r="AQ268" s="163"/>
      <c r="AR268" s="163"/>
      <c r="AS268" s="163"/>
      <c r="AT268" s="163"/>
      <c r="AU268" s="163"/>
      <c r="AV268" s="163"/>
      <c r="GE268" s="169"/>
      <c r="GF268" s="169"/>
      <c r="GG268" s="169"/>
      <c r="GH268" s="169"/>
      <c r="GI268" s="169"/>
      <c r="GJ268" s="169"/>
      <c r="GK268" s="169"/>
      <c r="GL268" s="169"/>
      <c r="GM268" s="169"/>
      <c r="GN268" s="169"/>
      <c r="GO268" s="169"/>
      <c r="GP268" s="169"/>
      <c r="GQ268" s="169"/>
      <c r="GR268" s="169"/>
      <c r="GS268" s="169"/>
      <c r="GT268" s="169"/>
      <c r="GU268" s="169"/>
      <c r="GV268" s="169"/>
      <c r="GW268" s="169"/>
      <c r="GX268" s="169"/>
      <c r="GY268" s="169"/>
      <c r="GZ268" s="169"/>
      <c r="HA268" s="169"/>
      <c r="HB268" s="169"/>
      <c r="HC268" s="169"/>
      <c r="HD268" s="169"/>
      <c r="HE268" s="169"/>
      <c r="HF268" s="169"/>
    </row>
    <row r="269" spans="5:214" x14ac:dyDescent="0.2">
      <c r="E269" s="161"/>
      <c r="F269" s="161"/>
      <c r="G269" s="161"/>
      <c r="H269" s="161"/>
      <c r="I269" s="161"/>
      <c r="J269" s="161"/>
      <c r="O269" s="162"/>
      <c r="Y269" s="163"/>
      <c r="Z269" s="163"/>
      <c r="AA269" s="163"/>
      <c r="AB269" s="163"/>
      <c r="AC269" s="163"/>
      <c r="AD269" s="163"/>
      <c r="AE269" s="163"/>
      <c r="AF269" s="163"/>
      <c r="AG269" s="163"/>
      <c r="AH269" s="163"/>
      <c r="AI269" s="163"/>
      <c r="AJ269" s="163"/>
      <c r="AK269" s="163"/>
      <c r="AL269" s="163"/>
      <c r="AM269" s="163"/>
      <c r="AN269" s="163"/>
      <c r="AO269" s="163"/>
      <c r="AP269" s="163"/>
      <c r="AQ269" s="163"/>
      <c r="AR269" s="163"/>
      <c r="AS269" s="163"/>
      <c r="AT269" s="163"/>
      <c r="AU269" s="163"/>
      <c r="AV269" s="163"/>
      <c r="GD269" s="140">
        <f>COUNTA(GD9:GD172)</f>
        <v>49</v>
      </c>
      <c r="GE269" s="168">
        <f>AVERAGE(GE9:GE172)</f>
        <v>0.14535609756097564</v>
      </c>
      <c r="GF269" s="168" t="e">
        <f t="shared" ref="GF269:HF269" si="38">AVERAGE(GF9:GF172)</f>
        <v>#DIV/0!</v>
      </c>
      <c r="GG269" s="168" t="e">
        <f t="shared" si="38"/>
        <v>#DIV/0!</v>
      </c>
      <c r="GH269" s="168" t="e">
        <f t="shared" si="38"/>
        <v>#DIV/0!</v>
      </c>
      <c r="GI269" s="168" t="e">
        <f t="shared" si="38"/>
        <v>#DIV/0!</v>
      </c>
      <c r="GJ269" s="168" t="e">
        <f t="shared" si="38"/>
        <v>#DIV/0!</v>
      </c>
      <c r="GK269" s="168" t="e">
        <f t="shared" si="38"/>
        <v>#DIV/0!</v>
      </c>
      <c r="GL269" s="168" t="e">
        <f t="shared" si="38"/>
        <v>#DIV/0!</v>
      </c>
      <c r="GM269" s="168" t="e">
        <f t="shared" si="38"/>
        <v>#DIV/0!</v>
      </c>
      <c r="GN269" s="168" t="e">
        <f t="shared" si="38"/>
        <v>#DIV/0!</v>
      </c>
      <c r="GO269" s="168" t="e">
        <f t="shared" si="38"/>
        <v>#DIV/0!</v>
      </c>
      <c r="GP269" s="168" t="e">
        <f t="shared" si="38"/>
        <v>#DIV/0!</v>
      </c>
      <c r="GQ269" s="168" t="e">
        <f t="shared" si="38"/>
        <v>#DIV/0!</v>
      </c>
      <c r="GR269" s="168" t="e">
        <f t="shared" si="38"/>
        <v>#DIV/0!</v>
      </c>
      <c r="GS269" s="168" t="e">
        <f t="shared" si="38"/>
        <v>#DIV/0!</v>
      </c>
      <c r="GT269" s="168" t="e">
        <f t="shared" si="38"/>
        <v>#DIV/0!</v>
      </c>
      <c r="GU269" s="168" t="e">
        <f t="shared" si="38"/>
        <v>#DIV/0!</v>
      </c>
      <c r="GV269" s="168" t="e">
        <f t="shared" si="38"/>
        <v>#DIV/0!</v>
      </c>
      <c r="GW269" s="168" t="e">
        <f t="shared" si="38"/>
        <v>#DIV/0!</v>
      </c>
      <c r="GX269" s="168" t="e">
        <f t="shared" si="38"/>
        <v>#DIV/0!</v>
      </c>
      <c r="GY269" s="168" t="e">
        <f t="shared" si="38"/>
        <v>#DIV/0!</v>
      </c>
      <c r="GZ269" s="168" t="e">
        <f t="shared" si="38"/>
        <v>#DIV/0!</v>
      </c>
      <c r="HA269" s="168" t="e">
        <f t="shared" si="38"/>
        <v>#DIV/0!</v>
      </c>
      <c r="HB269" s="168" t="e">
        <f t="shared" si="38"/>
        <v>#DIV/0!</v>
      </c>
      <c r="HC269" s="168" t="e">
        <f t="shared" si="38"/>
        <v>#DIV/0!</v>
      </c>
      <c r="HD269" s="168" t="e">
        <f t="shared" si="38"/>
        <v>#DIV/0!</v>
      </c>
      <c r="HE269" s="168" t="e">
        <f t="shared" si="38"/>
        <v>#DIV/0!</v>
      </c>
      <c r="HF269" s="168">
        <f t="shared" si="38"/>
        <v>0.16328292682926834</v>
      </c>
    </row>
    <row r="270" spans="5:214" x14ac:dyDescent="0.2">
      <c r="E270" s="161"/>
      <c r="F270" s="161"/>
      <c r="G270" s="161"/>
      <c r="H270" s="161"/>
      <c r="I270" s="161"/>
      <c r="J270" s="161"/>
      <c r="O270" s="162"/>
      <c r="Y270" s="163"/>
      <c r="Z270" s="163"/>
      <c r="AA270" s="163"/>
      <c r="AB270" s="163"/>
      <c r="AC270" s="163"/>
      <c r="AD270" s="163"/>
      <c r="AE270" s="163"/>
      <c r="AF270" s="163"/>
      <c r="AG270" s="163"/>
      <c r="AH270" s="163"/>
      <c r="AI270" s="163"/>
      <c r="AJ270" s="163"/>
      <c r="AK270" s="163"/>
      <c r="AL270" s="163"/>
      <c r="AM270" s="163"/>
      <c r="AN270" s="163"/>
      <c r="AO270" s="163"/>
      <c r="AP270" s="163"/>
      <c r="AQ270" s="163"/>
      <c r="AR270" s="163"/>
      <c r="AS270" s="163"/>
      <c r="AT270" s="163"/>
      <c r="AU270" s="163"/>
      <c r="AV270" s="163"/>
    </row>
    <row r="271" spans="5:214" x14ac:dyDescent="0.2">
      <c r="E271" s="161"/>
      <c r="F271" s="161"/>
      <c r="G271" s="161"/>
      <c r="H271" s="161"/>
      <c r="I271" s="161"/>
      <c r="J271" s="161"/>
      <c r="O271" s="162"/>
      <c r="Y271" s="163"/>
      <c r="Z271" s="163"/>
      <c r="AA271" s="163"/>
      <c r="AB271" s="163"/>
      <c r="AC271" s="163"/>
      <c r="AD271" s="163"/>
      <c r="AE271" s="163"/>
      <c r="AF271" s="163"/>
      <c r="AG271" s="163"/>
      <c r="AH271" s="163"/>
      <c r="AI271" s="163"/>
      <c r="AJ271" s="163"/>
      <c r="AK271" s="163"/>
      <c r="AL271" s="163"/>
      <c r="AM271" s="163"/>
      <c r="AN271" s="163"/>
      <c r="AO271" s="163"/>
      <c r="AP271" s="163"/>
      <c r="AQ271" s="163"/>
      <c r="AR271" s="163"/>
      <c r="AS271" s="163"/>
      <c r="AT271" s="163"/>
      <c r="AU271" s="163"/>
      <c r="AV271" s="163"/>
    </row>
    <row r="272" spans="5:214" x14ac:dyDescent="0.2">
      <c r="E272" s="161"/>
      <c r="F272" s="161"/>
      <c r="G272" s="161"/>
      <c r="H272" s="161"/>
      <c r="I272" s="161"/>
      <c r="J272" s="161"/>
      <c r="O272" s="162"/>
      <c r="Y272" s="163"/>
      <c r="Z272" s="163"/>
      <c r="AA272" s="163"/>
      <c r="AB272" s="163"/>
      <c r="AC272" s="163"/>
      <c r="AD272" s="163"/>
      <c r="AE272" s="163"/>
      <c r="AF272" s="163"/>
      <c r="AG272" s="163"/>
      <c r="AH272" s="163"/>
      <c r="AI272" s="163"/>
      <c r="AJ272" s="163"/>
      <c r="AK272" s="163"/>
      <c r="AL272" s="163"/>
      <c r="AM272" s="163"/>
      <c r="AN272" s="163"/>
      <c r="AO272" s="163"/>
      <c r="AP272" s="163"/>
      <c r="AQ272" s="163"/>
      <c r="AR272" s="163"/>
      <c r="AS272" s="163"/>
      <c r="AT272" s="163"/>
      <c r="AU272" s="163"/>
      <c r="AV272" s="163"/>
    </row>
    <row r="273" spans="5:48" x14ac:dyDescent="0.2">
      <c r="E273" s="161"/>
      <c r="F273" s="161"/>
      <c r="G273" s="161"/>
      <c r="H273" s="161"/>
      <c r="I273" s="161"/>
      <c r="J273" s="161"/>
      <c r="O273" s="162"/>
      <c r="Y273" s="163"/>
      <c r="Z273" s="163"/>
      <c r="AA273" s="163"/>
      <c r="AB273" s="163"/>
      <c r="AC273" s="163"/>
      <c r="AD273" s="163"/>
      <c r="AE273" s="163"/>
      <c r="AF273" s="163"/>
      <c r="AG273" s="163"/>
      <c r="AH273" s="163"/>
      <c r="AI273" s="163"/>
      <c r="AJ273" s="163"/>
      <c r="AK273" s="163"/>
      <c r="AL273" s="163"/>
      <c r="AM273" s="163"/>
      <c r="AN273" s="163"/>
      <c r="AO273" s="163"/>
      <c r="AP273" s="163"/>
      <c r="AQ273" s="163"/>
      <c r="AR273" s="163"/>
      <c r="AS273" s="163"/>
      <c r="AT273" s="163"/>
      <c r="AU273" s="163"/>
      <c r="AV273" s="163"/>
    </row>
    <row r="274" spans="5:48" x14ac:dyDescent="0.2">
      <c r="E274" s="161"/>
      <c r="F274" s="161"/>
      <c r="G274" s="161"/>
      <c r="H274" s="161"/>
      <c r="I274" s="161"/>
      <c r="J274" s="161"/>
      <c r="O274" s="162"/>
      <c r="Y274" s="163"/>
      <c r="Z274" s="163"/>
      <c r="AA274" s="163"/>
      <c r="AB274" s="163"/>
      <c r="AC274" s="163"/>
      <c r="AD274" s="163"/>
      <c r="AE274" s="163"/>
      <c r="AF274" s="163"/>
      <c r="AG274" s="163"/>
      <c r="AH274" s="163"/>
      <c r="AI274" s="163"/>
      <c r="AJ274" s="163"/>
      <c r="AK274" s="163"/>
      <c r="AL274" s="163"/>
      <c r="AM274" s="163"/>
      <c r="AN274" s="163"/>
      <c r="AO274" s="163"/>
      <c r="AP274" s="163"/>
      <c r="AQ274" s="163"/>
      <c r="AR274" s="163"/>
      <c r="AS274" s="163"/>
      <c r="AT274" s="163"/>
      <c r="AU274" s="163"/>
      <c r="AV274" s="163"/>
    </row>
    <row r="275" spans="5:48" x14ac:dyDescent="0.2">
      <c r="E275" s="161"/>
      <c r="F275" s="161"/>
      <c r="G275" s="161"/>
      <c r="H275" s="161"/>
      <c r="I275" s="161"/>
      <c r="J275" s="161"/>
      <c r="O275" s="162"/>
      <c r="Y275" s="163"/>
      <c r="Z275" s="163"/>
      <c r="AA275" s="163"/>
      <c r="AB275" s="163"/>
      <c r="AC275" s="163"/>
      <c r="AD275" s="163"/>
      <c r="AE275" s="163"/>
      <c r="AF275" s="163"/>
      <c r="AG275" s="163"/>
      <c r="AH275" s="163"/>
      <c r="AI275" s="163"/>
      <c r="AJ275" s="163"/>
      <c r="AK275" s="163"/>
      <c r="AL275" s="163"/>
      <c r="AM275" s="163"/>
      <c r="AN275" s="163"/>
      <c r="AO275" s="163"/>
      <c r="AP275" s="163"/>
      <c r="AQ275" s="163"/>
      <c r="AR275" s="163"/>
      <c r="AS275" s="163"/>
      <c r="AT275" s="163"/>
      <c r="AU275" s="163"/>
      <c r="AV275" s="163"/>
    </row>
    <row r="276" spans="5:48" x14ac:dyDescent="0.2">
      <c r="E276" s="161"/>
      <c r="F276" s="161"/>
      <c r="G276" s="161"/>
      <c r="H276" s="161"/>
      <c r="I276" s="161"/>
      <c r="J276" s="161"/>
      <c r="O276" s="162"/>
      <c r="Y276" s="163"/>
      <c r="Z276" s="163"/>
      <c r="AA276" s="163"/>
      <c r="AB276" s="163"/>
      <c r="AC276" s="163"/>
      <c r="AD276" s="163"/>
      <c r="AE276" s="163"/>
      <c r="AF276" s="163"/>
      <c r="AG276" s="163"/>
      <c r="AH276" s="163"/>
      <c r="AI276" s="163"/>
      <c r="AJ276" s="163"/>
      <c r="AK276" s="163"/>
      <c r="AL276" s="163"/>
      <c r="AM276" s="163"/>
      <c r="AN276" s="163"/>
      <c r="AO276" s="163"/>
      <c r="AP276" s="163"/>
      <c r="AQ276" s="163"/>
      <c r="AR276" s="163"/>
      <c r="AS276" s="163"/>
      <c r="AT276" s="163"/>
      <c r="AU276" s="163"/>
      <c r="AV276" s="163"/>
    </row>
    <row r="277" spans="5:48" x14ac:dyDescent="0.2">
      <c r="E277" s="161"/>
      <c r="F277" s="161"/>
      <c r="G277" s="161"/>
      <c r="H277" s="161"/>
      <c r="I277" s="161"/>
      <c r="J277" s="161"/>
      <c r="O277" s="162"/>
      <c r="Y277" s="163"/>
      <c r="Z277" s="163"/>
      <c r="AA277" s="163"/>
      <c r="AB277" s="163"/>
      <c r="AC277" s="163"/>
      <c r="AD277" s="163"/>
      <c r="AE277" s="163"/>
      <c r="AF277" s="163"/>
      <c r="AG277" s="163"/>
      <c r="AH277" s="163"/>
      <c r="AI277" s="163"/>
      <c r="AJ277" s="163"/>
      <c r="AK277" s="163"/>
      <c r="AL277" s="163"/>
      <c r="AM277" s="163"/>
      <c r="AN277" s="163"/>
      <c r="AO277" s="163"/>
      <c r="AP277" s="163"/>
      <c r="AQ277" s="163"/>
      <c r="AR277" s="163"/>
      <c r="AS277" s="163"/>
      <c r="AT277" s="163"/>
      <c r="AU277" s="163"/>
      <c r="AV277" s="163"/>
    </row>
    <row r="278" spans="5:48" x14ac:dyDescent="0.2">
      <c r="E278" s="161"/>
      <c r="F278" s="161"/>
      <c r="G278" s="161"/>
      <c r="H278" s="161"/>
      <c r="I278" s="161"/>
      <c r="J278" s="161"/>
      <c r="O278" s="162"/>
      <c r="Y278" s="163"/>
      <c r="Z278" s="163"/>
      <c r="AA278" s="163"/>
      <c r="AB278" s="163"/>
      <c r="AC278" s="163"/>
      <c r="AD278" s="163"/>
      <c r="AE278" s="163"/>
      <c r="AF278" s="163"/>
      <c r="AG278" s="163"/>
      <c r="AH278" s="163"/>
      <c r="AI278" s="163"/>
      <c r="AJ278" s="163"/>
      <c r="AK278" s="163"/>
      <c r="AL278" s="163"/>
      <c r="AM278" s="163"/>
      <c r="AN278" s="163"/>
      <c r="AO278" s="163"/>
      <c r="AP278" s="163"/>
      <c r="AQ278" s="163"/>
      <c r="AR278" s="163"/>
      <c r="AS278" s="163"/>
      <c r="AT278" s="163"/>
      <c r="AU278" s="163"/>
      <c r="AV278" s="163"/>
    </row>
    <row r="279" spans="5:48" x14ac:dyDescent="0.2">
      <c r="E279" s="161"/>
      <c r="F279" s="161"/>
      <c r="G279" s="161"/>
      <c r="H279" s="161"/>
      <c r="I279" s="161"/>
      <c r="J279" s="161"/>
      <c r="O279" s="162"/>
      <c r="Y279" s="163"/>
      <c r="Z279" s="163"/>
      <c r="AA279" s="163"/>
      <c r="AB279" s="163"/>
      <c r="AC279" s="163"/>
      <c r="AD279" s="163"/>
      <c r="AE279" s="163"/>
      <c r="AF279" s="163"/>
      <c r="AG279" s="163"/>
      <c r="AH279" s="163"/>
      <c r="AI279" s="163"/>
      <c r="AJ279" s="163"/>
      <c r="AK279" s="163"/>
      <c r="AL279" s="163"/>
      <c r="AM279" s="163"/>
      <c r="AN279" s="163"/>
      <c r="AO279" s="163"/>
      <c r="AP279" s="163"/>
      <c r="AQ279" s="163"/>
      <c r="AR279" s="163"/>
      <c r="AS279" s="163"/>
      <c r="AT279" s="163"/>
      <c r="AU279" s="163"/>
      <c r="AV279" s="163"/>
    </row>
    <row r="280" spans="5:48" x14ac:dyDescent="0.2">
      <c r="E280" s="161"/>
      <c r="F280" s="161"/>
      <c r="G280" s="161"/>
      <c r="H280" s="161"/>
      <c r="I280" s="161"/>
      <c r="J280" s="161"/>
      <c r="O280" s="162"/>
      <c r="Y280" s="163"/>
      <c r="Z280" s="163"/>
      <c r="AA280" s="163"/>
      <c r="AB280" s="163"/>
      <c r="AC280" s="163"/>
      <c r="AD280" s="163"/>
      <c r="AE280" s="163"/>
      <c r="AF280" s="163"/>
      <c r="AG280" s="163"/>
      <c r="AH280" s="163"/>
      <c r="AI280" s="163"/>
      <c r="AJ280" s="163"/>
      <c r="AK280" s="163"/>
      <c r="AL280" s="163"/>
      <c r="AM280" s="163"/>
      <c r="AN280" s="163"/>
      <c r="AO280" s="163"/>
      <c r="AP280" s="163"/>
      <c r="AQ280" s="163"/>
      <c r="AR280" s="163"/>
      <c r="AS280" s="163"/>
      <c r="AT280" s="163"/>
      <c r="AU280" s="163"/>
      <c r="AV280" s="163"/>
    </row>
    <row r="281" spans="5:48" x14ac:dyDescent="0.2">
      <c r="E281" s="161"/>
      <c r="F281" s="161"/>
      <c r="G281" s="161"/>
      <c r="H281" s="161"/>
      <c r="I281" s="161"/>
      <c r="J281" s="161"/>
      <c r="O281" s="162"/>
      <c r="Y281" s="163"/>
      <c r="Z281" s="163"/>
      <c r="AA281" s="163"/>
      <c r="AB281" s="163"/>
      <c r="AC281" s="163"/>
      <c r="AD281" s="163"/>
      <c r="AE281" s="163"/>
      <c r="AF281" s="163"/>
      <c r="AG281" s="163"/>
      <c r="AH281" s="163"/>
      <c r="AI281" s="163"/>
      <c r="AJ281" s="163"/>
      <c r="AK281" s="163"/>
      <c r="AL281" s="163"/>
      <c r="AM281" s="163"/>
      <c r="AN281" s="163"/>
      <c r="AO281" s="163"/>
      <c r="AP281" s="163"/>
      <c r="AQ281" s="163"/>
      <c r="AR281" s="163"/>
      <c r="AS281" s="163"/>
      <c r="AT281" s="163"/>
      <c r="AU281" s="163"/>
      <c r="AV281" s="163"/>
    </row>
    <row r="282" spans="5:48" x14ac:dyDescent="0.2">
      <c r="E282" s="161"/>
      <c r="F282" s="161"/>
      <c r="G282" s="161"/>
      <c r="H282" s="161"/>
      <c r="I282" s="161"/>
      <c r="J282" s="161"/>
      <c r="O282" s="162"/>
      <c r="Y282" s="163"/>
      <c r="Z282" s="163"/>
      <c r="AA282" s="163"/>
      <c r="AB282" s="163"/>
      <c r="AC282" s="163"/>
      <c r="AD282" s="163"/>
      <c r="AE282" s="163"/>
      <c r="AF282" s="163"/>
      <c r="AG282" s="163"/>
      <c r="AH282" s="163"/>
      <c r="AI282" s="163"/>
      <c r="AJ282" s="163"/>
      <c r="AK282" s="163"/>
      <c r="AL282" s="163"/>
      <c r="AM282" s="163"/>
      <c r="AN282" s="163"/>
      <c r="AO282" s="163"/>
      <c r="AP282" s="163"/>
      <c r="AQ282" s="163"/>
      <c r="AR282" s="163"/>
      <c r="AS282" s="163"/>
      <c r="AT282" s="163"/>
      <c r="AU282" s="163"/>
      <c r="AV282" s="163"/>
    </row>
    <row r="283" spans="5:48" x14ac:dyDescent="0.2">
      <c r="E283" s="161"/>
      <c r="F283" s="161"/>
      <c r="G283" s="161"/>
      <c r="H283" s="161"/>
      <c r="I283" s="161"/>
      <c r="J283" s="161"/>
      <c r="O283" s="162"/>
      <c r="Y283" s="163"/>
      <c r="Z283" s="163"/>
      <c r="AA283" s="163"/>
      <c r="AB283" s="163"/>
      <c r="AC283" s="163"/>
      <c r="AD283" s="163"/>
      <c r="AE283" s="163"/>
      <c r="AF283" s="163"/>
      <c r="AG283" s="163"/>
      <c r="AH283" s="163"/>
      <c r="AI283" s="163"/>
      <c r="AJ283" s="163"/>
      <c r="AK283" s="163"/>
      <c r="AL283" s="163"/>
      <c r="AM283" s="163"/>
      <c r="AN283" s="163"/>
      <c r="AO283" s="163"/>
      <c r="AP283" s="163"/>
      <c r="AQ283" s="163"/>
      <c r="AR283" s="163"/>
      <c r="AS283" s="163"/>
      <c r="AT283" s="163"/>
      <c r="AU283" s="163"/>
      <c r="AV283" s="163"/>
    </row>
    <row r="284" spans="5:48" x14ac:dyDescent="0.2">
      <c r="E284" s="161"/>
      <c r="F284" s="161"/>
      <c r="G284" s="161"/>
      <c r="H284" s="161"/>
      <c r="I284" s="161"/>
      <c r="J284" s="161"/>
      <c r="O284" s="162"/>
      <c r="Y284" s="163"/>
      <c r="Z284" s="163"/>
      <c r="AA284" s="163"/>
      <c r="AB284" s="163"/>
      <c r="AC284" s="163"/>
      <c r="AD284" s="163"/>
      <c r="AE284" s="163"/>
      <c r="AF284" s="163"/>
      <c r="AG284" s="163"/>
      <c r="AH284" s="163"/>
      <c r="AI284" s="163"/>
      <c r="AJ284" s="163"/>
      <c r="AK284" s="163"/>
      <c r="AL284" s="163"/>
      <c r="AM284" s="163"/>
      <c r="AN284" s="163"/>
      <c r="AO284" s="163"/>
      <c r="AP284" s="163"/>
      <c r="AQ284" s="163"/>
      <c r="AR284" s="163"/>
      <c r="AS284" s="163"/>
      <c r="AT284" s="163"/>
      <c r="AU284" s="163"/>
      <c r="AV284" s="163"/>
    </row>
    <row r="285" spans="5:48" x14ac:dyDescent="0.2">
      <c r="E285" s="161"/>
      <c r="F285" s="161"/>
      <c r="G285" s="161"/>
      <c r="H285" s="161"/>
      <c r="I285" s="161"/>
      <c r="J285" s="161"/>
      <c r="O285" s="162"/>
      <c r="Y285" s="163"/>
      <c r="Z285" s="163"/>
      <c r="AA285" s="163"/>
      <c r="AB285" s="163"/>
      <c r="AC285" s="163"/>
      <c r="AD285" s="163"/>
      <c r="AE285" s="163"/>
      <c r="AF285" s="163"/>
      <c r="AG285" s="163"/>
      <c r="AH285" s="163"/>
      <c r="AI285" s="163"/>
      <c r="AJ285" s="163"/>
      <c r="AK285" s="163"/>
      <c r="AL285" s="163"/>
      <c r="AM285" s="163"/>
      <c r="AN285" s="163"/>
      <c r="AO285" s="163"/>
      <c r="AP285" s="163"/>
      <c r="AQ285" s="163"/>
      <c r="AR285" s="163"/>
      <c r="AS285" s="163"/>
      <c r="AT285" s="163"/>
      <c r="AU285" s="163"/>
      <c r="AV285" s="163"/>
    </row>
    <row r="286" spans="5:48" x14ac:dyDescent="0.2">
      <c r="E286" s="161"/>
      <c r="F286" s="161"/>
      <c r="G286" s="161"/>
      <c r="H286" s="161"/>
      <c r="I286" s="161"/>
      <c r="J286" s="161"/>
      <c r="O286" s="162"/>
      <c r="Y286" s="163"/>
      <c r="Z286" s="163"/>
      <c r="AA286" s="163"/>
      <c r="AB286" s="163"/>
      <c r="AC286" s="163"/>
      <c r="AD286" s="163"/>
      <c r="AE286" s="163"/>
      <c r="AF286" s="163"/>
      <c r="AG286" s="163"/>
      <c r="AH286" s="163"/>
      <c r="AI286" s="163"/>
      <c r="AJ286" s="163"/>
      <c r="AK286" s="163"/>
      <c r="AL286" s="163"/>
      <c r="AM286" s="163"/>
      <c r="AN286" s="163"/>
      <c r="AO286" s="163"/>
      <c r="AP286" s="163"/>
      <c r="AQ286" s="163"/>
      <c r="AR286" s="163"/>
      <c r="AS286" s="163"/>
      <c r="AT286" s="163"/>
      <c r="AU286" s="163"/>
      <c r="AV286" s="163"/>
    </row>
    <row r="287" spans="5:48" x14ac:dyDescent="0.2">
      <c r="E287" s="161"/>
      <c r="F287" s="161"/>
      <c r="G287" s="161"/>
      <c r="H287" s="161"/>
      <c r="I287" s="161"/>
      <c r="J287" s="161"/>
      <c r="O287" s="162"/>
      <c r="Y287" s="163"/>
      <c r="Z287" s="163"/>
      <c r="AA287" s="163"/>
      <c r="AB287" s="163"/>
      <c r="AC287" s="163"/>
      <c r="AD287" s="163"/>
      <c r="AE287" s="163"/>
      <c r="AF287" s="163"/>
      <c r="AG287" s="163"/>
      <c r="AH287" s="163"/>
      <c r="AI287" s="163"/>
      <c r="AJ287" s="163"/>
      <c r="AK287" s="163"/>
      <c r="AL287" s="163"/>
      <c r="AM287" s="163"/>
      <c r="AN287" s="163"/>
      <c r="AO287" s="163"/>
      <c r="AP287" s="163"/>
      <c r="AQ287" s="163"/>
      <c r="AR287" s="163"/>
      <c r="AS287" s="163"/>
      <c r="AT287" s="163"/>
      <c r="AU287" s="163"/>
      <c r="AV287" s="163"/>
    </row>
    <row r="288" spans="5:48" x14ac:dyDescent="0.2">
      <c r="E288" s="161"/>
      <c r="F288" s="161"/>
      <c r="G288" s="161"/>
      <c r="H288" s="161"/>
      <c r="I288" s="161"/>
      <c r="J288" s="161"/>
      <c r="O288" s="162"/>
      <c r="Y288" s="163"/>
      <c r="Z288" s="163"/>
      <c r="AA288" s="163"/>
      <c r="AB288" s="163"/>
      <c r="AC288" s="163"/>
      <c r="AD288" s="163"/>
      <c r="AE288" s="163"/>
      <c r="AF288" s="163"/>
      <c r="AG288" s="163"/>
      <c r="AH288" s="163"/>
      <c r="AI288" s="163"/>
      <c r="AJ288" s="163"/>
      <c r="AK288" s="163"/>
      <c r="AL288" s="163"/>
      <c r="AM288" s="163"/>
      <c r="AN288" s="163"/>
      <c r="AO288" s="163"/>
      <c r="AP288" s="163"/>
      <c r="AQ288" s="163"/>
      <c r="AR288" s="163"/>
      <c r="AS288" s="163"/>
      <c r="AT288" s="163"/>
      <c r="AU288" s="163"/>
      <c r="AV288" s="163"/>
    </row>
    <row r="289" spans="5:48" x14ac:dyDescent="0.2">
      <c r="E289" s="161"/>
      <c r="F289" s="161"/>
      <c r="G289" s="161"/>
      <c r="H289" s="161"/>
      <c r="I289" s="161"/>
      <c r="J289" s="161"/>
      <c r="O289" s="162"/>
      <c r="Y289" s="163"/>
      <c r="Z289" s="163"/>
      <c r="AA289" s="163"/>
      <c r="AB289" s="163"/>
      <c r="AC289" s="163"/>
      <c r="AD289" s="163"/>
      <c r="AE289" s="163"/>
      <c r="AF289" s="163"/>
      <c r="AG289" s="163"/>
      <c r="AH289" s="163"/>
      <c r="AI289" s="163"/>
      <c r="AJ289" s="163"/>
      <c r="AK289" s="163"/>
      <c r="AL289" s="163"/>
      <c r="AM289" s="163"/>
      <c r="AN289" s="163"/>
      <c r="AO289" s="163"/>
      <c r="AP289" s="163"/>
      <c r="AQ289" s="163"/>
      <c r="AR289" s="163"/>
      <c r="AS289" s="163"/>
      <c r="AT289" s="163"/>
      <c r="AU289" s="163"/>
      <c r="AV289" s="163"/>
    </row>
    <row r="290" spans="5:48" x14ac:dyDescent="0.2">
      <c r="E290" s="161"/>
      <c r="F290" s="161"/>
      <c r="G290" s="161"/>
      <c r="H290" s="161"/>
      <c r="I290" s="161"/>
      <c r="J290" s="161"/>
      <c r="O290" s="162"/>
      <c r="Y290" s="163"/>
      <c r="Z290" s="163"/>
      <c r="AA290" s="163"/>
      <c r="AB290" s="163"/>
      <c r="AC290" s="163"/>
      <c r="AD290" s="163"/>
      <c r="AE290" s="163"/>
      <c r="AF290" s="163"/>
      <c r="AG290" s="163"/>
      <c r="AH290" s="163"/>
      <c r="AI290" s="163"/>
      <c r="AJ290" s="163"/>
      <c r="AK290" s="163"/>
      <c r="AL290" s="163"/>
      <c r="AM290" s="163"/>
      <c r="AN290" s="163"/>
      <c r="AO290" s="163"/>
      <c r="AP290" s="163"/>
      <c r="AQ290" s="163"/>
      <c r="AR290" s="163"/>
      <c r="AS290" s="163"/>
      <c r="AT290" s="163"/>
      <c r="AU290" s="163"/>
      <c r="AV290" s="163"/>
    </row>
    <row r="291" spans="5:48" x14ac:dyDescent="0.2">
      <c r="E291" s="161"/>
      <c r="F291" s="161"/>
      <c r="G291" s="161"/>
      <c r="H291" s="161"/>
      <c r="I291" s="161"/>
      <c r="J291" s="161"/>
      <c r="O291" s="162"/>
      <c r="Y291" s="163"/>
      <c r="Z291" s="163"/>
      <c r="AA291" s="163"/>
      <c r="AB291" s="163"/>
      <c r="AC291" s="163"/>
      <c r="AD291" s="163"/>
      <c r="AE291" s="163"/>
      <c r="AF291" s="163"/>
      <c r="AG291" s="163"/>
      <c r="AH291" s="163"/>
      <c r="AI291" s="163"/>
      <c r="AJ291" s="163"/>
      <c r="AK291" s="163"/>
      <c r="AL291" s="163"/>
      <c r="AM291" s="163"/>
      <c r="AN291" s="163"/>
      <c r="AO291" s="163"/>
      <c r="AP291" s="163"/>
      <c r="AQ291" s="163"/>
      <c r="AR291" s="163"/>
      <c r="AS291" s="163"/>
      <c r="AT291" s="163"/>
      <c r="AU291" s="163"/>
      <c r="AV291" s="163"/>
    </row>
    <row r="292" spans="5:48" x14ac:dyDescent="0.2">
      <c r="E292" s="161"/>
      <c r="F292" s="161"/>
      <c r="G292" s="161"/>
      <c r="H292" s="161"/>
      <c r="I292" s="161"/>
      <c r="J292" s="161"/>
      <c r="O292" s="162"/>
      <c r="Y292" s="163"/>
      <c r="Z292" s="163"/>
      <c r="AA292" s="163"/>
      <c r="AB292" s="163"/>
      <c r="AC292" s="163"/>
      <c r="AD292" s="163"/>
      <c r="AE292" s="163"/>
      <c r="AF292" s="163"/>
      <c r="AG292" s="163"/>
      <c r="AH292" s="163"/>
      <c r="AI292" s="163"/>
      <c r="AJ292" s="163"/>
      <c r="AK292" s="163"/>
      <c r="AL292" s="163"/>
      <c r="AM292" s="163"/>
      <c r="AN292" s="163"/>
      <c r="AO292" s="163"/>
      <c r="AP292" s="163"/>
      <c r="AQ292" s="163"/>
      <c r="AR292" s="163"/>
      <c r="AS292" s="163"/>
      <c r="AT292" s="163"/>
      <c r="AU292" s="163"/>
      <c r="AV292" s="163"/>
    </row>
    <row r="293" spans="5:48" x14ac:dyDescent="0.2">
      <c r="E293" s="161"/>
      <c r="F293" s="161"/>
      <c r="G293" s="161"/>
      <c r="H293" s="161"/>
      <c r="I293" s="161"/>
      <c r="J293" s="161"/>
      <c r="O293" s="162"/>
      <c r="Y293" s="163"/>
      <c r="Z293" s="163"/>
      <c r="AA293" s="163"/>
      <c r="AB293" s="163"/>
      <c r="AC293" s="163"/>
      <c r="AD293" s="163"/>
      <c r="AE293" s="163"/>
      <c r="AF293" s="163"/>
      <c r="AG293" s="163"/>
      <c r="AH293" s="163"/>
      <c r="AI293" s="163"/>
      <c r="AJ293" s="163"/>
      <c r="AK293" s="163"/>
      <c r="AL293" s="163"/>
      <c r="AM293" s="163"/>
      <c r="AN293" s="163"/>
      <c r="AO293" s="163"/>
      <c r="AP293" s="163"/>
      <c r="AQ293" s="163"/>
      <c r="AR293" s="163"/>
      <c r="AS293" s="163"/>
      <c r="AT293" s="163"/>
      <c r="AU293" s="163"/>
      <c r="AV293" s="163"/>
    </row>
    <row r="294" spans="5:48" x14ac:dyDescent="0.2">
      <c r="E294" s="161"/>
      <c r="F294" s="161"/>
      <c r="G294" s="161"/>
      <c r="H294" s="161"/>
      <c r="I294" s="161"/>
      <c r="J294" s="161"/>
      <c r="O294" s="162"/>
      <c r="Y294" s="163"/>
      <c r="Z294" s="163"/>
      <c r="AA294" s="163"/>
      <c r="AB294" s="163"/>
      <c r="AC294" s="163"/>
      <c r="AD294" s="163"/>
      <c r="AE294" s="163"/>
      <c r="AF294" s="163"/>
      <c r="AG294" s="163"/>
      <c r="AH294" s="163"/>
      <c r="AI294" s="163"/>
      <c r="AJ294" s="163"/>
      <c r="AK294" s="163"/>
      <c r="AL294" s="163"/>
      <c r="AM294" s="163"/>
      <c r="AN294" s="163"/>
      <c r="AO294" s="163"/>
      <c r="AP294" s="163"/>
      <c r="AQ294" s="163"/>
      <c r="AR294" s="163"/>
      <c r="AS294" s="163"/>
      <c r="AT294" s="163"/>
      <c r="AU294" s="163"/>
      <c r="AV294" s="163"/>
    </row>
    <row r="295" spans="5:48" x14ac:dyDescent="0.2">
      <c r="E295" s="161"/>
      <c r="F295" s="161"/>
      <c r="G295" s="161"/>
      <c r="H295" s="161"/>
      <c r="I295" s="161"/>
      <c r="J295" s="161"/>
      <c r="O295" s="162"/>
      <c r="Y295" s="163"/>
      <c r="Z295" s="163"/>
      <c r="AA295" s="163"/>
      <c r="AB295" s="163"/>
      <c r="AC295" s="163"/>
      <c r="AD295" s="163"/>
      <c r="AE295" s="163"/>
      <c r="AF295" s="163"/>
      <c r="AG295" s="163"/>
      <c r="AH295" s="163"/>
      <c r="AI295" s="163"/>
      <c r="AJ295" s="163"/>
      <c r="AK295" s="163"/>
      <c r="AL295" s="163"/>
      <c r="AM295" s="163"/>
      <c r="AN295" s="163"/>
      <c r="AO295" s="163"/>
      <c r="AP295" s="163"/>
      <c r="AQ295" s="163"/>
      <c r="AR295" s="163"/>
      <c r="AS295" s="163"/>
      <c r="AT295" s="163"/>
      <c r="AU295" s="163"/>
      <c r="AV295" s="163"/>
    </row>
    <row r="296" spans="5:48" x14ac:dyDescent="0.2">
      <c r="E296" s="161"/>
      <c r="F296" s="161"/>
      <c r="G296" s="161"/>
      <c r="H296" s="161"/>
      <c r="I296" s="161"/>
      <c r="J296" s="161"/>
      <c r="O296" s="162"/>
      <c r="Y296" s="163"/>
      <c r="Z296" s="163"/>
      <c r="AA296" s="163"/>
      <c r="AB296" s="163"/>
      <c r="AC296" s="163"/>
      <c r="AD296" s="163"/>
      <c r="AE296" s="163"/>
      <c r="AF296" s="163"/>
      <c r="AG296" s="163"/>
      <c r="AH296" s="163"/>
      <c r="AI296" s="163"/>
      <c r="AJ296" s="163"/>
      <c r="AK296" s="163"/>
      <c r="AL296" s="163"/>
      <c r="AM296" s="163"/>
      <c r="AN296" s="163"/>
      <c r="AO296" s="163"/>
      <c r="AP296" s="163"/>
      <c r="AQ296" s="163"/>
      <c r="AR296" s="163"/>
      <c r="AS296" s="163"/>
      <c r="AT296" s="163"/>
      <c r="AU296" s="163"/>
      <c r="AV296" s="163"/>
    </row>
    <row r="297" spans="5:48" x14ac:dyDescent="0.2">
      <c r="E297" s="161"/>
      <c r="F297" s="161"/>
      <c r="G297" s="161"/>
      <c r="H297" s="161"/>
      <c r="I297" s="161"/>
      <c r="J297" s="161"/>
      <c r="O297" s="162"/>
      <c r="Y297" s="163"/>
      <c r="Z297" s="163"/>
      <c r="AA297" s="163"/>
      <c r="AB297" s="163"/>
      <c r="AC297" s="163"/>
      <c r="AD297" s="163"/>
      <c r="AE297" s="163"/>
      <c r="AF297" s="163"/>
      <c r="AG297" s="163"/>
      <c r="AH297" s="163"/>
      <c r="AI297" s="163"/>
      <c r="AJ297" s="163"/>
      <c r="AK297" s="163"/>
      <c r="AL297" s="163"/>
      <c r="AM297" s="163"/>
      <c r="AN297" s="163"/>
      <c r="AO297" s="163"/>
      <c r="AP297" s="163"/>
      <c r="AQ297" s="163"/>
      <c r="AR297" s="163"/>
      <c r="AS297" s="163"/>
      <c r="AT297" s="163"/>
      <c r="AU297" s="163"/>
      <c r="AV297" s="163"/>
    </row>
    <row r="298" spans="5:48" x14ac:dyDescent="0.2">
      <c r="E298" s="161"/>
      <c r="F298" s="161"/>
      <c r="G298" s="161"/>
      <c r="H298" s="161"/>
      <c r="I298" s="161"/>
      <c r="J298" s="161"/>
      <c r="O298" s="162"/>
      <c r="Y298" s="163"/>
      <c r="Z298" s="163"/>
      <c r="AA298" s="163"/>
      <c r="AB298" s="163"/>
      <c r="AC298" s="163"/>
      <c r="AD298" s="163"/>
      <c r="AE298" s="163"/>
      <c r="AF298" s="163"/>
      <c r="AG298" s="163"/>
      <c r="AH298" s="163"/>
      <c r="AI298" s="163"/>
      <c r="AJ298" s="163"/>
      <c r="AK298" s="163"/>
      <c r="AL298" s="163"/>
      <c r="AM298" s="163"/>
      <c r="AN298" s="163"/>
      <c r="AO298" s="163"/>
      <c r="AP298" s="163"/>
      <c r="AQ298" s="163"/>
      <c r="AR298" s="163"/>
      <c r="AS298" s="163"/>
      <c r="AT298" s="163"/>
      <c r="AU298" s="163"/>
      <c r="AV298" s="163"/>
    </row>
    <row r="299" spans="5:48" x14ac:dyDescent="0.2">
      <c r="E299" s="161"/>
      <c r="F299" s="161"/>
      <c r="G299" s="161"/>
      <c r="H299" s="161"/>
      <c r="I299" s="161"/>
      <c r="J299" s="161"/>
      <c r="O299" s="162"/>
      <c r="Y299" s="163"/>
      <c r="Z299" s="163"/>
      <c r="AA299" s="163"/>
      <c r="AB299" s="163"/>
      <c r="AC299" s="163"/>
      <c r="AD299" s="163"/>
      <c r="AE299" s="163"/>
      <c r="AF299" s="163"/>
      <c r="AG299" s="163"/>
      <c r="AH299" s="163"/>
      <c r="AI299" s="163"/>
      <c r="AJ299" s="163"/>
      <c r="AK299" s="163"/>
      <c r="AL299" s="163"/>
      <c r="AM299" s="163"/>
      <c r="AN299" s="163"/>
      <c r="AO299" s="163"/>
      <c r="AP299" s="163"/>
      <c r="AQ299" s="163"/>
      <c r="AR299" s="163"/>
      <c r="AS299" s="163"/>
      <c r="AT299" s="163"/>
      <c r="AU299" s="163"/>
      <c r="AV299" s="163"/>
    </row>
    <row r="300" spans="5:48" x14ac:dyDescent="0.2">
      <c r="E300" s="161"/>
      <c r="F300" s="161"/>
      <c r="G300" s="161"/>
      <c r="H300" s="161"/>
      <c r="I300" s="161"/>
      <c r="J300" s="161"/>
      <c r="O300" s="162"/>
      <c r="Y300" s="163"/>
      <c r="Z300" s="163"/>
      <c r="AA300" s="163"/>
      <c r="AB300" s="163"/>
      <c r="AC300" s="163"/>
      <c r="AD300" s="163"/>
      <c r="AE300" s="163"/>
      <c r="AF300" s="163"/>
      <c r="AG300" s="163"/>
      <c r="AH300" s="163"/>
      <c r="AI300" s="163"/>
      <c r="AJ300" s="163"/>
      <c r="AK300" s="163"/>
      <c r="AL300" s="163"/>
      <c r="AM300" s="163"/>
      <c r="AN300" s="163"/>
      <c r="AO300" s="163"/>
      <c r="AP300" s="163"/>
      <c r="AQ300" s="163"/>
      <c r="AR300" s="163"/>
      <c r="AS300" s="163"/>
      <c r="AT300" s="163"/>
      <c r="AU300" s="163"/>
      <c r="AV300" s="163"/>
    </row>
    <row r="301" spans="5:48" x14ac:dyDescent="0.2">
      <c r="E301" s="161"/>
      <c r="F301" s="161"/>
      <c r="G301" s="161"/>
      <c r="H301" s="161"/>
      <c r="I301" s="161"/>
      <c r="J301" s="161"/>
      <c r="O301" s="162"/>
      <c r="Y301" s="163"/>
      <c r="Z301" s="163"/>
      <c r="AA301" s="163"/>
      <c r="AB301" s="163"/>
      <c r="AC301" s="163"/>
      <c r="AD301" s="163"/>
      <c r="AE301" s="163"/>
      <c r="AF301" s="163"/>
      <c r="AG301" s="163"/>
      <c r="AH301" s="163"/>
      <c r="AI301" s="163"/>
      <c r="AJ301" s="163"/>
      <c r="AK301" s="163"/>
      <c r="AL301" s="163"/>
      <c r="AM301" s="163"/>
      <c r="AN301" s="163"/>
      <c r="AO301" s="163"/>
      <c r="AP301" s="163"/>
      <c r="AQ301" s="163"/>
      <c r="AR301" s="163"/>
      <c r="AS301" s="163"/>
      <c r="AT301" s="163"/>
      <c r="AU301" s="163"/>
      <c r="AV301" s="163"/>
    </row>
    <row r="302" spans="5:48" x14ac:dyDescent="0.2">
      <c r="E302" s="161"/>
      <c r="F302" s="161"/>
      <c r="G302" s="161"/>
      <c r="H302" s="161"/>
      <c r="I302" s="161"/>
      <c r="J302" s="161"/>
      <c r="O302" s="162"/>
      <c r="Y302" s="163"/>
      <c r="Z302" s="163"/>
      <c r="AA302" s="163"/>
      <c r="AB302" s="163"/>
      <c r="AC302" s="163"/>
      <c r="AD302" s="163"/>
      <c r="AE302" s="163"/>
      <c r="AF302" s="163"/>
      <c r="AG302" s="163"/>
      <c r="AH302" s="163"/>
      <c r="AI302" s="163"/>
      <c r="AJ302" s="163"/>
      <c r="AK302" s="163"/>
      <c r="AL302" s="163"/>
      <c r="AM302" s="163"/>
      <c r="AN302" s="163"/>
      <c r="AO302" s="163"/>
      <c r="AP302" s="163"/>
      <c r="AQ302" s="163"/>
      <c r="AR302" s="163"/>
      <c r="AS302" s="163"/>
      <c r="AT302" s="163"/>
      <c r="AU302" s="163"/>
      <c r="AV302" s="163"/>
    </row>
    <row r="303" spans="5:48" x14ac:dyDescent="0.2">
      <c r="E303" s="161"/>
      <c r="F303" s="161"/>
      <c r="G303" s="161"/>
      <c r="H303" s="161"/>
      <c r="I303" s="161"/>
      <c r="J303" s="161"/>
      <c r="O303" s="162"/>
      <c r="Y303" s="163"/>
      <c r="Z303" s="163"/>
      <c r="AA303" s="163"/>
      <c r="AB303" s="163"/>
      <c r="AC303" s="163"/>
      <c r="AD303" s="163"/>
      <c r="AE303" s="163"/>
      <c r="AF303" s="163"/>
      <c r="AG303" s="163"/>
      <c r="AH303" s="163"/>
      <c r="AI303" s="163"/>
      <c r="AJ303" s="163"/>
      <c r="AK303" s="163"/>
      <c r="AL303" s="163"/>
      <c r="AM303" s="163"/>
      <c r="AN303" s="163"/>
      <c r="AO303" s="163"/>
      <c r="AP303" s="163"/>
      <c r="AQ303" s="163"/>
      <c r="AR303" s="163"/>
      <c r="AS303" s="163"/>
      <c r="AT303" s="163"/>
      <c r="AU303" s="163"/>
      <c r="AV303" s="163"/>
    </row>
    <row r="304" spans="5:48" x14ac:dyDescent="0.2">
      <c r="E304" s="161"/>
      <c r="F304" s="161"/>
      <c r="G304" s="161"/>
      <c r="H304" s="161"/>
      <c r="I304" s="161"/>
      <c r="J304" s="161"/>
      <c r="O304" s="162"/>
      <c r="Y304" s="163"/>
      <c r="Z304" s="163"/>
      <c r="AA304" s="163"/>
      <c r="AB304" s="163"/>
      <c r="AC304" s="163"/>
      <c r="AD304" s="163"/>
      <c r="AE304" s="163"/>
      <c r="AF304" s="163"/>
      <c r="AG304" s="163"/>
      <c r="AH304" s="163"/>
      <c r="AI304" s="163"/>
      <c r="AJ304" s="163"/>
      <c r="AK304" s="163"/>
      <c r="AL304" s="163"/>
      <c r="AM304" s="163"/>
      <c r="AN304" s="163"/>
      <c r="AO304" s="163"/>
      <c r="AP304" s="163"/>
      <c r="AQ304" s="163"/>
      <c r="AR304" s="163"/>
      <c r="AS304" s="163"/>
      <c r="AT304" s="163"/>
      <c r="AU304" s="163"/>
      <c r="AV304" s="163"/>
    </row>
    <row r="305" spans="5:48" x14ac:dyDescent="0.2">
      <c r="E305" s="161"/>
      <c r="F305" s="161"/>
      <c r="G305" s="161"/>
      <c r="H305" s="161"/>
      <c r="I305" s="161"/>
      <c r="J305" s="161"/>
      <c r="O305" s="162"/>
      <c r="Y305" s="163"/>
      <c r="Z305" s="163"/>
      <c r="AA305" s="163"/>
      <c r="AB305" s="163"/>
      <c r="AC305" s="163"/>
      <c r="AD305" s="163"/>
      <c r="AE305" s="163"/>
      <c r="AF305" s="163"/>
      <c r="AG305" s="163"/>
      <c r="AH305" s="163"/>
      <c r="AI305" s="163"/>
      <c r="AJ305" s="163"/>
      <c r="AK305" s="163"/>
      <c r="AL305" s="163"/>
      <c r="AM305" s="163"/>
      <c r="AN305" s="163"/>
      <c r="AO305" s="163"/>
      <c r="AP305" s="163"/>
      <c r="AQ305" s="163"/>
      <c r="AR305" s="163"/>
      <c r="AS305" s="163"/>
      <c r="AT305" s="163"/>
      <c r="AU305" s="163"/>
      <c r="AV305" s="163"/>
    </row>
    <row r="306" spans="5:48" x14ac:dyDescent="0.2">
      <c r="E306" s="161"/>
      <c r="F306" s="161"/>
      <c r="G306" s="161"/>
      <c r="H306" s="161"/>
      <c r="I306" s="161"/>
      <c r="J306" s="161"/>
      <c r="O306" s="162"/>
      <c r="Y306" s="163"/>
      <c r="Z306" s="163"/>
      <c r="AA306" s="163"/>
      <c r="AB306" s="163"/>
      <c r="AC306" s="163"/>
      <c r="AD306" s="163"/>
      <c r="AE306" s="163"/>
      <c r="AF306" s="163"/>
      <c r="AG306" s="163"/>
      <c r="AH306" s="163"/>
      <c r="AI306" s="163"/>
      <c r="AJ306" s="163"/>
      <c r="AK306" s="163"/>
      <c r="AL306" s="163"/>
      <c r="AM306" s="163"/>
      <c r="AN306" s="163"/>
      <c r="AO306" s="163"/>
      <c r="AP306" s="163"/>
      <c r="AQ306" s="163"/>
      <c r="AR306" s="163"/>
      <c r="AS306" s="163"/>
      <c r="AT306" s="163"/>
      <c r="AU306" s="163"/>
      <c r="AV306" s="163"/>
    </row>
    <row r="307" spans="5:48" x14ac:dyDescent="0.2">
      <c r="E307" s="161"/>
      <c r="F307" s="161"/>
      <c r="G307" s="161"/>
      <c r="H307" s="161"/>
      <c r="I307" s="161"/>
      <c r="J307" s="161"/>
      <c r="O307" s="162"/>
      <c r="Y307" s="163"/>
      <c r="Z307" s="163"/>
      <c r="AA307" s="163"/>
      <c r="AB307" s="163"/>
      <c r="AC307" s="163"/>
      <c r="AD307" s="163"/>
      <c r="AE307" s="163"/>
      <c r="AF307" s="163"/>
      <c r="AG307" s="163"/>
      <c r="AH307" s="163"/>
      <c r="AI307" s="163"/>
      <c r="AJ307" s="163"/>
      <c r="AK307" s="163"/>
      <c r="AL307" s="163"/>
      <c r="AM307" s="163"/>
      <c r="AN307" s="163"/>
      <c r="AO307" s="163"/>
      <c r="AP307" s="163"/>
      <c r="AQ307" s="163"/>
      <c r="AR307" s="163"/>
      <c r="AS307" s="163"/>
      <c r="AT307" s="163"/>
      <c r="AU307" s="163"/>
      <c r="AV307" s="163"/>
    </row>
    <row r="308" spans="5:48" x14ac:dyDescent="0.2">
      <c r="E308" s="161"/>
      <c r="F308" s="161"/>
      <c r="G308" s="161"/>
      <c r="H308" s="161"/>
      <c r="I308" s="161"/>
      <c r="J308" s="161"/>
      <c r="O308" s="162"/>
      <c r="Y308" s="163"/>
      <c r="Z308" s="163"/>
      <c r="AA308" s="163"/>
      <c r="AB308" s="163"/>
      <c r="AC308" s="163"/>
      <c r="AD308" s="163"/>
      <c r="AE308" s="163"/>
      <c r="AF308" s="163"/>
      <c r="AG308" s="163"/>
      <c r="AH308" s="163"/>
      <c r="AI308" s="163"/>
      <c r="AJ308" s="163"/>
      <c r="AK308" s="163"/>
      <c r="AL308" s="163"/>
      <c r="AM308" s="163"/>
      <c r="AN308" s="163"/>
      <c r="AO308" s="163"/>
      <c r="AP308" s="163"/>
      <c r="AQ308" s="163"/>
      <c r="AR308" s="163"/>
      <c r="AS308" s="163"/>
      <c r="AT308" s="163"/>
      <c r="AU308" s="163"/>
      <c r="AV308" s="163"/>
    </row>
    <row r="309" spans="5:48" x14ac:dyDescent="0.2">
      <c r="E309" s="161"/>
      <c r="F309" s="161"/>
      <c r="G309" s="161"/>
      <c r="H309" s="161"/>
      <c r="I309" s="161"/>
      <c r="J309" s="161"/>
      <c r="O309" s="162"/>
      <c r="Y309" s="163"/>
      <c r="Z309" s="163"/>
      <c r="AA309" s="163"/>
      <c r="AB309" s="163"/>
      <c r="AC309" s="163"/>
      <c r="AD309" s="163"/>
      <c r="AE309" s="163"/>
      <c r="AF309" s="163"/>
      <c r="AG309" s="163"/>
      <c r="AH309" s="163"/>
      <c r="AI309" s="163"/>
      <c r="AJ309" s="163"/>
      <c r="AK309" s="163"/>
      <c r="AL309" s="163"/>
      <c r="AM309" s="163"/>
      <c r="AN309" s="163"/>
      <c r="AO309" s="163"/>
      <c r="AP309" s="163"/>
      <c r="AQ309" s="163"/>
      <c r="AR309" s="163"/>
      <c r="AS309" s="163"/>
      <c r="AT309" s="163"/>
      <c r="AU309" s="163"/>
      <c r="AV309" s="163"/>
    </row>
    <row r="310" spans="5:48" x14ac:dyDescent="0.2">
      <c r="E310" s="161"/>
      <c r="F310" s="161"/>
      <c r="G310" s="161"/>
      <c r="H310" s="161"/>
      <c r="I310" s="161"/>
      <c r="J310" s="161"/>
      <c r="O310" s="162"/>
      <c r="Y310" s="163"/>
      <c r="Z310" s="163"/>
      <c r="AA310" s="163"/>
      <c r="AB310" s="163"/>
      <c r="AC310" s="163"/>
      <c r="AD310" s="163"/>
      <c r="AE310" s="163"/>
      <c r="AF310" s="163"/>
      <c r="AG310" s="163"/>
      <c r="AH310" s="163"/>
      <c r="AI310" s="163"/>
      <c r="AJ310" s="163"/>
      <c r="AK310" s="163"/>
      <c r="AL310" s="163"/>
      <c r="AM310" s="163"/>
      <c r="AN310" s="163"/>
      <c r="AO310" s="163"/>
      <c r="AP310" s="163"/>
      <c r="AQ310" s="163"/>
      <c r="AR310" s="163"/>
      <c r="AS310" s="163"/>
      <c r="AT310" s="163"/>
      <c r="AU310" s="163"/>
      <c r="AV310" s="163"/>
    </row>
    <row r="311" spans="5:48" x14ac:dyDescent="0.2">
      <c r="E311" s="161"/>
      <c r="F311" s="161"/>
      <c r="G311" s="161"/>
      <c r="H311" s="161"/>
      <c r="I311" s="161"/>
      <c r="J311" s="161"/>
      <c r="O311" s="162"/>
      <c r="Y311" s="163"/>
      <c r="Z311" s="163"/>
      <c r="AA311" s="163"/>
      <c r="AB311" s="163"/>
      <c r="AC311" s="163"/>
      <c r="AD311" s="163"/>
      <c r="AE311" s="163"/>
      <c r="AF311" s="163"/>
      <c r="AG311" s="163"/>
      <c r="AH311" s="163"/>
      <c r="AI311" s="163"/>
      <c r="AJ311" s="163"/>
      <c r="AK311" s="163"/>
      <c r="AL311" s="163"/>
      <c r="AM311" s="163"/>
      <c r="AN311" s="163"/>
      <c r="AO311" s="163"/>
      <c r="AP311" s="163"/>
      <c r="AQ311" s="163"/>
      <c r="AR311" s="163"/>
      <c r="AS311" s="163"/>
      <c r="AT311" s="163"/>
      <c r="AU311" s="163"/>
      <c r="AV311" s="163"/>
    </row>
    <row r="312" spans="5:48" x14ac:dyDescent="0.2">
      <c r="E312" s="161"/>
      <c r="F312" s="161"/>
      <c r="G312" s="161"/>
      <c r="H312" s="161"/>
      <c r="I312" s="161"/>
      <c r="J312" s="161"/>
      <c r="O312" s="162"/>
      <c r="Y312" s="163"/>
      <c r="Z312" s="163"/>
      <c r="AA312" s="163"/>
      <c r="AB312" s="163"/>
      <c r="AC312" s="163"/>
      <c r="AD312" s="163"/>
      <c r="AE312" s="163"/>
      <c r="AF312" s="163"/>
      <c r="AG312" s="163"/>
      <c r="AH312" s="163"/>
      <c r="AI312" s="163"/>
      <c r="AJ312" s="163"/>
      <c r="AK312" s="163"/>
      <c r="AL312" s="163"/>
      <c r="AM312" s="163"/>
      <c r="AN312" s="163"/>
      <c r="AO312" s="163"/>
      <c r="AP312" s="163"/>
      <c r="AQ312" s="163"/>
      <c r="AR312" s="163"/>
      <c r="AS312" s="163"/>
      <c r="AT312" s="163"/>
      <c r="AU312" s="163"/>
      <c r="AV312" s="163"/>
    </row>
    <row r="313" spans="5:48" x14ac:dyDescent="0.2">
      <c r="E313" s="161"/>
      <c r="F313" s="161"/>
      <c r="G313" s="161"/>
      <c r="H313" s="161"/>
      <c r="I313" s="161"/>
      <c r="J313" s="161"/>
      <c r="O313" s="162"/>
      <c r="Y313" s="163"/>
      <c r="Z313" s="163"/>
      <c r="AA313" s="163"/>
      <c r="AB313" s="163"/>
      <c r="AC313" s="163"/>
      <c r="AD313" s="163"/>
      <c r="AE313" s="163"/>
      <c r="AF313" s="163"/>
      <c r="AG313" s="163"/>
      <c r="AH313" s="163"/>
      <c r="AI313" s="163"/>
      <c r="AJ313" s="163"/>
      <c r="AK313" s="163"/>
      <c r="AL313" s="163"/>
      <c r="AM313" s="163"/>
      <c r="AN313" s="163"/>
      <c r="AO313" s="163"/>
      <c r="AP313" s="163"/>
      <c r="AQ313" s="163"/>
      <c r="AR313" s="163"/>
      <c r="AS313" s="163"/>
      <c r="AT313" s="163"/>
      <c r="AU313" s="163"/>
      <c r="AV313" s="163"/>
    </row>
    <row r="314" spans="5:48" x14ac:dyDescent="0.2">
      <c r="E314" s="161"/>
      <c r="F314" s="161"/>
      <c r="G314" s="161"/>
      <c r="H314" s="161"/>
      <c r="I314" s="161"/>
      <c r="J314" s="161"/>
      <c r="O314" s="162"/>
      <c r="Y314" s="163"/>
      <c r="Z314" s="163"/>
      <c r="AA314" s="163"/>
      <c r="AB314" s="163"/>
      <c r="AC314" s="163"/>
      <c r="AD314" s="163"/>
      <c r="AE314" s="163"/>
      <c r="AF314" s="163"/>
      <c r="AG314" s="163"/>
      <c r="AH314" s="163"/>
      <c r="AI314" s="163"/>
      <c r="AJ314" s="163"/>
      <c r="AK314" s="163"/>
      <c r="AL314" s="163"/>
      <c r="AM314" s="163"/>
      <c r="AN314" s="163"/>
      <c r="AO314" s="163"/>
      <c r="AP314" s="163"/>
      <c r="AQ314" s="163"/>
      <c r="AR314" s="163"/>
      <c r="AS314" s="163"/>
      <c r="AT314" s="163"/>
      <c r="AU314" s="163"/>
      <c r="AV314" s="163"/>
    </row>
    <row r="315" spans="5:48" x14ac:dyDescent="0.2">
      <c r="E315" s="161"/>
      <c r="F315" s="161"/>
      <c r="G315" s="161"/>
      <c r="H315" s="161"/>
      <c r="I315" s="161"/>
      <c r="J315" s="161"/>
      <c r="O315" s="162"/>
      <c r="Y315" s="163"/>
      <c r="Z315" s="163"/>
      <c r="AA315" s="163"/>
      <c r="AB315" s="163"/>
      <c r="AC315" s="163"/>
      <c r="AD315" s="163"/>
      <c r="AE315" s="163"/>
      <c r="AF315" s="163"/>
      <c r="AG315" s="163"/>
      <c r="AH315" s="163"/>
      <c r="AI315" s="163"/>
      <c r="AJ315" s="163"/>
      <c r="AK315" s="163"/>
      <c r="AL315" s="163"/>
      <c r="AM315" s="163"/>
      <c r="AN315" s="163"/>
      <c r="AO315" s="163"/>
      <c r="AP315" s="163"/>
      <c r="AQ315" s="163"/>
      <c r="AR315" s="163"/>
      <c r="AS315" s="163"/>
      <c r="AT315" s="163"/>
      <c r="AU315" s="163"/>
      <c r="AV315" s="163"/>
    </row>
    <row r="316" spans="5:48" x14ac:dyDescent="0.2">
      <c r="E316" s="161"/>
      <c r="F316" s="161"/>
      <c r="G316" s="161"/>
      <c r="H316" s="161"/>
      <c r="I316" s="161"/>
      <c r="J316" s="161"/>
      <c r="O316" s="162"/>
      <c r="Y316" s="163"/>
      <c r="Z316" s="163"/>
      <c r="AA316" s="163"/>
      <c r="AB316" s="163"/>
      <c r="AC316" s="163"/>
      <c r="AD316" s="163"/>
      <c r="AE316" s="163"/>
      <c r="AF316" s="163"/>
      <c r="AG316" s="163"/>
      <c r="AH316" s="163"/>
      <c r="AI316" s="163"/>
      <c r="AJ316" s="163"/>
      <c r="AK316" s="163"/>
      <c r="AL316" s="163"/>
      <c r="AM316" s="163"/>
      <c r="AN316" s="163"/>
      <c r="AO316" s="163"/>
      <c r="AP316" s="163"/>
      <c r="AQ316" s="163"/>
      <c r="AR316" s="163"/>
      <c r="AS316" s="163"/>
      <c r="AT316" s="163"/>
      <c r="AU316" s="163"/>
      <c r="AV316" s="163"/>
    </row>
    <row r="317" spans="5:48" x14ac:dyDescent="0.2">
      <c r="E317" s="161"/>
      <c r="F317" s="161"/>
      <c r="G317" s="161"/>
      <c r="H317" s="161"/>
      <c r="I317" s="161"/>
      <c r="J317" s="161"/>
      <c r="O317" s="162"/>
      <c r="Y317" s="163"/>
      <c r="Z317" s="163"/>
      <c r="AA317" s="163"/>
      <c r="AB317" s="163"/>
      <c r="AC317" s="163"/>
      <c r="AD317" s="163"/>
      <c r="AE317" s="163"/>
      <c r="AF317" s="163"/>
      <c r="AG317" s="163"/>
      <c r="AH317" s="163"/>
      <c r="AI317" s="163"/>
      <c r="AJ317" s="163"/>
      <c r="AK317" s="163"/>
      <c r="AL317" s="163"/>
      <c r="AM317" s="163"/>
      <c r="AN317" s="163"/>
      <c r="AO317" s="163"/>
      <c r="AP317" s="163"/>
      <c r="AQ317" s="163"/>
      <c r="AR317" s="163"/>
      <c r="AS317" s="163"/>
      <c r="AT317" s="163"/>
      <c r="AU317" s="163"/>
      <c r="AV317" s="163"/>
    </row>
    <row r="318" spans="5:48" x14ac:dyDescent="0.2">
      <c r="E318" s="161"/>
      <c r="F318" s="161"/>
      <c r="G318" s="161"/>
      <c r="H318" s="161"/>
      <c r="I318" s="161"/>
      <c r="J318" s="161"/>
      <c r="O318" s="162"/>
      <c r="Y318" s="163"/>
      <c r="Z318" s="163"/>
      <c r="AA318" s="163"/>
      <c r="AB318" s="163"/>
      <c r="AC318" s="163"/>
      <c r="AD318" s="163"/>
      <c r="AE318" s="163"/>
      <c r="AF318" s="163"/>
      <c r="AG318" s="163"/>
      <c r="AH318" s="163"/>
      <c r="AI318" s="163"/>
      <c r="AJ318" s="163"/>
      <c r="AK318" s="163"/>
      <c r="AL318" s="163"/>
      <c r="AM318" s="163"/>
      <c r="AN318" s="163"/>
      <c r="AO318" s="163"/>
      <c r="AP318" s="163"/>
      <c r="AQ318" s="163"/>
      <c r="AR318" s="163"/>
      <c r="AS318" s="163"/>
      <c r="AT318" s="163"/>
      <c r="AU318" s="163"/>
      <c r="AV318" s="163"/>
    </row>
    <row r="319" spans="5:48" x14ac:dyDescent="0.2">
      <c r="E319" s="161"/>
      <c r="F319" s="161"/>
      <c r="G319" s="161"/>
      <c r="H319" s="161"/>
      <c r="I319" s="161"/>
      <c r="J319" s="161"/>
      <c r="O319" s="162"/>
      <c r="Y319" s="163"/>
      <c r="Z319" s="163"/>
      <c r="AA319" s="163"/>
      <c r="AB319" s="163"/>
      <c r="AC319" s="163"/>
      <c r="AD319" s="163"/>
      <c r="AE319" s="163"/>
      <c r="AF319" s="163"/>
      <c r="AG319" s="163"/>
      <c r="AH319" s="163"/>
      <c r="AI319" s="163"/>
      <c r="AJ319" s="163"/>
      <c r="AK319" s="163"/>
      <c r="AL319" s="163"/>
      <c r="AM319" s="163"/>
      <c r="AN319" s="163"/>
      <c r="AO319" s="163"/>
      <c r="AP319" s="163"/>
      <c r="AQ319" s="163"/>
      <c r="AR319" s="163"/>
      <c r="AS319" s="163"/>
      <c r="AT319" s="163"/>
      <c r="AU319" s="163"/>
      <c r="AV319" s="163"/>
    </row>
    <row r="320" spans="5:48" x14ac:dyDescent="0.2">
      <c r="E320" s="161"/>
      <c r="F320" s="161"/>
      <c r="G320" s="161"/>
      <c r="H320" s="161"/>
      <c r="I320" s="161"/>
      <c r="J320" s="161"/>
      <c r="O320" s="162"/>
      <c r="Y320" s="163"/>
      <c r="Z320" s="163"/>
      <c r="AA320" s="163"/>
      <c r="AB320" s="163"/>
      <c r="AC320" s="163"/>
      <c r="AD320" s="163"/>
      <c r="AE320" s="163"/>
      <c r="AF320" s="163"/>
      <c r="AG320" s="163"/>
      <c r="AH320" s="163"/>
      <c r="AI320" s="163"/>
      <c r="AJ320" s="163"/>
      <c r="AK320" s="163"/>
      <c r="AL320" s="163"/>
      <c r="AM320" s="163"/>
      <c r="AN320" s="163"/>
      <c r="AO320" s="163"/>
      <c r="AP320" s="163"/>
      <c r="AQ320" s="163"/>
      <c r="AR320" s="163"/>
      <c r="AS320" s="163"/>
      <c r="AT320" s="163"/>
      <c r="AU320" s="163"/>
      <c r="AV320" s="163"/>
    </row>
    <row r="321" spans="5:48" x14ac:dyDescent="0.2">
      <c r="E321" s="161"/>
      <c r="F321" s="161"/>
      <c r="G321" s="161"/>
      <c r="H321" s="161"/>
      <c r="I321" s="161"/>
      <c r="J321" s="161"/>
      <c r="O321" s="162"/>
      <c r="Y321" s="163"/>
      <c r="Z321" s="163"/>
      <c r="AA321" s="163"/>
      <c r="AB321" s="163"/>
      <c r="AC321" s="163"/>
      <c r="AD321" s="163"/>
      <c r="AE321" s="163"/>
      <c r="AF321" s="163"/>
      <c r="AG321" s="163"/>
      <c r="AH321" s="163"/>
      <c r="AI321" s="163"/>
      <c r="AJ321" s="163"/>
      <c r="AK321" s="163"/>
      <c r="AL321" s="163"/>
      <c r="AM321" s="163"/>
      <c r="AN321" s="163"/>
      <c r="AO321" s="163"/>
      <c r="AP321" s="163"/>
      <c r="AQ321" s="163"/>
      <c r="AR321" s="163"/>
      <c r="AS321" s="163"/>
      <c r="AT321" s="163"/>
      <c r="AU321" s="163"/>
      <c r="AV321" s="163"/>
    </row>
    <row r="322" spans="5:48" x14ac:dyDescent="0.2">
      <c r="E322" s="161"/>
      <c r="F322" s="161"/>
      <c r="G322" s="161"/>
      <c r="H322" s="161"/>
      <c r="I322" s="161"/>
      <c r="J322" s="161"/>
      <c r="O322" s="162"/>
      <c r="Y322" s="163"/>
      <c r="Z322" s="163"/>
      <c r="AA322" s="163"/>
      <c r="AB322" s="163"/>
      <c r="AC322" s="163"/>
      <c r="AD322" s="163"/>
      <c r="AE322" s="163"/>
      <c r="AF322" s="163"/>
      <c r="AG322" s="163"/>
      <c r="AH322" s="163"/>
      <c r="AI322" s="163"/>
      <c r="AJ322" s="163"/>
      <c r="AK322" s="163"/>
      <c r="AL322" s="163"/>
      <c r="AM322" s="163"/>
      <c r="AN322" s="163"/>
      <c r="AO322" s="163"/>
      <c r="AP322" s="163"/>
      <c r="AQ322" s="163"/>
      <c r="AR322" s="163"/>
      <c r="AS322" s="163"/>
      <c r="AT322" s="163"/>
      <c r="AU322" s="163"/>
      <c r="AV322" s="163"/>
    </row>
    <row r="323" spans="5:48" x14ac:dyDescent="0.2">
      <c r="E323" s="161"/>
      <c r="F323" s="161"/>
      <c r="G323" s="161"/>
      <c r="H323" s="161"/>
      <c r="I323" s="161"/>
      <c r="J323" s="161"/>
      <c r="O323" s="162"/>
      <c r="Y323" s="163"/>
      <c r="Z323" s="163"/>
      <c r="AA323" s="163"/>
      <c r="AB323" s="163"/>
      <c r="AC323" s="163"/>
      <c r="AD323" s="163"/>
      <c r="AE323" s="163"/>
      <c r="AF323" s="163"/>
      <c r="AG323" s="163"/>
      <c r="AH323" s="163"/>
      <c r="AI323" s="163"/>
      <c r="AJ323" s="163"/>
      <c r="AK323" s="163"/>
      <c r="AL323" s="163"/>
      <c r="AM323" s="163"/>
      <c r="AN323" s="163"/>
      <c r="AO323" s="163"/>
      <c r="AP323" s="163"/>
      <c r="AQ323" s="163"/>
      <c r="AR323" s="163"/>
      <c r="AS323" s="163"/>
      <c r="AT323" s="163"/>
      <c r="AU323" s="163"/>
      <c r="AV323" s="163"/>
    </row>
    <row r="324" spans="5:48" x14ac:dyDescent="0.2">
      <c r="E324" s="161"/>
      <c r="F324" s="161"/>
      <c r="G324" s="161"/>
      <c r="H324" s="161"/>
      <c r="I324" s="161"/>
      <c r="J324" s="161"/>
      <c r="O324" s="162"/>
      <c r="Y324" s="163"/>
      <c r="Z324" s="163"/>
      <c r="AA324" s="163"/>
      <c r="AB324" s="163"/>
      <c r="AC324" s="163"/>
      <c r="AD324" s="163"/>
      <c r="AE324" s="163"/>
      <c r="AF324" s="163"/>
      <c r="AG324" s="163"/>
      <c r="AH324" s="163"/>
      <c r="AI324" s="163"/>
      <c r="AJ324" s="163"/>
      <c r="AK324" s="163"/>
      <c r="AL324" s="163"/>
      <c r="AM324" s="163"/>
      <c r="AN324" s="163"/>
      <c r="AO324" s="163"/>
      <c r="AP324" s="163"/>
      <c r="AQ324" s="163"/>
      <c r="AR324" s="163"/>
      <c r="AS324" s="163"/>
      <c r="AT324" s="163"/>
      <c r="AU324" s="163"/>
      <c r="AV324" s="163"/>
    </row>
    <row r="325" spans="5:48" x14ac:dyDescent="0.2">
      <c r="E325" s="161"/>
      <c r="F325" s="161"/>
      <c r="G325" s="161"/>
      <c r="H325" s="161"/>
      <c r="I325" s="161"/>
      <c r="J325" s="161"/>
      <c r="O325" s="162"/>
      <c r="Y325" s="163"/>
      <c r="Z325" s="163"/>
      <c r="AA325" s="163"/>
      <c r="AB325" s="163"/>
      <c r="AC325" s="163"/>
      <c r="AD325" s="163"/>
      <c r="AE325" s="163"/>
      <c r="AF325" s="163"/>
      <c r="AG325" s="163"/>
      <c r="AH325" s="163"/>
      <c r="AI325" s="163"/>
      <c r="AJ325" s="163"/>
      <c r="AK325" s="163"/>
      <c r="AL325" s="163"/>
      <c r="AM325" s="163"/>
      <c r="AN325" s="163"/>
      <c r="AO325" s="163"/>
      <c r="AP325" s="163"/>
      <c r="AQ325" s="163"/>
      <c r="AR325" s="163"/>
      <c r="AS325" s="163"/>
      <c r="AT325" s="163"/>
      <c r="AU325" s="163"/>
      <c r="AV325" s="163"/>
    </row>
    <row r="326" spans="5:48" x14ac:dyDescent="0.2">
      <c r="E326" s="161"/>
      <c r="F326" s="161"/>
      <c r="G326" s="161"/>
      <c r="H326" s="161"/>
      <c r="I326" s="161"/>
      <c r="J326" s="161"/>
      <c r="O326" s="162"/>
      <c r="Y326" s="163"/>
      <c r="Z326" s="163"/>
      <c r="AA326" s="163"/>
      <c r="AB326" s="163"/>
      <c r="AC326" s="163"/>
      <c r="AD326" s="163"/>
      <c r="AE326" s="163"/>
      <c r="AF326" s="163"/>
      <c r="AG326" s="163"/>
      <c r="AH326" s="163"/>
      <c r="AI326" s="163"/>
      <c r="AJ326" s="163"/>
      <c r="AK326" s="163"/>
      <c r="AL326" s="163"/>
      <c r="AM326" s="163"/>
      <c r="AN326" s="163"/>
      <c r="AO326" s="163"/>
      <c r="AP326" s="163"/>
      <c r="AQ326" s="163"/>
      <c r="AR326" s="163"/>
      <c r="AS326" s="163"/>
      <c r="AT326" s="163"/>
      <c r="AU326" s="163"/>
      <c r="AV326" s="163"/>
    </row>
    <row r="327" spans="5:48" x14ac:dyDescent="0.2">
      <c r="E327" s="161"/>
      <c r="F327" s="161"/>
      <c r="G327" s="161"/>
      <c r="H327" s="161"/>
      <c r="I327" s="161"/>
      <c r="J327" s="161"/>
      <c r="O327" s="162"/>
      <c r="Y327" s="163"/>
      <c r="Z327" s="163"/>
      <c r="AA327" s="163"/>
      <c r="AB327" s="163"/>
      <c r="AC327" s="163"/>
      <c r="AD327" s="163"/>
      <c r="AE327" s="163"/>
      <c r="AF327" s="163"/>
      <c r="AG327" s="163"/>
      <c r="AH327" s="163"/>
      <c r="AI327" s="163"/>
      <c r="AJ327" s="163"/>
      <c r="AK327" s="163"/>
      <c r="AL327" s="163"/>
      <c r="AM327" s="163"/>
      <c r="AN327" s="163"/>
      <c r="AO327" s="163"/>
      <c r="AP327" s="163"/>
      <c r="AQ327" s="163"/>
      <c r="AR327" s="163"/>
      <c r="AS327" s="163"/>
      <c r="AT327" s="163"/>
      <c r="AU327" s="163"/>
      <c r="AV327" s="163"/>
    </row>
    <row r="328" spans="5:48" x14ac:dyDescent="0.2">
      <c r="E328" s="161"/>
      <c r="F328" s="161"/>
      <c r="G328" s="161"/>
      <c r="H328" s="161"/>
      <c r="I328" s="161"/>
      <c r="J328" s="161"/>
      <c r="O328" s="162"/>
      <c r="Y328" s="163"/>
      <c r="Z328" s="163"/>
      <c r="AA328" s="163"/>
      <c r="AB328" s="163"/>
      <c r="AC328" s="163"/>
      <c r="AD328" s="163"/>
      <c r="AE328" s="163"/>
      <c r="AF328" s="163"/>
      <c r="AG328" s="163"/>
      <c r="AH328" s="163"/>
      <c r="AI328" s="163"/>
      <c r="AJ328" s="163"/>
      <c r="AK328" s="163"/>
      <c r="AL328" s="163"/>
      <c r="AM328" s="163"/>
      <c r="AN328" s="163"/>
      <c r="AO328" s="163"/>
      <c r="AP328" s="163"/>
      <c r="AQ328" s="163"/>
      <c r="AR328" s="163"/>
      <c r="AS328" s="163"/>
      <c r="AT328" s="163"/>
      <c r="AU328" s="163"/>
      <c r="AV328" s="163"/>
    </row>
    <row r="329" spans="5:48" x14ac:dyDescent="0.2">
      <c r="E329" s="161"/>
      <c r="F329" s="161"/>
      <c r="G329" s="161"/>
      <c r="H329" s="161"/>
      <c r="I329" s="161"/>
      <c r="J329" s="161"/>
      <c r="O329" s="162"/>
      <c r="Y329" s="163"/>
      <c r="Z329" s="163"/>
      <c r="AA329" s="163"/>
      <c r="AB329" s="163"/>
      <c r="AC329" s="163"/>
      <c r="AD329" s="163"/>
      <c r="AE329" s="163"/>
      <c r="AF329" s="163"/>
      <c r="AG329" s="163"/>
      <c r="AH329" s="163"/>
      <c r="AI329" s="163"/>
      <c r="AJ329" s="163"/>
      <c r="AK329" s="163"/>
      <c r="AL329" s="163"/>
      <c r="AM329" s="163"/>
      <c r="AN329" s="163"/>
      <c r="AO329" s="163"/>
      <c r="AP329" s="163"/>
      <c r="AQ329" s="163"/>
      <c r="AR329" s="163"/>
      <c r="AS329" s="163"/>
      <c r="AT329" s="163"/>
      <c r="AU329" s="163"/>
      <c r="AV329" s="163"/>
    </row>
    <row r="330" spans="5:48" x14ac:dyDescent="0.2">
      <c r="E330" s="161"/>
      <c r="F330" s="161"/>
      <c r="G330" s="161"/>
      <c r="H330" s="161"/>
      <c r="I330" s="161"/>
      <c r="J330" s="161"/>
      <c r="O330" s="162"/>
      <c r="Y330" s="163"/>
      <c r="Z330" s="163"/>
      <c r="AA330" s="163"/>
      <c r="AB330" s="163"/>
      <c r="AC330" s="163"/>
      <c r="AD330" s="163"/>
      <c r="AE330" s="163"/>
      <c r="AF330" s="163"/>
      <c r="AG330" s="163"/>
      <c r="AH330" s="163"/>
      <c r="AI330" s="163"/>
      <c r="AJ330" s="163"/>
      <c r="AK330" s="163"/>
      <c r="AL330" s="163"/>
      <c r="AM330" s="163"/>
      <c r="AN330" s="163"/>
      <c r="AO330" s="163"/>
      <c r="AP330" s="163"/>
      <c r="AQ330" s="163"/>
      <c r="AR330" s="163"/>
      <c r="AS330" s="163"/>
      <c r="AT330" s="163"/>
      <c r="AU330" s="163"/>
      <c r="AV330" s="163"/>
    </row>
    <row r="331" spans="5:48" x14ac:dyDescent="0.2">
      <c r="E331" s="161"/>
      <c r="F331" s="161"/>
      <c r="G331" s="161"/>
      <c r="H331" s="161"/>
      <c r="I331" s="161"/>
      <c r="J331" s="161"/>
      <c r="O331" s="162"/>
      <c r="Y331" s="163"/>
      <c r="Z331" s="163"/>
      <c r="AA331" s="163"/>
      <c r="AB331" s="163"/>
      <c r="AC331" s="163"/>
      <c r="AD331" s="163"/>
      <c r="AE331" s="163"/>
      <c r="AF331" s="163"/>
      <c r="AG331" s="163"/>
      <c r="AH331" s="163"/>
      <c r="AI331" s="163"/>
      <c r="AJ331" s="163"/>
      <c r="AK331" s="163"/>
      <c r="AL331" s="163"/>
      <c r="AM331" s="163"/>
      <c r="AN331" s="163"/>
      <c r="AO331" s="163"/>
      <c r="AP331" s="163"/>
      <c r="AQ331" s="163"/>
      <c r="AR331" s="163"/>
      <c r="AS331" s="163"/>
      <c r="AT331" s="163"/>
      <c r="AU331" s="163"/>
      <c r="AV331" s="163"/>
    </row>
    <row r="332" spans="5:48" x14ac:dyDescent="0.2">
      <c r="E332" s="161"/>
      <c r="F332" s="161"/>
      <c r="G332" s="161"/>
      <c r="H332" s="161"/>
      <c r="I332" s="161"/>
      <c r="J332" s="161"/>
      <c r="O332" s="162"/>
      <c r="Y332" s="163"/>
      <c r="Z332" s="163"/>
      <c r="AA332" s="163"/>
      <c r="AB332" s="163"/>
      <c r="AC332" s="163"/>
      <c r="AD332" s="163"/>
      <c r="AE332" s="163"/>
      <c r="AF332" s="163"/>
      <c r="AG332" s="163"/>
      <c r="AH332" s="163"/>
      <c r="AI332" s="163"/>
      <c r="AJ332" s="163"/>
      <c r="AK332" s="163"/>
      <c r="AL332" s="163"/>
      <c r="AM332" s="163"/>
      <c r="AN332" s="163"/>
      <c r="AO332" s="163"/>
      <c r="AP332" s="163"/>
      <c r="AQ332" s="163"/>
      <c r="AR332" s="163"/>
      <c r="AS332" s="163"/>
      <c r="AT332" s="163"/>
      <c r="AU332" s="163"/>
      <c r="AV332" s="163"/>
    </row>
    <row r="333" spans="5:48" x14ac:dyDescent="0.2">
      <c r="O333" s="162"/>
      <c r="Y333" s="163"/>
      <c r="Z333" s="163"/>
      <c r="AA333" s="163"/>
      <c r="AB333" s="163"/>
      <c r="AC333" s="163"/>
      <c r="AD333" s="163"/>
      <c r="AE333" s="163"/>
      <c r="AF333" s="163"/>
      <c r="AG333" s="163"/>
      <c r="AH333" s="163"/>
      <c r="AI333" s="163"/>
      <c r="AJ333" s="163"/>
      <c r="AK333" s="163"/>
      <c r="AL333" s="163"/>
      <c r="AM333" s="163"/>
      <c r="AN333" s="163"/>
      <c r="AO333" s="163"/>
      <c r="AP333" s="163"/>
      <c r="AQ333" s="163"/>
      <c r="AR333" s="163"/>
      <c r="AS333" s="163"/>
      <c r="AT333" s="163"/>
      <c r="AU333" s="163"/>
      <c r="AV333" s="163"/>
    </row>
    <row r="334" spans="5:48" x14ac:dyDescent="0.2">
      <c r="O334" s="162"/>
      <c r="Y334" s="163"/>
      <c r="Z334" s="163"/>
      <c r="AA334" s="163"/>
      <c r="AB334" s="163"/>
      <c r="AC334" s="163"/>
      <c r="AD334" s="163"/>
      <c r="AE334" s="163"/>
      <c r="AF334" s="163"/>
      <c r="AG334" s="163"/>
      <c r="AH334" s="163"/>
      <c r="AI334" s="163"/>
      <c r="AJ334" s="163"/>
      <c r="AK334" s="163"/>
      <c r="AL334" s="163"/>
      <c r="AM334" s="163"/>
      <c r="AN334" s="163"/>
      <c r="AO334" s="163"/>
      <c r="AP334" s="163"/>
      <c r="AQ334" s="163"/>
      <c r="AR334" s="163"/>
      <c r="AS334" s="163"/>
      <c r="AT334" s="163"/>
      <c r="AU334" s="163"/>
      <c r="AV334" s="163"/>
    </row>
    <row r="335" spans="5:48" x14ac:dyDescent="0.2">
      <c r="O335" s="162"/>
      <c r="Y335" s="163"/>
      <c r="Z335" s="163"/>
      <c r="AA335" s="163"/>
      <c r="AB335" s="163"/>
      <c r="AC335" s="163"/>
      <c r="AD335" s="163"/>
      <c r="AE335" s="163"/>
      <c r="AF335" s="163"/>
      <c r="AG335" s="163"/>
      <c r="AH335" s="163"/>
      <c r="AI335" s="163"/>
      <c r="AJ335" s="163"/>
      <c r="AK335" s="163"/>
      <c r="AL335" s="163"/>
      <c r="AM335" s="163"/>
      <c r="AN335" s="163"/>
      <c r="AO335" s="163"/>
      <c r="AP335" s="163"/>
      <c r="AQ335" s="163"/>
      <c r="AR335" s="163"/>
      <c r="AS335" s="163"/>
      <c r="AT335" s="163"/>
      <c r="AU335" s="163"/>
      <c r="AV335" s="163"/>
    </row>
    <row r="336" spans="5:48" x14ac:dyDescent="0.2">
      <c r="O336" s="162"/>
      <c r="Y336" s="163"/>
      <c r="Z336" s="163"/>
      <c r="AA336" s="163"/>
      <c r="AB336" s="163"/>
      <c r="AC336" s="163"/>
      <c r="AD336" s="163"/>
      <c r="AE336" s="163"/>
      <c r="AF336" s="163"/>
      <c r="AG336" s="163"/>
      <c r="AH336" s="163"/>
      <c r="AI336" s="163"/>
      <c r="AJ336" s="163"/>
      <c r="AK336" s="163"/>
      <c r="AL336" s="163"/>
      <c r="AM336" s="163"/>
      <c r="AN336" s="163"/>
      <c r="AO336" s="163"/>
      <c r="AP336" s="163"/>
      <c r="AQ336" s="163"/>
      <c r="AR336" s="163"/>
      <c r="AS336" s="163"/>
      <c r="AT336" s="163"/>
      <c r="AU336" s="163"/>
      <c r="AV336" s="163"/>
    </row>
    <row r="337" spans="15:48" x14ac:dyDescent="0.2">
      <c r="O337" s="162"/>
      <c r="Y337" s="163"/>
      <c r="Z337" s="163"/>
      <c r="AA337" s="163"/>
      <c r="AB337" s="163"/>
      <c r="AC337" s="163"/>
      <c r="AD337" s="163"/>
      <c r="AE337" s="163"/>
      <c r="AF337" s="163"/>
      <c r="AG337" s="163"/>
      <c r="AH337" s="163"/>
      <c r="AI337" s="163"/>
      <c r="AJ337" s="163"/>
      <c r="AK337" s="163"/>
      <c r="AL337" s="163"/>
      <c r="AM337" s="163"/>
      <c r="AN337" s="163"/>
      <c r="AO337" s="163"/>
      <c r="AP337" s="163"/>
      <c r="AQ337" s="163"/>
      <c r="AR337" s="163"/>
      <c r="AS337" s="163"/>
      <c r="AT337" s="163"/>
      <c r="AU337" s="163"/>
      <c r="AV337" s="163"/>
    </row>
    <row r="338" spans="15:48" x14ac:dyDescent="0.2">
      <c r="O338" s="162"/>
      <c r="Y338" s="163"/>
      <c r="Z338" s="163"/>
      <c r="AA338" s="163"/>
      <c r="AB338" s="163"/>
      <c r="AC338" s="163"/>
      <c r="AD338" s="163"/>
      <c r="AE338" s="163"/>
      <c r="AF338" s="163"/>
      <c r="AG338" s="163"/>
      <c r="AH338" s="163"/>
      <c r="AI338" s="163"/>
      <c r="AJ338" s="163"/>
      <c r="AK338" s="163"/>
      <c r="AL338" s="163"/>
      <c r="AM338" s="163"/>
      <c r="AN338" s="163"/>
      <c r="AO338" s="163"/>
      <c r="AP338" s="163"/>
      <c r="AQ338" s="163"/>
      <c r="AR338" s="163"/>
      <c r="AS338" s="163"/>
      <c r="AT338" s="163"/>
      <c r="AU338" s="163"/>
      <c r="AV338" s="163"/>
    </row>
    <row r="339" spans="15:48" x14ac:dyDescent="0.2">
      <c r="O339" s="162"/>
      <c r="Y339" s="163"/>
      <c r="Z339" s="163"/>
      <c r="AA339" s="163"/>
      <c r="AB339" s="163"/>
      <c r="AC339" s="163"/>
      <c r="AD339" s="163"/>
      <c r="AE339" s="163"/>
      <c r="AF339" s="163"/>
      <c r="AG339" s="163"/>
      <c r="AH339" s="163"/>
      <c r="AI339" s="163"/>
      <c r="AJ339" s="163"/>
      <c r="AK339" s="163"/>
      <c r="AL339" s="163"/>
      <c r="AM339" s="163"/>
      <c r="AN339" s="163"/>
      <c r="AO339" s="163"/>
      <c r="AP339" s="163"/>
      <c r="AQ339" s="163"/>
      <c r="AR339" s="163"/>
      <c r="AS339" s="163"/>
      <c r="AT339" s="163"/>
      <c r="AU339" s="163"/>
      <c r="AV339" s="163"/>
    </row>
    <row r="340" spans="15:48" x14ac:dyDescent="0.2">
      <c r="O340" s="162"/>
      <c r="Y340" s="163"/>
      <c r="Z340" s="163"/>
      <c r="AA340" s="163"/>
      <c r="AB340" s="163"/>
      <c r="AC340" s="163"/>
      <c r="AD340" s="163"/>
      <c r="AE340" s="163"/>
      <c r="AF340" s="163"/>
      <c r="AG340" s="163"/>
      <c r="AH340" s="163"/>
      <c r="AI340" s="163"/>
      <c r="AJ340" s="163"/>
      <c r="AK340" s="163"/>
      <c r="AL340" s="163"/>
      <c r="AM340" s="163"/>
      <c r="AN340" s="163"/>
      <c r="AO340" s="163"/>
      <c r="AP340" s="163"/>
      <c r="AQ340" s="163"/>
      <c r="AR340" s="163"/>
      <c r="AS340" s="163"/>
      <c r="AT340" s="163"/>
      <c r="AU340" s="163"/>
      <c r="AV340" s="163"/>
    </row>
    <row r="341" spans="15:48" x14ac:dyDescent="0.2">
      <c r="O341" s="162"/>
      <c r="Y341" s="163"/>
      <c r="Z341" s="163"/>
      <c r="AA341" s="163"/>
      <c r="AB341" s="163"/>
      <c r="AC341" s="163"/>
      <c r="AD341" s="163"/>
      <c r="AE341" s="163"/>
      <c r="AF341" s="163"/>
      <c r="AG341" s="163"/>
      <c r="AH341" s="163"/>
      <c r="AI341" s="163"/>
      <c r="AJ341" s="163"/>
      <c r="AK341" s="163"/>
      <c r="AL341" s="163"/>
      <c r="AM341" s="163"/>
      <c r="AN341" s="163"/>
      <c r="AO341" s="163"/>
      <c r="AP341" s="163"/>
      <c r="AQ341" s="163"/>
      <c r="AR341" s="163"/>
      <c r="AS341" s="163"/>
      <c r="AT341" s="163"/>
      <c r="AU341" s="163"/>
      <c r="AV341" s="163"/>
    </row>
    <row r="342" spans="15:48" x14ac:dyDescent="0.2">
      <c r="O342" s="162"/>
      <c r="Y342" s="163"/>
      <c r="Z342" s="163"/>
      <c r="AA342" s="163"/>
      <c r="AB342" s="163"/>
      <c r="AC342" s="163"/>
      <c r="AD342" s="163"/>
      <c r="AE342" s="163"/>
      <c r="AF342" s="163"/>
      <c r="AG342" s="163"/>
      <c r="AH342" s="163"/>
      <c r="AI342" s="163"/>
      <c r="AJ342" s="163"/>
      <c r="AK342" s="163"/>
      <c r="AL342" s="163"/>
      <c r="AM342" s="163"/>
      <c r="AN342" s="163"/>
      <c r="AO342" s="163"/>
      <c r="AP342" s="163"/>
      <c r="AQ342" s="163"/>
      <c r="AR342" s="163"/>
      <c r="AS342" s="163"/>
      <c r="AT342" s="163"/>
      <c r="AU342" s="163"/>
      <c r="AV342" s="163"/>
    </row>
    <row r="343" spans="15:48" x14ac:dyDescent="0.2">
      <c r="O343" s="162"/>
    </row>
    <row r="344" spans="15:48" x14ac:dyDescent="0.2">
      <c r="O344" s="162"/>
    </row>
    <row r="345" spans="15:48" x14ac:dyDescent="0.2">
      <c r="O345" s="162"/>
    </row>
    <row r="346" spans="15:48" x14ac:dyDescent="0.2">
      <c r="O346" s="162"/>
    </row>
    <row r="347" spans="15:48" x14ac:dyDescent="0.2">
      <c r="O347" s="162"/>
    </row>
    <row r="348" spans="15:48" x14ac:dyDescent="0.2">
      <c r="O348" s="162"/>
    </row>
    <row r="349" spans="15:48" x14ac:dyDescent="0.2">
      <c r="O349" s="162"/>
    </row>
    <row r="350" spans="15:48" x14ac:dyDescent="0.2">
      <c r="O350" s="162"/>
    </row>
    <row r="351" spans="15:48" x14ac:dyDescent="0.2">
      <c r="O351" s="162"/>
    </row>
    <row r="352" spans="15:48" x14ac:dyDescent="0.2">
      <c r="O352" s="162"/>
    </row>
    <row r="353" spans="15:15" x14ac:dyDescent="0.2">
      <c r="O353" s="162"/>
    </row>
    <row r="354" spans="15:15" x14ac:dyDescent="0.2">
      <c r="O354" s="162"/>
    </row>
    <row r="355" spans="15:15" x14ac:dyDescent="0.2">
      <c r="O355" s="162"/>
    </row>
    <row r="356" spans="15:15" x14ac:dyDescent="0.2">
      <c r="O356" s="162"/>
    </row>
    <row r="357" spans="15:15" x14ac:dyDescent="0.2">
      <c r="O357" s="162"/>
    </row>
    <row r="358" spans="15:15" x14ac:dyDescent="0.2">
      <c r="O358" s="162"/>
    </row>
  </sheetData>
  <sheetProtection sort="0" autoFilter="0"/>
  <protectedRanges>
    <protectedRange sqref="W16" name="Rango2_4_5_1_1_1_1_1_1_1_3"/>
    <protectedRange sqref="X16" name="Rango2_4_5_1_1_1_1_1_1_1_1_2"/>
    <protectedRange sqref="W34" name="Rango2_4_5_1_1_1_1_1_1_1_3_1"/>
    <protectedRange sqref="X34" name="Rango2_4_5_1_1_1_1_1_1_1_1_2_1"/>
    <protectedRange sqref="W147" name="Rango2_4_5_1_1_1_1_1_1_1"/>
    <protectedRange sqref="X147" name="Rango2_4_5_1_1_1_1_1_1_1_1"/>
  </protectedRanges>
  <mergeCells count="935">
    <mergeCell ref="B201:B206"/>
    <mergeCell ref="B207:B212"/>
    <mergeCell ref="B213:B218"/>
    <mergeCell ref="B219:B224"/>
    <mergeCell ref="B225:B230"/>
    <mergeCell ref="B231:B236"/>
    <mergeCell ref="B237:B242"/>
    <mergeCell ref="B243:B248"/>
    <mergeCell ref="B7:B8"/>
    <mergeCell ref="B189:B194"/>
    <mergeCell ref="B195:B200"/>
    <mergeCell ref="B153:B158"/>
    <mergeCell ref="B159:B164"/>
    <mergeCell ref="B165:B170"/>
    <mergeCell ref="R171:R176"/>
    <mergeCell ref="S171:S176"/>
    <mergeCell ref="T171:T176"/>
    <mergeCell ref="R159:R164"/>
    <mergeCell ref="S159:S164"/>
    <mergeCell ref="T159:T164"/>
    <mergeCell ref="B9:B14"/>
    <mergeCell ref="B15:B20"/>
    <mergeCell ref="B21:B26"/>
    <mergeCell ref="B27:B32"/>
    <mergeCell ref="B33:B38"/>
    <mergeCell ref="B39:B44"/>
    <mergeCell ref="B45:B50"/>
    <mergeCell ref="B51:B56"/>
    <mergeCell ref="B57:B62"/>
    <mergeCell ref="B63:B68"/>
    <mergeCell ref="B69:B74"/>
    <mergeCell ref="B75:B80"/>
    <mergeCell ref="B81:B86"/>
    <mergeCell ref="B87:B92"/>
    <mergeCell ref="B93:B98"/>
    <mergeCell ref="B99:B104"/>
    <mergeCell ref="B105:B110"/>
    <mergeCell ref="B111:B116"/>
    <mergeCell ref="K63:K68"/>
    <mergeCell ref="L63:L68"/>
    <mergeCell ref="M63:M68"/>
    <mergeCell ref="N63:N68"/>
    <mergeCell ref="K69:K74"/>
    <mergeCell ref="L69:L74"/>
    <mergeCell ref="K99:K104"/>
    <mergeCell ref="L99:L104"/>
    <mergeCell ref="H9:H14"/>
    <mergeCell ref="I9:I14"/>
    <mergeCell ref="K51:K56"/>
    <mergeCell ref="L51:L56"/>
    <mergeCell ref="M51:M56"/>
    <mergeCell ref="N51:N56"/>
    <mergeCell ref="K57:K62"/>
    <mergeCell ref="L57:L62"/>
    <mergeCell ref="M57:M62"/>
    <mergeCell ref="N57:N62"/>
    <mergeCell ref="H57:H62"/>
    <mergeCell ref="H63:H68"/>
    <mergeCell ref="H69:H74"/>
    <mergeCell ref="H39:H44"/>
    <mergeCell ref="M69:M74"/>
    <mergeCell ref="N69:N74"/>
    <mergeCell ref="BB87:BB92"/>
    <mergeCell ref="BC87:BC92"/>
    <mergeCell ref="BD87:BD92"/>
    <mergeCell ref="BA105:BA110"/>
    <mergeCell ref="AZ147:AZ152"/>
    <mergeCell ref="AZ153:AZ158"/>
    <mergeCell ref="AZ159:AZ164"/>
    <mergeCell ref="AZ165:AZ170"/>
    <mergeCell ref="AZ171:AZ176"/>
    <mergeCell ref="BB129:BB134"/>
    <mergeCell ref="BC129:BC134"/>
    <mergeCell ref="BD129:BD134"/>
    <mergeCell ref="BB93:BB98"/>
    <mergeCell ref="BC93:BC98"/>
    <mergeCell ref="BD93:BD98"/>
    <mergeCell ref="BB99:BB104"/>
    <mergeCell ref="BC99:BC104"/>
    <mergeCell ref="BD99:BD104"/>
    <mergeCell ref="BB117:BB122"/>
    <mergeCell ref="BC117:BC122"/>
    <mergeCell ref="BD117:BD122"/>
    <mergeCell ref="BB123:BB128"/>
    <mergeCell ref="BC123:BC128"/>
    <mergeCell ref="BD123:BD128"/>
    <mergeCell ref="AZ63:AZ68"/>
    <mergeCell ref="AZ69:AZ74"/>
    <mergeCell ref="AZ75:AZ80"/>
    <mergeCell ref="AZ81:AZ86"/>
    <mergeCell ref="AZ87:AZ92"/>
    <mergeCell ref="AZ93:AZ98"/>
    <mergeCell ref="AZ99:AZ104"/>
    <mergeCell ref="AZ105:AZ110"/>
    <mergeCell ref="BA141:BA146"/>
    <mergeCell ref="BA75:BA80"/>
    <mergeCell ref="BA81:BA86"/>
    <mergeCell ref="BA87:BA92"/>
    <mergeCell ref="BA93:BA98"/>
    <mergeCell ref="BA99:BA104"/>
    <mergeCell ref="BA63:BA68"/>
    <mergeCell ref="BA69:BA74"/>
    <mergeCell ref="BA111:BA116"/>
    <mergeCell ref="BA117:BA122"/>
    <mergeCell ref="BA123:BA128"/>
    <mergeCell ref="BA129:BA134"/>
    <mergeCell ref="BA135:BA140"/>
    <mergeCell ref="S213:S218"/>
    <mergeCell ref="T213:T218"/>
    <mergeCell ref="BA213:BA218"/>
    <mergeCell ref="BB213:BB218"/>
    <mergeCell ref="BC213:BC218"/>
    <mergeCell ref="BD213:BD218"/>
    <mergeCell ref="BE213:BE218"/>
    <mergeCell ref="BN213:BN218"/>
    <mergeCell ref="A219:A224"/>
    <mergeCell ref="C219:C224"/>
    <mergeCell ref="F219:F224"/>
    <mergeCell ref="H219:H224"/>
    <mergeCell ref="I219:I224"/>
    <mergeCell ref="O219:O224"/>
    <mergeCell ref="P219:P224"/>
    <mergeCell ref="Q219:Q224"/>
    <mergeCell ref="R219:R224"/>
    <mergeCell ref="S219:S224"/>
    <mergeCell ref="T219:T224"/>
    <mergeCell ref="BA219:BA224"/>
    <mergeCell ref="BN219:BN224"/>
    <mergeCell ref="C213:C218"/>
    <mergeCell ref="D213:D218"/>
    <mergeCell ref="F213:F218"/>
    <mergeCell ref="H213:H218"/>
    <mergeCell ref="I213:I218"/>
    <mergeCell ref="O213:O218"/>
    <mergeCell ref="P213:P218"/>
    <mergeCell ref="Q213:Q218"/>
    <mergeCell ref="R213:R218"/>
    <mergeCell ref="BN225:BN230"/>
    <mergeCell ref="A231:A236"/>
    <mergeCell ref="C231:C236"/>
    <mergeCell ref="D231:D236"/>
    <mergeCell ref="F231:F236"/>
    <mergeCell ref="H231:H236"/>
    <mergeCell ref="I231:I236"/>
    <mergeCell ref="O231:O236"/>
    <mergeCell ref="P231:P236"/>
    <mergeCell ref="Q231:Q236"/>
    <mergeCell ref="R231:R236"/>
    <mergeCell ref="S231:S236"/>
    <mergeCell ref="T231:T236"/>
    <mergeCell ref="BA231:BA236"/>
    <mergeCell ref="BB231:BB236"/>
    <mergeCell ref="BC231:BC236"/>
    <mergeCell ref="BD231:BD236"/>
    <mergeCell ref="BN231:BN236"/>
    <mergeCell ref="T225:T230"/>
    <mergeCell ref="BA225:BA230"/>
    <mergeCell ref="AZ45:AZ50"/>
    <mergeCell ref="AZ51:AZ56"/>
    <mergeCell ref="AZ57:AZ62"/>
    <mergeCell ref="K39:K44"/>
    <mergeCell ref="L39:L44"/>
    <mergeCell ref="M39:M44"/>
    <mergeCell ref="N39:N44"/>
    <mergeCell ref="K45:K50"/>
    <mergeCell ref="L45:L50"/>
    <mergeCell ref="M45:M50"/>
    <mergeCell ref="N45:N50"/>
    <mergeCell ref="R57:R62"/>
    <mergeCell ref="S57:S62"/>
    <mergeCell ref="T57:T62"/>
    <mergeCell ref="S51:S56"/>
    <mergeCell ref="R51:R56"/>
    <mergeCell ref="Q51:Q56"/>
    <mergeCell ref="P51:P56"/>
    <mergeCell ref="O51:O56"/>
    <mergeCell ref="T51:T56"/>
    <mergeCell ref="T39:T44"/>
    <mergeCell ref="S39:S44"/>
    <mergeCell ref="R39:R44"/>
    <mergeCell ref="Q39:Q44"/>
    <mergeCell ref="R141:R146"/>
    <mergeCell ref="R129:R134"/>
    <mergeCell ref="S129:S134"/>
    <mergeCell ref="T129:T134"/>
    <mergeCell ref="R117:R122"/>
    <mergeCell ref="S117:S122"/>
    <mergeCell ref="T117:T122"/>
    <mergeCell ref="S141:S146"/>
    <mergeCell ref="T141:T146"/>
    <mergeCell ref="T123:T128"/>
    <mergeCell ref="R123:R128"/>
    <mergeCell ref="S123:S128"/>
    <mergeCell ref="Q117:Q122"/>
    <mergeCell ref="Q123:Q128"/>
    <mergeCell ref="Q129:Q134"/>
    <mergeCell ref="T105:T110"/>
    <mergeCell ref="S93:S98"/>
    <mergeCell ref="T93:T98"/>
    <mergeCell ref="S81:S86"/>
    <mergeCell ref="T81:T86"/>
    <mergeCell ref="S69:S74"/>
    <mergeCell ref="T69:T74"/>
    <mergeCell ref="P117:P122"/>
    <mergeCell ref="P123:P128"/>
    <mergeCell ref="J117:J122"/>
    <mergeCell ref="J123:J128"/>
    <mergeCell ref="R105:R110"/>
    <mergeCell ref="S105:S110"/>
    <mergeCell ref="M105:M110"/>
    <mergeCell ref="N105:N110"/>
    <mergeCell ref="K111:K116"/>
    <mergeCell ref="L111:L116"/>
    <mergeCell ref="M111:M116"/>
    <mergeCell ref="N111:N116"/>
    <mergeCell ref="T207:T212"/>
    <mergeCell ref="R183:R188"/>
    <mergeCell ref="S183:S188"/>
    <mergeCell ref="T183:T188"/>
    <mergeCell ref="H75:H80"/>
    <mergeCell ref="H81:H86"/>
    <mergeCell ref="H87:H92"/>
    <mergeCell ref="H93:H98"/>
    <mergeCell ref="H99:H104"/>
    <mergeCell ref="R165:R170"/>
    <mergeCell ref="S165:S170"/>
    <mergeCell ref="T165:T170"/>
    <mergeCell ref="R153:R158"/>
    <mergeCell ref="T153:T158"/>
    <mergeCell ref="S153:S158"/>
    <mergeCell ref="J141:J146"/>
    <mergeCell ref="J147:J152"/>
    <mergeCell ref="R147:R152"/>
    <mergeCell ref="S147:S152"/>
    <mergeCell ref="T147:T152"/>
    <mergeCell ref="Q135:Q140"/>
    <mergeCell ref="R135:R140"/>
    <mergeCell ref="S135:S140"/>
    <mergeCell ref="T135:T140"/>
    <mergeCell ref="R201:R206"/>
    <mergeCell ref="S201:S206"/>
    <mergeCell ref="T201:T206"/>
    <mergeCell ref="R189:R194"/>
    <mergeCell ref="S189:S194"/>
    <mergeCell ref="T189:T194"/>
    <mergeCell ref="R177:R182"/>
    <mergeCell ref="S177:S182"/>
    <mergeCell ref="T177:T182"/>
    <mergeCell ref="R195:R200"/>
    <mergeCell ref="S195:S200"/>
    <mergeCell ref="T195:T200"/>
    <mergeCell ref="T243:T248"/>
    <mergeCell ref="A237:A242"/>
    <mergeCell ref="F237:F242"/>
    <mergeCell ref="I237:I242"/>
    <mergeCell ref="O237:O242"/>
    <mergeCell ref="Q237:Q242"/>
    <mergeCell ref="C237:C242"/>
    <mergeCell ref="D237:D242"/>
    <mergeCell ref="C243:C248"/>
    <mergeCell ref="D243:D248"/>
    <mergeCell ref="H237:H242"/>
    <mergeCell ref="H243:H248"/>
    <mergeCell ref="P237:P242"/>
    <mergeCell ref="P243:P248"/>
    <mergeCell ref="R237:R242"/>
    <mergeCell ref="S237:S242"/>
    <mergeCell ref="T237:T242"/>
    <mergeCell ref="O207:O212"/>
    <mergeCell ref="Q207:Q212"/>
    <mergeCell ref="A243:A248"/>
    <mergeCell ref="F243:F248"/>
    <mergeCell ref="I243:I248"/>
    <mergeCell ref="O243:O248"/>
    <mergeCell ref="Q243:Q248"/>
    <mergeCell ref="R243:R248"/>
    <mergeCell ref="S243:S248"/>
    <mergeCell ref="R207:R212"/>
    <mergeCell ref="S207:S212"/>
    <mergeCell ref="A225:A230"/>
    <mergeCell ref="C225:C230"/>
    <mergeCell ref="D225:D230"/>
    <mergeCell ref="F225:F230"/>
    <mergeCell ref="H225:H230"/>
    <mergeCell ref="I225:I230"/>
    <mergeCell ref="O225:O230"/>
    <mergeCell ref="P225:P230"/>
    <mergeCell ref="Q225:Q230"/>
    <mergeCell ref="R225:R230"/>
    <mergeCell ref="S225:S230"/>
    <mergeCell ref="D219:D224"/>
    <mergeCell ref="A213:A218"/>
    <mergeCell ref="Q183:Q188"/>
    <mergeCell ref="A201:A206"/>
    <mergeCell ref="F201:F206"/>
    <mergeCell ref="I201:I206"/>
    <mergeCell ref="O201:O206"/>
    <mergeCell ref="Q201:Q206"/>
    <mergeCell ref="C207:C212"/>
    <mergeCell ref="D207:D212"/>
    <mergeCell ref="C201:C206"/>
    <mergeCell ref="D201:D206"/>
    <mergeCell ref="H201:H206"/>
    <mergeCell ref="H207:H212"/>
    <mergeCell ref="P201:P206"/>
    <mergeCell ref="P207:P212"/>
    <mergeCell ref="A195:A200"/>
    <mergeCell ref="F195:F200"/>
    <mergeCell ref="I195:I200"/>
    <mergeCell ref="O195:O200"/>
    <mergeCell ref="Q195:Q200"/>
    <mergeCell ref="A207:A212"/>
    <mergeCell ref="F207:F212"/>
    <mergeCell ref="I207:I212"/>
    <mergeCell ref="A189:A194"/>
    <mergeCell ref="F189:F194"/>
    <mergeCell ref="I189:I194"/>
    <mergeCell ref="O189:O194"/>
    <mergeCell ref="Q189:Q194"/>
    <mergeCell ref="C195:C200"/>
    <mergeCell ref="D195:D200"/>
    <mergeCell ref="C189:C194"/>
    <mergeCell ref="D189:D194"/>
    <mergeCell ref="H189:H194"/>
    <mergeCell ref="H195:H200"/>
    <mergeCell ref="P189:P194"/>
    <mergeCell ref="P195:P200"/>
    <mergeCell ref="C183:C188"/>
    <mergeCell ref="D183:D188"/>
    <mergeCell ref="H177:H182"/>
    <mergeCell ref="H183:H188"/>
    <mergeCell ref="P177:P182"/>
    <mergeCell ref="P183:P188"/>
    <mergeCell ref="A171:A176"/>
    <mergeCell ref="F171:F176"/>
    <mergeCell ref="I171:I176"/>
    <mergeCell ref="O171:O176"/>
    <mergeCell ref="A183:A188"/>
    <mergeCell ref="F183:F188"/>
    <mergeCell ref="I183:I188"/>
    <mergeCell ref="O183:O188"/>
    <mergeCell ref="J171:J176"/>
    <mergeCell ref="B171:B176"/>
    <mergeCell ref="B177:B182"/>
    <mergeCell ref="B183:B188"/>
    <mergeCell ref="A159:A164"/>
    <mergeCell ref="F159:F164"/>
    <mergeCell ref="I159:I164"/>
    <mergeCell ref="O159:O164"/>
    <mergeCell ref="Q159:Q164"/>
    <mergeCell ref="A177:A182"/>
    <mergeCell ref="F177:F182"/>
    <mergeCell ref="I177:I182"/>
    <mergeCell ref="O177:O182"/>
    <mergeCell ref="Q177:Q182"/>
    <mergeCell ref="C177:C182"/>
    <mergeCell ref="D177:D182"/>
    <mergeCell ref="Q171:Q176"/>
    <mergeCell ref="A165:A170"/>
    <mergeCell ref="F165:F170"/>
    <mergeCell ref="I165:I170"/>
    <mergeCell ref="O165:O170"/>
    <mergeCell ref="Q165:Q170"/>
    <mergeCell ref="D165:D170"/>
    <mergeCell ref="C171:C176"/>
    <mergeCell ref="D171:D176"/>
    <mergeCell ref="C165:C170"/>
    <mergeCell ref="H165:H170"/>
    <mergeCell ref="H171:H176"/>
    <mergeCell ref="P165:P170"/>
    <mergeCell ref="P171:P176"/>
    <mergeCell ref="C159:C164"/>
    <mergeCell ref="D159:D164"/>
    <mergeCell ref="H153:H158"/>
    <mergeCell ref="H159:H164"/>
    <mergeCell ref="P153:P158"/>
    <mergeCell ref="P159:P164"/>
    <mergeCell ref="J153:J158"/>
    <mergeCell ref="J159:J164"/>
    <mergeCell ref="J165:J170"/>
    <mergeCell ref="A153:A158"/>
    <mergeCell ref="F153:F158"/>
    <mergeCell ref="I153:I158"/>
    <mergeCell ref="O153:O158"/>
    <mergeCell ref="Q153:Q158"/>
    <mergeCell ref="C153:C158"/>
    <mergeCell ref="D153:D158"/>
    <mergeCell ref="J135:J140"/>
    <mergeCell ref="A147:A152"/>
    <mergeCell ref="F147:F152"/>
    <mergeCell ref="I147:I152"/>
    <mergeCell ref="O147:O152"/>
    <mergeCell ref="Q147:Q152"/>
    <mergeCell ref="A141:A146"/>
    <mergeCell ref="F141:F146"/>
    <mergeCell ref="I141:I146"/>
    <mergeCell ref="O141:O146"/>
    <mergeCell ref="Q141:Q146"/>
    <mergeCell ref="C135:C140"/>
    <mergeCell ref="P135:P140"/>
    <mergeCell ref="M141:M146"/>
    <mergeCell ref="D147:D152"/>
    <mergeCell ref="H141:H146"/>
    <mergeCell ref="H147:H152"/>
    <mergeCell ref="P141:P146"/>
    <mergeCell ref="P147:P152"/>
    <mergeCell ref="A135:A140"/>
    <mergeCell ref="O135:O140"/>
    <mergeCell ref="C141:C146"/>
    <mergeCell ref="D141:D146"/>
    <mergeCell ref="C147:C152"/>
    <mergeCell ref="G144:G146"/>
    <mergeCell ref="K135:K140"/>
    <mergeCell ref="L135:L140"/>
    <mergeCell ref="M135:M140"/>
    <mergeCell ref="N135:N140"/>
    <mergeCell ref="K141:K146"/>
    <mergeCell ref="L141:L146"/>
    <mergeCell ref="D135:D140"/>
    <mergeCell ref="N141:N146"/>
    <mergeCell ref="B135:B140"/>
    <mergeCell ref="B141:B146"/>
    <mergeCell ref="B147:B152"/>
    <mergeCell ref="C129:C134"/>
    <mergeCell ref="D129:D134"/>
    <mergeCell ref="A123:A128"/>
    <mergeCell ref="F123:F128"/>
    <mergeCell ref="I123:I128"/>
    <mergeCell ref="O123:O128"/>
    <mergeCell ref="P129:P134"/>
    <mergeCell ref="J129:J134"/>
    <mergeCell ref="A129:A134"/>
    <mergeCell ref="O129:O134"/>
    <mergeCell ref="K123:K128"/>
    <mergeCell ref="L123:L128"/>
    <mergeCell ref="M123:M128"/>
    <mergeCell ref="N123:N128"/>
    <mergeCell ref="K129:K134"/>
    <mergeCell ref="L129:L134"/>
    <mergeCell ref="M129:M134"/>
    <mergeCell ref="N129:N134"/>
    <mergeCell ref="B123:B128"/>
    <mergeCell ref="B129:B134"/>
    <mergeCell ref="A117:A122"/>
    <mergeCell ref="F117:F122"/>
    <mergeCell ref="I117:I122"/>
    <mergeCell ref="O117:O122"/>
    <mergeCell ref="C117:C122"/>
    <mergeCell ref="D117:D122"/>
    <mergeCell ref="C123:C128"/>
    <mergeCell ref="D123:D128"/>
    <mergeCell ref="H117:H122"/>
    <mergeCell ref="H123:H128"/>
    <mergeCell ref="K117:K122"/>
    <mergeCell ref="L117:L122"/>
    <mergeCell ref="M117:M122"/>
    <mergeCell ref="N117:N122"/>
    <mergeCell ref="B117:B122"/>
    <mergeCell ref="A111:A116"/>
    <mergeCell ref="F111:F116"/>
    <mergeCell ref="I111:I116"/>
    <mergeCell ref="O111:O116"/>
    <mergeCell ref="Q111:Q116"/>
    <mergeCell ref="R111:R116"/>
    <mergeCell ref="S111:S116"/>
    <mergeCell ref="T111:T116"/>
    <mergeCell ref="A105:A110"/>
    <mergeCell ref="F105:F110"/>
    <mergeCell ref="I105:I110"/>
    <mergeCell ref="O105:O110"/>
    <mergeCell ref="Q105:Q110"/>
    <mergeCell ref="C105:C110"/>
    <mergeCell ref="D105:D110"/>
    <mergeCell ref="C111:C116"/>
    <mergeCell ref="D111:D116"/>
    <mergeCell ref="H111:H116"/>
    <mergeCell ref="P105:P110"/>
    <mergeCell ref="K105:K110"/>
    <mergeCell ref="L105:L110"/>
    <mergeCell ref="P111:P116"/>
    <mergeCell ref="A99:A104"/>
    <mergeCell ref="I99:I104"/>
    <mergeCell ref="S99:S104"/>
    <mergeCell ref="T99:T104"/>
    <mergeCell ref="A93:A98"/>
    <mergeCell ref="I93:I98"/>
    <mergeCell ref="C93:C98"/>
    <mergeCell ref="D93:D98"/>
    <mergeCell ref="C99:C104"/>
    <mergeCell ref="D99:D104"/>
    <mergeCell ref="R93:R98"/>
    <mergeCell ref="O93:O98"/>
    <mergeCell ref="R99:R104"/>
    <mergeCell ref="O99:O104"/>
    <mergeCell ref="K93:K98"/>
    <mergeCell ref="L93:L98"/>
    <mergeCell ref="M93:M98"/>
    <mergeCell ref="N93:N98"/>
    <mergeCell ref="M99:M104"/>
    <mergeCell ref="N99:N104"/>
    <mergeCell ref="I87:I92"/>
    <mergeCell ref="S87:S92"/>
    <mergeCell ref="T87:T92"/>
    <mergeCell ref="A81:A86"/>
    <mergeCell ref="I81:I86"/>
    <mergeCell ref="C81:C86"/>
    <mergeCell ref="D81:D86"/>
    <mergeCell ref="C87:C92"/>
    <mergeCell ref="D87:D92"/>
    <mergeCell ref="K81:K86"/>
    <mergeCell ref="L81:L86"/>
    <mergeCell ref="M81:M86"/>
    <mergeCell ref="N81:N86"/>
    <mergeCell ref="K87:K92"/>
    <mergeCell ref="L87:L92"/>
    <mergeCell ref="M87:M92"/>
    <mergeCell ref="N87:N92"/>
    <mergeCell ref="S75:S80"/>
    <mergeCell ref="T75:T80"/>
    <mergeCell ref="A69:A74"/>
    <mergeCell ref="I69:I74"/>
    <mergeCell ref="C75:C80"/>
    <mergeCell ref="D75:D80"/>
    <mergeCell ref="C69:C74"/>
    <mergeCell ref="D69:D74"/>
    <mergeCell ref="K75:K80"/>
    <mergeCell ref="L75:L80"/>
    <mergeCell ref="M75:M80"/>
    <mergeCell ref="N75:N80"/>
    <mergeCell ref="G1:U3"/>
    <mergeCell ref="W7:W8"/>
    <mergeCell ref="BI7:BI8"/>
    <mergeCell ref="A63:A68"/>
    <mergeCell ref="I63:I68"/>
    <mergeCell ref="S63:S68"/>
    <mergeCell ref="T63:T68"/>
    <mergeCell ref="A57:A62"/>
    <mergeCell ref="I57:I62"/>
    <mergeCell ref="O57:O62"/>
    <mergeCell ref="Q57:Q62"/>
    <mergeCell ref="C57:C62"/>
    <mergeCell ref="D57:D62"/>
    <mergeCell ref="C63:C68"/>
    <mergeCell ref="D63:D68"/>
    <mergeCell ref="P57:P62"/>
    <mergeCell ref="I51:I56"/>
    <mergeCell ref="U7:U8"/>
    <mergeCell ref="A6:O6"/>
    <mergeCell ref="Q6:T6"/>
    <mergeCell ref="AI7:AI8"/>
    <mergeCell ref="BF7:BF8"/>
    <mergeCell ref="A15:A20"/>
    <mergeCell ref="A33:A38"/>
    <mergeCell ref="O33:O38"/>
    <mergeCell ref="Q33:Q38"/>
    <mergeCell ref="R33:R38"/>
    <mergeCell ref="O27:O32"/>
    <mergeCell ref="Q27:Q32"/>
    <mergeCell ref="R27:R32"/>
    <mergeCell ref="A27:A32"/>
    <mergeCell ref="C27:C32"/>
    <mergeCell ref="C33:C38"/>
    <mergeCell ref="D33:D38"/>
    <mergeCell ref="P27:P32"/>
    <mergeCell ref="P33:P38"/>
    <mergeCell ref="N27:N32"/>
    <mergeCell ref="K33:K38"/>
    <mergeCell ref="L33:L38"/>
    <mergeCell ref="M33:M38"/>
    <mergeCell ref="N33:N38"/>
    <mergeCell ref="I15:I20"/>
    <mergeCell ref="J27:J32"/>
    <mergeCell ref="J33:J38"/>
    <mergeCell ref="C15:C20"/>
    <mergeCell ref="BG7:BG8"/>
    <mergeCell ref="H7:H8"/>
    <mergeCell ref="G7:G8"/>
    <mergeCell ref="BA7:BA8"/>
    <mergeCell ref="AJ7:AX7"/>
    <mergeCell ref="AY7:AY8"/>
    <mergeCell ref="C21:C26"/>
    <mergeCell ref="H33:H38"/>
    <mergeCell ref="K21:K26"/>
    <mergeCell ref="L21:L26"/>
    <mergeCell ref="M21:M26"/>
    <mergeCell ref="N21:N26"/>
    <mergeCell ref="K15:K20"/>
    <mergeCell ref="L15:L20"/>
    <mergeCell ref="M15:M20"/>
    <mergeCell ref="N15:N20"/>
    <mergeCell ref="K27:K32"/>
    <mergeCell ref="L27:L32"/>
    <mergeCell ref="M27:M32"/>
    <mergeCell ref="I33:I38"/>
    <mergeCell ref="U6:X6"/>
    <mergeCell ref="Y6:AY6"/>
    <mergeCell ref="J7:J8"/>
    <mergeCell ref="BF6:BM6"/>
    <mergeCell ref="V7:V8"/>
    <mergeCell ref="AZ7:AZ8"/>
    <mergeCell ref="BB7:BB8"/>
    <mergeCell ref="BC7:BC8"/>
    <mergeCell ref="BD7:BD8"/>
    <mergeCell ref="K7:N7"/>
    <mergeCell ref="BM7:BM8"/>
    <mergeCell ref="AZ6:BE6"/>
    <mergeCell ref="BH7:BH8"/>
    <mergeCell ref="Y7:AH7"/>
    <mergeCell ref="BE7:BE8"/>
    <mergeCell ref="BN6:BN8"/>
    <mergeCell ref="A9:A14"/>
    <mergeCell ref="R7:R8"/>
    <mergeCell ref="S7:S8"/>
    <mergeCell ref="P7:P8"/>
    <mergeCell ref="P9:P14"/>
    <mergeCell ref="T7:T8"/>
    <mergeCell ref="O7:O8"/>
    <mergeCell ref="O9:O14"/>
    <mergeCell ref="Q9:Q14"/>
    <mergeCell ref="R9:R14"/>
    <mergeCell ref="BE9:BE14"/>
    <mergeCell ref="Q7:Q8"/>
    <mergeCell ref="C7:C8"/>
    <mergeCell ref="D7:D8"/>
    <mergeCell ref="BL7:BL8"/>
    <mergeCell ref="BK7:BK8"/>
    <mergeCell ref="BJ7:BJ8"/>
    <mergeCell ref="X7:X8"/>
    <mergeCell ref="A7:A8"/>
    <mergeCell ref="BB9:BB14"/>
    <mergeCell ref="C9:C14"/>
    <mergeCell ref="D9:D14"/>
    <mergeCell ref="S9:S14"/>
    <mergeCell ref="D15:D20"/>
    <mergeCell ref="D21:D26"/>
    <mergeCell ref="K9:K14"/>
    <mergeCell ref="L9:L14"/>
    <mergeCell ref="M9:M14"/>
    <mergeCell ref="N9:N14"/>
    <mergeCell ref="O15:O20"/>
    <mergeCell ref="BA51:BA56"/>
    <mergeCell ref="BA57:BA62"/>
    <mergeCell ref="O39:O44"/>
    <mergeCell ref="T9:T14"/>
    <mergeCell ref="J9:J14"/>
    <mergeCell ref="I21:I26"/>
    <mergeCell ref="H21:H26"/>
    <mergeCell ref="J15:J20"/>
    <mergeCell ref="J21:J26"/>
    <mergeCell ref="T15:T20"/>
    <mergeCell ref="R15:R20"/>
    <mergeCell ref="P15:P20"/>
    <mergeCell ref="R21:R26"/>
    <mergeCell ref="Q21:Q26"/>
    <mergeCell ref="P21:P26"/>
    <mergeCell ref="O21:O26"/>
    <mergeCell ref="H15:H20"/>
    <mergeCell ref="BD21:BD26"/>
    <mergeCell ref="BB27:BB32"/>
    <mergeCell ref="BC27:BC32"/>
    <mergeCell ref="BD27:BD32"/>
    <mergeCell ref="BB45:BB50"/>
    <mergeCell ref="BC45:BC50"/>
    <mergeCell ref="BD45:BD50"/>
    <mergeCell ref="BA45:BA50"/>
    <mergeCell ref="BB57:BB62"/>
    <mergeCell ref="BC57:BC62"/>
    <mergeCell ref="BD57:BD62"/>
    <mergeCell ref="BD63:BD68"/>
    <mergeCell ref="BB51:BB56"/>
    <mergeCell ref="BC51:BC56"/>
    <mergeCell ref="BD51:BD56"/>
    <mergeCell ref="BB81:BB86"/>
    <mergeCell ref="BC81:BC86"/>
    <mergeCell ref="BD81:BD86"/>
    <mergeCell ref="BB75:BB80"/>
    <mergeCell ref="BC75:BC80"/>
    <mergeCell ref="BD75:BD80"/>
    <mergeCell ref="BB69:BB74"/>
    <mergeCell ref="BC69:BC74"/>
    <mergeCell ref="BD69:BD74"/>
    <mergeCell ref="BB63:BB68"/>
    <mergeCell ref="BC63:BC68"/>
    <mergeCell ref="BE153:BE158"/>
    <mergeCell ref="BE159:BE164"/>
    <mergeCell ref="BB105:BB110"/>
    <mergeCell ref="BC105:BC110"/>
    <mergeCell ref="BD105:BD110"/>
    <mergeCell ref="BB111:BB116"/>
    <mergeCell ref="BC111:BC116"/>
    <mergeCell ref="BD111:BD116"/>
    <mergeCell ref="BB153:BB158"/>
    <mergeCell ref="BC153:BC158"/>
    <mergeCell ref="BD153:BD158"/>
    <mergeCell ref="BB135:BB140"/>
    <mergeCell ref="BC135:BC140"/>
    <mergeCell ref="BD135:BD140"/>
    <mergeCell ref="BE135:BE140"/>
    <mergeCell ref="BE129:BE134"/>
    <mergeCell ref="BE123:BE128"/>
    <mergeCell ref="BB147:BB152"/>
    <mergeCell ref="BC147:BC152"/>
    <mergeCell ref="BD147:BD152"/>
    <mergeCell ref="BE147:BE152"/>
    <mergeCell ref="BA201:BA206"/>
    <mergeCell ref="BB189:BB194"/>
    <mergeCell ref="BC189:BC194"/>
    <mergeCell ref="BD189:BD194"/>
    <mergeCell ref="BB195:BB200"/>
    <mergeCell ref="BC195:BC200"/>
    <mergeCell ref="BD195:BD200"/>
    <mergeCell ref="BB177:BB182"/>
    <mergeCell ref="BC177:BC182"/>
    <mergeCell ref="BD177:BD182"/>
    <mergeCell ref="BB183:BB188"/>
    <mergeCell ref="BC183:BC188"/>
    <mergeCell ref="BD183:BD188"/>
    <mergeCell ref="BE165:BE170"/>
    <mergeCell ref="BE171:BE176"/>
    <mergeCell ref="BA177:BA182"/>
    <mergeCell ref="BA183:BA188"/>
    <mergeCell ref="BA189:BA194"/>
    <mergeCell ref="BA195:BA200"/>
    <mergeCell ref="BA147:BA152"/>
    <mergeCell ref="BA153:BA158"/>
    <mergeCell ref="BA159:BA164"/>
    <mergeCell ref="BA165:BA170"/>
    <mergeCell ref="BA171:BA176"/>
    <mergeCell ref="BB165:BB170"/>
    <mergeCell ref="BC165:BC170"/>
    <mergeCell ref="BD165:BD170"/>
    <mergeCell ref="BB171:BB176"/>
    <mergeCell ref="BC171:BC176"/>
    <mergeCell ref="BD171:BD176"/>
    <mergeCell ref="BE177:BE182"/>
    <mergeCell ref="BE183:BE188"/>
    <mergeCell ref="BE189:BE194"/>
    <mergeCell ref="BE195:BE200"/>
    <mergeCell ref="BB159:BB164"/>
    <mergeCell ref="BC159:BC164"/>
    <mergeCell ref="BD159:BD164"/>
    <mergeCell ref="BC243:BC248"/>
    <mergeCell ref="BD243:BD248"/>
    <mergeCell ref="BB201:BB206"/>
    <mergeCell ref="BC201:BC206"/>
    <mergeCell ref="BD201:BD206"/>
    <mergeCell ref="BB207:BB212"/>
    <mergeCell ref="BC207:BC212"/>
    <mergeCell ref="BD207:BD212"/>
    <mergeCell ref="BE207:BE212"/>
    <mergeCell ref="BE237:BE242"/>
    <mergeCell ref="BE243:BE248"/>
    <mergeCell ref="BE201:BE206"/>
    <mergeCell ref="BE231:BE236"/>
    <mergeCell ref="BB219:BB224"/>
    <mergeCell ref="BC219:BC224"/>
    <mergeCell ref="BD219:BD224"/>
    <mergeCell ref="BE219:BE224"/>
    <mergeCell ref="BB225:BB230"/>
    <mergeCell ref="BC225:BC230"/>
    <mergeCell ref="BD225:BD230"/>
    <mergeCell ref="BE225:BE230"/>
    <mergeCell ref="BE51:BE56"/>
    <mergeCell ref="BE57:BE62"/>
    <mergeCell ref="BE63:BE68"/>
    <mergeCell ref="BA207:BA212"/>
    <mergeCell ref="BA237:BA242"/>
    <mergeCell ref="BA243:BA248"/>
    <mergeCell ref="AZ261:AZ266"/>
    <mergeCell ref="BB261:BB266"/>
    <mergeCell ref="BC261:BC266"/>
    <mergeCell ref="BD261:BD266"/>
    <mergeCell ref="AZ249:AZ254"/>
    <mergeCell ref="BB249:BB254"/>
    <mergeCell ref="BC249:BC254"/>
    <mergeCell ref="BD249:BD254"/>
    <mergeCell ref="AZ255:AZ260"/>
    <mergeCell ref="BB255:BB260"/>
    <mergeCell ref="BC255:BC260"/>
    <mergeCell ref="BD255:BD260"/>
    <mergeCell ref="BE111:BE116"/>
    <mergeCell ref="BE117:BE122"/>
    <mergeCell ref="BB237:BB242"/>
    <mergeCell ref="BC237:BC242"/>
    <mergeCell ref="BD237:BD242"/>
    <mergeCell ref="BB243:BB248"/>
    <mergeCell ref="BE75:BE80"/>
    <mergeCell ref="BE81:BE86"/>
    <mergeCell ref="BE87:BE92"/>
    <mergeCell ref="BE93:BE98"/>
    <mergeCell ref="BE99:BE104"/>
    <mergeCell ref="BE105:BE110"/>
    <mergeCell ref="E7:E8"/>
    <mergeCell ref="F7:F8"/>
    <mergeCell ref="I7:I8"/>
    <mergeCell ref="I39:I44"/>
    <mergeCell ref="T45:T50"/>
    <mergeCell ref="S45:S50"/>
    <mergeCell ref="R45:R50"/>
    <mergeCell ref="Q45:Q50"/>
    <mergeCell ref="S33:S38"/>
    <mergeCell ref="T33:T38"/>
    <mergeCell ref="T27:T32"/>
    <mergeCell ref="S27:S32"/>
    <mergeCell ref="T21:T26"/>
    <mergeCell ref="S21:S26"/>
    <mergeCell ref="S15:S20"/>
    <mergeCell ref="P45:P50"/>
    <mergeCell ref="O45:O50"/>
    <mergeCell ref="BE45:BE50"/>
    <mergeCell ref="A1:F3"/>
    <mergeCell ref="BN243:BN248"/>
    <mergeCell ref="BN237:BN242"/>
    <mergeCell ref="BN207:BN212"/>
    <mergeCell ref="BN201:BN206"/>
    <mergeCell ref="BN195:BN200"/>
    <mergeCell ref="BN177:BN182"/>
    <mergeCell ref="BN189:BN194"/>
    <mergeCell ref="BN183:BN188"/>
    <mergeCell ref="BN165:BN170"/>
    <mergeCell ref="BN171:BN176"/>
    <mergeCell ref="BN159:BN164"/>
    <mergeCell ref="BN153:BN158"/>
    <mergeCell ref="BN147:BN152"/>
    <mergeCell ref="BN135:BN140"/>
    <mergeCell ref="BN123:BN128"/>
    <mergeCell ref="BN129:BN134"/>
    <mergeCell ref="BE141:BE146"/>
    <mergeCell ref="BD141:BD146"/>
    <mergeCell ref="BC141:BC146"/>
    <mergeCell ref="BB141:BB146"/>
    <mergeCell ref="BN141:BN146"/>
    <mergeCell ref="V1:X1"/>
    <mergeCell ref="V2:X2"/>
    <mergeCell ref="V3:X3"/>
    <mergeCell ref="BN117:BN122"/>
    <mergeCell ref="BN111:BN116"/>
    <mergeCell ref="BN105:BN110"/>
    <mergeCell ref="BN93:BN98"/>
    <mergeCell ref="BN99:BN104"/>
    <mergeCell ref="BN87:BN92"/>
    <mergeCell ref="BN81:BN86"/>
    <mergeCell ref="BN75:BN80"/>
    <mergeCell ref="BN69:BN74"/>
    <mergeCell ref="BN63:BN68"/>
    <mergeCell ref="BN57:BN62"/>
    <mergeCell ref="BN51:BN56"/>
    <mergeCell ref="BN45:BN50"/>
    <mergeCell ref="BN27:BN32"/>
    <mergeCell ref="BD39:BD44"/>
    <mergeCell ref="BC39:BC44"/>
    <mergeCell ref="BB39:BB44"/>
    <mergeCell ref="BN39:BN44"/>
    <mergeCell ref="BN33:BN38"/>
    <mergeCell ref="BN15:BN20"/>
    <mergeCell ref="BC21:BC26"/>
    <mergeCell ref="BB21:BB26"/>
    <mergeCell ref="BE69:BE74"/>
    <mergeCell ref="A21:A26"/>
    <mergeCell ref="J105:J110"/>
    <mergeCell ref="J111:J116"/>
    <mergeCell ref="J45:J50"/>
    <mergeCell ref="J51:J56"/>
    <mergeCell ref="J57:J62"/>
    <mergeCell ref="D51:D56"/>
    <mergeCell ref="C51:C56"/>
    <mergeCell ref="D39:D44"/>
    <mergeCell ref="C39:C44"/>
    <mergeCell ref="H51:H56"/>
    <mergeCell ref="A51:A56"/>
    <mergeCell ref="H105:H110"/>
    <mergeCell ref="D27:D32"/>
    <mergeCell ref="I45:I50"/>
    <mergeCell ref="D45:D50"/>
    <mergeCell ref="C45:C50"/>
    <mergeCell ref="A45:A50"/>
    <mergeCell ref="A39:A44"/>
    <mergeCell ref="J39:J44"/>
    <mergeCell ref="H45:H50"/>
    <mergeCell ref="A75:A80"/>
    <mergeCell ref="I75:I80"/>
    <mergeCell ref="A87:A92"/>
    <mergeCell ref="BN9:BN14"/>
    <mergeCell ref="BC9:BC14"/>
    <mergeCell ref="BD9:BD14"/>
    <mergeCell ref="BB15:BB20"/>
    <mergeCell ref="BC15:BC20"/>
    <mergeCell ref="BD15:BD20"/>
    <mergeCell ref="BA9:BA14"/>
    <mergeCell ref="P39:P44"/>
    <mergeCell ref="BE15:BE20"/>
    <mergeCell ref="BE21:BE26"/>
    <mergeCell ref="BE27:BE32"/>
    <mergeCell ref="BE33:BE38"/>
    <mergeCell ref="BE39:BE44"/>
    <mergeCell ref="Q15:Q20"/>
    <mergeCell ref="BN21:BN26"/>
    <mergeCell ref="AZ39:AZ44"/>
    <mergeCell ref="BD33:BD38"/>
    <mergeCell ref="BC33:BC38"/>
    <mergeCell ref="BB33:BB38"/>
    <mergeCell ref="BA15:BA20"/>
    <mergeCell ref="BA21:BA26"/>
    <mergeCell ref="BA27:BA32"/>
    <mergeCell ref="BA33:BA38"/>
    <mergeCell ref="BA39:BA44"/>
    <mergeCell ref="GF6:GM7"/>
    <mergeCell ref="GN6:GR7"/>
    <mergeCell ref="GS6:GZ7"/>
    <mergeCell ref="HA6:HE7"/>
    <mergeCell ref="BO7:BW7"/>
    <mergeCell ref="BX7:CF7"/>
    <mergeCell ref="CG7:CO7"/>
    <mergeCell ref="CP7:CX7"/>
    <mergeCell ref="CY7:DG7"/>
    <mergeCell ref="DH7:DP7"/>
    <mergeCell ref="DQ7:DY7"/>
    <mergeCell ref="DZ7:EH7"/>
    <mergeCell ref="EI7:EQ7"/>
    <mergeCell ref="ER7:EZ7"/>
    <mergeCell ref="FA7:FI7"/>
    <mergeCell ref="FJ7:FR7"/>
    <mergeCell ref="BO6:FR6"/>
    <mergeCell ref="FS6:FZ7"/>
    <mergeCell ref="GA6:GE7"/>
    <mergeCell ref="O63:O68"/>
    <mergeCell ref="R63:R68"/>
    <mergeCell ref="O69:O74"/>
    <mergeCell ref="R69:R74"/>
    <mergeCell ref="R75:R80"/>
    <mergeCell ref="O75:O80"/>
    <mergeCell ref="O81:O86"/>
    <mergeCell ref="R81:R86"/>
    <mergeCell ref="O87:O92"/>
    <mergeCell ref="R87:R92"/>
  </mergeCells>
  <conditionalFormatting sqref="Q9 Q15 Q21">
    <cfRule type="cellIs" dxfId="152" priority="315" operator="equal">
      <formula>"Alta"</formula>
    </cfRule>
    <cfRule type="cellIs" dxfId="151" priority="314" operator="equal">
      <formula>"Muy Alta"</formula>
    </cfRule>
    <cfRule type="cellIs" dxfId="150" priority="318" operator="equal">
      <formula>"Muy Baja"</formula>
    </cfRule>
    <cfRule type="cellIs" dxfId="149" priority="317" operator="equal">
      <formula>"Baja"</formula>
    </cfRule>
    <cfRule type="cellIs" dxfId="148" priority="316" operator="equal">
      <formula>"Media"</formula>
    </cfRule>
  </conditionalFormatting>
  <conditionalFormatting sqref="Q27 Q33">
    <cfRule type="cellIs" dxfId="147" priority="308" operator="equal">
      <formula>"Media"</formula>
    </cfRule>
    <cfRule type="cellIs" dxfId="146" priority="306" operator="equal">
      <formula>"Muy Alta"</formula>
    </cfRule>
    <cfRule type="cellIs" dxfId="145" priority="309" operator="equal">
      <formula>"Baja"</formula>
    </cfRule>
    <cfRule type="cellIs" dxfId="144" priority="310" operator="equal">
      <formula>"Muy Baja"</formula>
    </cfRule>
    <cfRule type="cellIs" dxfId="143" priority="307" operator="equal">
      <formula>"Alta"</formula>
    </cfRule>
  </conditionalFormatting>
  <conditionalFormatting sqref="Q39 Q45 Q51 Q57">
    <cfRule type="cellIs" dxfId="142" priority="302" operator="equal">
      <formula>"Muy Baja"</formula>
    </cfRule>
    <cfRule type="cellIs" dxfId="141" priority="301" operator="equal">
      <formula>"Baja"</formula>
    </cfRule>
    <cfRule type="cellIs" dxfId="140" priority="300" operator="equal">
      <formula>"Media"</formula>
    </cfRule>
    <cfRule type="cellIs" dxfId="139" priority="299" operator="equal">
      <formula>"Alta"</formula>
    </cfRule>
    <cfRule type="cellIs" dxfId="138" priority="298" operator="equal">
      <formula>"Muy Alta"</formula>
    </cfRule>
  </conditionalFormatting>
  <conditionalFormatting sqref="Q63:Q105">
    <cfRule type="cellIs" dxfId="137" priority="246" operator="equal">
      <formula>"Muy Baja"</formula>
    </cfRule>
    <cfRule type="cellIs" dxfId="136" priority="245" operator="equal">
      <formula>"Baja"</formula>
    </cfRule>
    <cfRule type="cellIs" dxfId="135" priority="244" operator="equal">
      <formula>"Media"</formula>
    </cfRule>
    <cfRule type="cellIs" dxfId="134" priority="243" operator="equal">
      <formula>"Alta"</formula>
    </cfRule>
    <cfRule type="cellIs" dxfId="133" priority="242" operator="equal">
      <formula>"Muy Alta"</formula>
    </cfRule>
  </conditionalFormatting>
  <conditionalFormatting sqref="Q111 Q117 Q123">
    <cfRule type="cellIs" dxfId="132" priority="236" operator="equal">
      <formula>"Muy Baja"</formula>
    </cfRule>
    <cfRule type="cellIs" dxfId="131" priority="235" operator="equal">
      <formula>"Baja"</formula>
    </cfRule>
    <cfRule type="cellIs" dxfId="130" priority="234" operator="equal">
      <formula>"Media"</formula>
    </cfRule>
    <cfRule type="cellIs" dxfId="129" priority="233" operator="equal">
      <formula>"Alta"</formula>
    </cfRule>
    <cfRule type="cellIs" dxfId="128" priority="232" operator="equal">
      <formula>"Muy Alta"</formula>
    </cfRule>
  </conditionalFormatting>
  <conditionalFormatting sqref="Q129">
    <cfRule type="cellIs" dxfId="127" priority="224" operator="equal">
      <formula>"Muy Alta"</formula>
    </cfRule>
    <cfRule type="cellIs" dxfId="126" priority="228" operator="equal">
      <formula>"Muy Baja"</formula>
    </cfRule>
    <cfRule type="cellIs" dxfId="125" priority="227" operator="equal">
      <formula>"Baja"</formula>
    </cfRule>
    <cfRule type="cellIs" dxfId="124" priority="225" operator="equal">
      <formula>"Alta"</formula>
    </cfRule>
    <cfRule type="cellIs" dxfId="123" priority="226" operator="equal">
      <formula>"Media"</formula>
    </cfRule>
  </conditionalFormatting>
  <conditionalFormatting sqref="Q135">
    <cfRule type="cellIs" dxfId="122" priority="215" operator="equal">
      <formula>"Muy Baja"</formula>
    </cfRule>
    <cfRule type="cellIs" dxfId="121" priority="214" operator="equal">
      <formula>"Baja"</formula>
    </cfRule>
    <cfRule type="cellIs" dxfId="120" priority="213" operator="equal">
      <formula>"Media"</formula>
    </cfRule>
    <cfRule type="cellIs" dxfId="119" priority="212" operator="equal">
      <formula>"Alta"</formula>
    </cfRule>
    <cfRule type="cellIs" dxfId="118" priority="211" operator="equal">
      <formula>"Muy Alta"</formula>
    </cfRule>
  </conditionalFormatting>
  <conditionalFormatting sqref="Q141">
    <cfRule type="cellIs" dxfId="117" priority="198" operator="equal">
      <formula>"Muy Alta"</formula>
    </cfRule>
    <cfRule type="cellIs" dxfId="116" priority="202" operator="equal">
      <formula>"Muy Baja"</formula>
    </cfRule>
    <cfRule type="cellIs" dxfId="115" priority="201" operator="equal">
      <formula>"Baja"</formula>
    </cfRule>
    <cfRule type="cellIs" dxfId="114" priority="200" operator="equal">
      <formula>"Media"</formula>
    </cfRule>
    <cfRule type="cellIs" dxfId="113" priority="199" operator="equal">
      <formula>"Alta"</formula>
    </cfRule>
  </conditionalFormatting>
  <conditionalFormatting sqref="Q147">
    <cfRule type="cellIs" dxfId="112" priority="125" operator="equal">
      <formula>"Muy Baja"</formula>
    </cfRule>
    <cfRule type="cellIs" dxfId="111" priority="121" operator="equal">
      <formula>"Muy Alta"</formula>
    </cfRule>
    <cfRule type="cellIs" dxfId="110" priority="122" operator="equal">
      <formula>"Alta"</formula>
    </cfRule>
    <cfRule type="cellIs" dxfId="109" priority="123" operator="equal">
      <formula>"Media"</formula>
    </cfRule>
    <cfRule type="cellIs" dxfId="108" priority="124" operator="equal">
      <formula>"Baja"</formula>
    </cfRule>
  </conditionalFormatting>
  <conditionalFormatting sqref="Q153">
    <cfRule type="cellIs" dxfId="107" priority="105" operator="equal">
      <formula>"Muy Alta"</formula>
    </cfRule>
    <cfRule type="cellIs" dxfId="106" priority="106" operator="equal">
      <formula>"Alta"</formula>
    </cfRule>
    <cfRule type="cellIs" dxfId="105" priority="107" operator="equal">
      <formula>"Media"</formula>
    </cfRule>
    <cfRule type="cellIs" dxfId="104" priority="108" operator="equal">
      <formula>"Baja"</formula>
    </cfRule>
    <cfRule type="cellIs" dxfId="103" priority="109" operator="equal">
      <formula>"Muy Baja"</formula>
    </cfRule>
  </conditionalFormatting>
  <conditionalFormatting sqref="Q159">
    <cfRule type="cellIs" dxfId="102" priority="87" operator="equal">
      <formula>"Muy Alta"</formula>
    </cfRule>
    <cfRule type="cellIs" dxfId="101" priority="88" operator="equal">
      <formula>"Alta"</formula>
    </cfRule>
    <cfRule type="cellIs" dxfId="100" priority="89" operator="equal">
      <formula>"Media"</formula>
    </cfRule>
    <cfRule type="cellIs" dxfId="99" priority="90" operator="equal">
      <formula>"Baja"</formula>
    </cfRule>
    <cfRule type="cellIs" dxfId="98" priority="91" operator="equal">
      <formula>"Muy Baja"</formula>
    </cfRule>
  </conditionalFormatting>
  <conditionalFormatting sqref="Q165">
    <cfRule type="cellIs" dxfId="97" priority="69" operator="equal">
      <formula>"Muy Alta"</formula>
    </cfRule>
    <cfRule type="cellIs" dxfId="96" priority="70" operator="equal">
      <formula>"Alta"</formula>
    </cfRule>
    <cfRule type="cellIs" dxfId="95" priority="71" operator="equal">
      <formula>"Media"</formula>
    </cfRule>
    <cfRule type="cellIs" dxfId="94" priority="73" operator="equal">
      <formula>"Muy Baja"</formula>
    </cfRule>
    <cfRule type="cellIs" dxfId="93" priority="72" operator="equal">
      <formula>"Baja"</formula>
    </cfRule>
  </conditionalFormatting>
  <conditionalFormatting sqref="Q171">
    <cfRule type="cellIs" dxfId="92" priority="51" operator="equal">
      <formula>"Muy Alta"</formula>
    </cfRule>
    <cfRule type="cellIs" dxfId="91" priority="52" operator="equal">
      <formula>"Alta"</formula>
    </cfRule>
    <cfRule type="cellIs" dxfId="90" priority="53" operator="equal">
      <formula>"Media"</formula>
    </cfRule>
    <cfRule type="cellIs" dxfId="89" priority="54" operator="equal">
      <formula>"Baja"</formula>
    </cfRule>
    <cfRule type="cellIs" dxfId="88" priority="55" operator="equal">
      <formula>"Muy Baja"</formula>
    </cfRule>
  </conditionalFormatting>
  <conditionalFormatting sqref="Q177 Q183 Q189 Q195 Q201 Q207 Q237 Q243">
    <cfRule type="cellIs" dxfId="87" priority="1023" operator="equal">
      <formula>"Media"</formula>
    </cfRule>
    <cfRule type="cellIs" dxfId="86" priority="1024" operator="equal">
      <formula>"Baja"</formula>
    </cfRule>
    <cfRule type="cellIs" dxfId="85" priority="1025" operator="equal">
      <formula>"Muy Baja"</formula>
    </cfRule>
    <cfRule type="cellIs" dxfId="84" priority="1021" operator="equal">
      <formula>"Muy Alta"</formula>
    </cfRule>
    <cfRule type="cellIs" dxfId="83" priority="1022" operator="equal">
      <formula>"Alta"</formula>
    </cfRule>
  </conditionalFormatting>
  <conditionalFormatting sqref="Q213 Q219">
    <cfRule type="cellIs" dxfId="82" priority="287" operator="equal">
      <formula>"Media"</formula>
    </cfRule>
    <cfRule type="cellIs" dxfId="81" priority="288" operator="equal">
      <formula>"Baja"</formula>
    </cfRule>
    <cfRule type="cellIs" dxfId="80" priority="289" operator="equal">
      <formula>"Muy Baja"</formula>
    </cfRule>
    <cfRule type="cellIs" dxfId="79" priority="285" operator="equal">
      <formula>"Muy Alta"</formula>
    </cfRule>
    <cfRule type="cellIs" dxfId="78" priority="286" operator="equal">
      <formula>"Alta"</formula>
    </cfRule>
  </conditionalFormatting>
  <conditionalFormatting sqref="Q225 Q231">
    <cfRule type="cellIs" dxfId="77" priority="290" operator="equal">
      <formula>"Muy Alta"</formula>
    </cfRule>
    <cfRule type="cellIs" dxfId="76" priority="294" operator="equal">
      <formula>"Muy Baja"</formula>
    </cfRule>
    <cfRule type="cellIs" dxfId="75" priority="293" operator="equal">
      <formula>"Baja"</formula>
    </cfRule>
    <cfRule type="cellIs" dxfId="74" priority="292" operator="equal">
      <formula>"Media"</formula>
    </cfRule>
    <cfRule type="cellIs" dxfId="73" priority="291" operator="equal">
      <formula>"Alta"</formula>
    </cfRule>
  </conditionalFormatting>
  <conditionalFormatting sqref="T9:T307">
    <cfRule type="containsText" dxfId="68" priority="50" operator="containsText" text="Moderado">
      <formula>NOT(ISERROR(SEARCH("Moderado",T9)))</formula>
    </cfRule>
    <cfRule type="containsText" dxfId="67" priority="49" operator="containsText" text="Moderado">
      <formula>NOT(ISERROR(SEARCH("Moderado",T9)))</formula>
    </cfRule>
    <cfRule type="containsText" dxfId="66" priority="48" operator="containsText" text="Alto">
      <formula>NOT(ISERROR(SEARCH("Alto",T9)))</formula>
    </cfRule>
    <cfRule type="containsText" priority="47" operator="containsText" text="Extremo">
      <formula>NOT(ISERROR(SEARCH("Extremo",T9)))</formula>
    </cfRule>
    <cfRule type="containsText" dxfId="65" priority="46" operator="containsText" text="Extremo">
      <formula>NOT(ISERROR(SEARCH("Extremo",T9)))</formula>
    </cfRule>
  </conditionalFormatting>
  <conditionalFormatting sqref="BD9:BD307">
    <cfRule type="containsText" dxfId="52" priority="44" operator="containsText" text="Moderado">
      <formula>NOT(ISERROR(SEARCH("Moderado",BD9)))</formula>
    </cfRule>
    <cfRule type="containsText" dxfId="51" priority="45" operator="containsText" text="Alto">
      <formula>NOT(ISERROR(SEARCH("Alto",BD9)))</formula>
    </cfRule>
    <cfRule type="containsText" dxfId="50" priority="43" operator="containsText" text="Extremo">
      <formula>NOT(ISERROR(SEARCH("Extremo",BD9)))</formula>
    </cfRule>
  </conditionalFormatting>
  <conditionalFormatting sqref="BO148:BQ148">
    <cfRule type="cellIs" dxfId="49" priority="31" operator="equal">
      <formula>"Catastrófico"</formula>
    </cfRule>
    <cfRule type="cellIs" dxfId="48" priority="33" operator="equal">
      <formula>"Moderado"</formula>
    </cfRule>
    <cfRule type="cellIs" dxfId="47" priority="34" operator="equal">
      <formula>"Menor"</formula>
    </cfRule>
    <cfRule type="cellIs" dxfId="46" priority="35" operator="equal">
      <formula>"Leve"</formula>
    </cfRule>
    <cfRule type="cellIs" dxfId="45" priority="32" operator="equal">
      <formula>"Mayor"</formula>
    </cfRule>
  </conditionalFormatting>
  <conditionalFormatting sqref="CG93:CI93">
    <cfRule type="cellIs" dxfId="44" priority="20" operator="equal">
      <formula>"Leve"</formula>
    </cfRule>
    <cfRule type="cellIs" dxfId="43" priority="19" operator="equal">
      <formula>"Menor"</formula>
    </cfRule>
    <cfRule type="cellIs" dxfId="42" priority="18" operator="equal">
      <formula>"Moderado"</formula>
    </cfRule>
    <cfRule type="cellIs" dxfId="41" priority="17" operator="equal">
      <formula>"Mayor"</formula>
    </cfRule>
    <cfRule type="cellIs" dxfId="40" priority="16" operator="equal">
      <formula>"Catastrófico"</formula>
    </cfRule>
  </conditionalFormatting>
  <conditionalFormatting sqref="CP93:CQ93">
    <cfRule type="cellIs" dxfId="39" priority="25" operator="equal">
      <formula>"Leve"</formula>
    </cfRule>
    <cfRule type="cellIs" dxfId="38" priority="24" operator="equal">
      <formula>"Menor"</formula>
    </cfRule>
    <cfRule type="cellIs" dxfId="37" priority="23" operator="equal">
      <formula>"Moderado"</formula>
    </cfRule>
    <cfRule type="cellIs" dxfId="36" priority="22" operator="equal">
      <formula>"Mayor"</formula>
    </cfRule>
    <cfRule type="cellIs" dxfId="35" priority="21" operator="equal">
      <formula>"Catastrófico"</formula>
    </cfRule>
  </conditionalFormatting>
  <conditionalFormatting sqref="CS93:CV93">
    <cfRule type="cellIs" dxfId="34" priority="15" operator="equal">
      <formula>"Leve"</formula>
    </cfRule>
    <cfRule type="cellIs" dxfId="33" priority="14" operator="equal">
      <formula>"Menor"</formula>
    </cfRule>
    <cfRule type="cellIs" dxfId="32" priority="13" operator="equal">
      <formula>"Moderado"</formula>
    </cfRule>
    <cfRule type="cellIs" dxfId="31" priority="12" operator="equal">
      <formula>"Mayor"</formula>
    </cfRule>
    <cfRule type="cellIs" dxfId="30" priority="11" operator="equal">
      <formula>"Catastrófico"</formula>
    </cfRule>
  </conditionalFormatting>
  <conditionalFormatting sqref="CS148:CV148">
    <cfRule type="cellIs" dxfId="29" priority="29" operator="equal">
      <formula>"Menor"</formula>
    </cfRule>
    <cfRule type="cellIs" dxfId="28" priority="30" operator="equal">
      <formula>"Leve"</formula>
    </cfRule>
    <cfRule type="cellIs" dxfId="27" priority="26" operator="equal">
      <formula>"Catastrófico"</formula>
    </cfRule>
    <cfRule type="cellIs" dxfId="26" priority="27" operator="equal">
      <formula>"Mayor"</formula>
    </cfRule>
    <cfRule type="cellIs" dxfId="25" priority="28" operator="equal">
      <formula>"Moderado"</formula>
    </cfRule>
  </conditionalFormatting>
  <conditionalFormatting sqref="FU107:FU108">
    <cfRule type="cellIs" dxfId="24" priority="36" operator="equal">
      <formula>"Catastrófico"</formula>
    </cfRule>
    <cfRule type="cellIs" dxfId="23" priority="37" operator="equal">
      <formula>"Mayor"</formula>
    </cfRule>
    <cfRule type="cellIs" dxfId="22" priority="38" operator="equal">
      <formula>"Moderado"</formula>
    </cfRule>
    <cfRule type="cellIs" dxfId="21" priority="39" operator="equal">
      <formula>"Menor"</formula>
    </cfRule>
    <cfRule type="cellIs" dxfId="20" priority="40" operator="equal">
      <formula>"Leve"</formula>
    </cfRule>
  </conditionalFormatting>
  <dataValidations count="1">
    <dataValidation type="list" allowBlank="1" showInputMessage="1" showErrorMessage="1" sqref="BO27 BU27 BX27 CD27 CG27 CM27 CP27 CV27 BO33 BU33 BX33 CD33 CG33 CM33 CP33 CV33 BU111:BU112 CD111:CD112 CM111:CM112 CV111:CV112 BU117 CD117 CM117 CV117" xr:uid="{00000000-0002-0000-0200-000000000000}">
      <formula1>$HI$9:$HI$10</formula1>
    </dataValidation>
  </dataValidations>
  <hyperlinks>
    <hyperlink ref="BT42" r:id="rId1" xr:uid="{00000000-0004-0000-0200-000000000000}"/>
    <hyperlink ref="CC42" r:id="rId2" xr:uid="{00000000-0004-0000-0200-000001000000}"/>
    <hyperlink ref="CL42" r:id="rId3" xr:uid="{00000000-0004-0000-0200-000002000000}"/>
    <hyperlink ref="CU42" r:id="rId4" xr:uid="{00000000-0004-0000-0200-000003000000}"/>
  </hyperlinks>
  <pageMargins left="0.7" right="0.7" top="0.75" bottom="0.75" header="0.3" footer="0.3"/>
  <pageSetup paperSize="9" orientation="portrait" r:id="rId5"/>
  <drawing r:id="rId6"/>
  <legacyDrawing r:id="rId7"/>
  <extLst>
    <ext xmlns:x14="http://schemas.microsoft.com/office/spreadsheetml/2009/9/main" uri="{78C0D931-6437-407d-A8EE-F0AAD7539E65}">
      <x14:conditionalFormattings>
        <x14:conditionalFormatting xmlns:xm="http://schemas.microsoft.com/office/excel/2006/main">
          <x14:cfRule type="cellIs" priority="189" operator="equal" id="{F331672D-C472-4993-B206-D3452BD11E00}">
            <xm:f>FORMULAS!$I$11</xm:f>
            <x14:dxf>
              <font>
                <color rgb="FF9C0006"/>
              </font>
              <fill>
                <patternFill>
                  <bgColor rgb="FFFFC7CE"/>
                </patternFill>
              </fill>
            </x14:dxf>
          </x14:cfRule>
          <x14:cfRule type="cellIs" priority="188" operator="equal" id="{6360847D-15EE-44E4-9E4C-600C1E1EC41C}">
            <xm:f>FORMULAS!$I$9</xm:f>
            <x14:dxf>
              <font>
                <color rgb="FF9C5700"/>
              </font>
              <fill>
                <patternFill>
                  <bgColor rgb="FFFFEB9C"/>
                </patternFill>
              </fill>
            </x14:dxf>
          </x14:cfRule>
          <x14:cfRule type="cellIs" priority="186" operator="equal" id="{30B1658E-E1A2-486A-948A-92C6673EDCA4}">
            <xm:f>FORMULAS!$I$9</xm:f>
            <x14:dxf>
              <fill>
                <patternFill>
                  <bgColor rgb="FFFFFF00"/>
                </patternFill>
              </fill>
            </x14:dxf>
          </x14:cfRule>
          <x14:cfRule type="cellIs" priority="187" operator="equal" id="{317BFE07-AD7D-43F8-8890-5831C74465DA}">
            <xm:f>FORMULAS!$I$10</xm:f>
            <x14:dxf>
              <fill>
                <patternFill>
                  <bgColor rgb="FFFFC000"/>
                </patternFill>
              </fill>
            </x14:dxf>
          </x14:cfRule>
          <xm:sqref>R9:R248</xm:sqref>
        </x14:conditionalFormatting>
        <x14:conditionalFormatting xmlns:xm="http://schemas.microsoft.com/office/excel/2006/main">
          <x14:cfRule type="containsText" priority="334" operator="containsText" id="{55500FEC-CD8E-48EB-BDF8-4E02A803E5D3}">
            <xm:f>NOT(ISERROR(SEARCH(CONTROLES!$F$49,AY9)))</xm:f>
            <xm:f>CONTROLES!$F$49</xm:f>
            <x14:dxf>
              <fill>
                <patternFill>
                  <bgColor rgb="FF92D050"/>
                </patternFill>
              </fill>
            </x14:dxf>
          </x14:cfRule>
          <x14:cfRule type="containsText" priority="337" stopIfTrue="1" operator="containsText" id="{CECF0F65-2260-4BCF-864F-3AC259D6DF64}">
            <xm:f>NOT(ISERROR(SEARCH('C:\DALILA\CAJA DE LA VIVIENDA POPULAR 2022\RIESGOS\MAPAS DE RIESGOS\INSTRUMENTOS PROPUESTOS MAYO 2022\[208-PLA-Ft-95 Mapa Riesgos de Corrupción_2022_Versión 4-2022_INSTRUMENTO.Xlsx]CONTROLES'!#REF!,AY9)))</xm:f>
            <xm:f>'C:\DALILA\CAJA DE LA VIVIENDA POPULAR 2022\RIESGOS\MAPAS DE RIESGOS\INSTRUMENTOS PROPUESTOS MAYO 2022\[208-PLA-Ft-95 Mapa Riesgos de Corrupción_2022_Versión 4-2022_INSTRUMENTO.Xlsx]CONTROLES'!#REF!</xm:f>
            <x14:dxf>
              <fill>
                <patternFill>
                  <bgColor rgb="FFFFFF00"/>
                </patternFill>
              </fill>
            </x14:dxf>
          </x14:cfRule>
          <x14:cfRule type="containsText" priority="336" stopIfTrue="1" operator="containsText" id="{4E0F8D81-FC1E-4F5D-B5C9-3856B56B5C3C}">
            <xm:f>NOT(ISERROR(SEARCH('C:\DALILA\CAJA DE LA VIVIENDA POPULAR 2022\RIESGOS\MAPAS DE RIESGOS\INSTRUMENTOS PROPUESTOS MAYO 2022\[208-PLA-Ft-95 Mapa Riesgos de Corrupción_2022_Versión 4-2022_INSTRUMENTO.Xlsx]CONTROLES'!#REF!,AY9)))</xm:f>
            <xm:f>'C:\DALILA\CAJA DE LA VIVIENDA POPULAR 2022\RIESGOS\MAPAS DE RIESGOS\INSTRUMENTOS PROPUESTOS MAYO 2022\[208-PLA-Ft-95 Mapa Riesgos de Corrupción_2022_Versión 4-2022_INSTRUMENTO.Xlsx]CONTROLES'!#REF!</xm:f>
            <x14:dxf>
              <fill>
                <patternFill>
                  <bgColor rgb="FF92D050"/>
                </patternFill>
              </fill>
            </x14:dxf>
          </x14:cfRule>
          <x14:cfRule type="containsText" priority="335" stopIfTrue="1" operator="containsText" id="{0EF7DF82-8FE1-44C4-8C96-C22D2C071045}">
            <xm:f>NOT(ISERROR(SEARCH('C:\DALILA\CAJA DE LA VIVIENDA POPULAR 2022\RIESGOS\MAPAS DE RIESGOS\INSTRUMENTOS PROPUESTOS MAYO 2022\[208-PLA-Ft-95 Mapa Riesgos de Corrupción_2022_Versión 4-2022_INSTRUMENTO.Xlsx]CONTROLES'!#REF!,AY9)))</xm:f>
            <xm:f>'C:\DALILA\CAJA DE LA VIVIENDA POPULAR 2022\RIESGOS\MAPAS DE RIESGOS\INSTRUMENTOS PROPUESTOS MAYO 2022\[208-PLA-Ft-95 Mapa Riesgos de Corrupción_2022_Versión 4-2022_INSTRUMENTO.Xlsx]CONTROLES'!#REF!</xm:f>
            <x14:dxf>
              <fill>
                <patternFill>
                  <bgColor rgb="FFFF0000"/>
                </patternFill>
              </fill>
            </x14:dxf>
          </x14:cfRule>
          <x14:cfRule type="containsText" priority="333" operator="containsText" id="{EE19193C-9370-4C52-8B2E-AAC82990A40C}">
            <xm:f>NOT(ISERROR(SEARCH(CONTROLES!$F$50,AY9)))</xm:f>
            <xm:f>CONTROLES!$F$50</xm:f>
            <x14:dxf>
              <fill>
                <patternFill>
                  <bgColor rgb="FFFFFF00"/>
                </patternFill>
              </fill>
            </x14:dxf>
          </x14:cfRule>
          <x14:cfRule type="containsText" priority="332" operator="containsText" id="{5E305582-81F0-4CBD-B774-F434B9E335CB}">
            <xm:f>NOT(ISERROR(SEARCH(CONTROLES!$F$51,AY9)))</xm:f>
            <xm:f>CONTROLES!$F$51</xm:f>
            <x14:dxf>
              <fill>
                <patternFill>
                  <bgColor rgb="FFFF0000"/>
                </patternFill>
              </fill>
            </x14:dxf>
          </x14:cfRule>
          <xm:sqref>AY9:AY248</xm:sqref>
        </x14:conditionalFormatting>
        <x14:conditionalFormatting xmlns:xm="http://schemas.microsoft.com/office/excel/2006/main">
          <x14:cfRule type="containsText" priority="237" operator="containsText" id="{25789536-F4A1-445E-95B2-BD228E8DFCE6}">
            <xm:f>NOT(ISERROR(SEARCH($BB$10,BB105)))</xm:f>
            <xm:f>$BB$10</xm:f>
            <x14:dxf>
              <fill>
                <patternFill>
                  <bgColor theme="9" tint="-0.24994659260841701"/>
                </patternFill>
              </fill>
            </x14:dxf>
          </x14:cfRule>
          <x14:cfRule type="containsText" priority="238" operator="containsText" id="{661C9110-794F-42FE-B064-99CFAEF34ED0}">
            <xm:f>NOT(ISERROR(SEARCH($AY$10,BB105)))</xm:f>
            <xm:f>$AY$10</xm:f>
            <x14:dxf>
              <fill>
                <patternFill>
                  <bgColor rgb="FFFFFF00"/>
                </patternFill>
              </fill>
            </x14:dxf>
          </x14:cfRule>
          <xm:sqref>BB105:BB110</xm:sqref>
        </x14:conditionalFormatting>
        <x14:conditionalFormatting xmlns:xm="http://schemas.microsoft.com/office/excel/2006/main">
          <x14:cfRule type="containsText" priority="126" operator="containsText" id="{7A595674-8AC4-4BD8-B0B8-42C5184CB664}">
            <xm:f>NOT(ISERROR(SEARCH(#REF!,BB147)))</xm:f>
            <xm:f>#REF!</xm:f>
            <x14:dxf>
              <fill>
                <patternFill>
                  <bgColor theme="9" tint="-0.24994659260841701"/>
                </patternFill>
              </fill>
            </x14:dxf>
          </x14:cfRule>
          <x14:cfRule type="containsText" priority="127" operator="containsText" id="{E7823C2C-E3F8-421C-8FF6-0A5656559EFC}">
            <xm:f>NOT(ISERROR(SEARCH(#REF!,BB147)))</xm:f>
            <xm:f>#REF!</xm:f>
            <x14:dxf>
              <fill>
                <patternFill>
                  <bgColor rgb="FFFFFF00"/>
                </patternFill>
              </fill>
            </x14:dxf>
          </x14:cfRule>
          <xm:sqref>BB147:BB152</xm:sqref>
        </x14:conditionalFormatting>
        <x14:conditionalFormatting xmlns:xm="http://schemas.microsoft.com/office/excel/2006/main">
          <x14:cfRule type="containsText" priority="42" operator="containsText" id="{65AB4DE7-A4E9-4DBE-B20F-A259213F54D8}">
            <xm:f>NOT(ISERROR(SEARCH($AY$10,BB153)))</xm:f>
            <xm:f>$AY$10</xm:f>
            <x14:dxf>
              <fill>
                <patternFill>
                  <bgColor rgb="FFFFFF00"/>
                </patternFill>
              </fill>
            </x14:dxf>
          </x14:cfRule>
          <x14:cfRule type="containsText" priority="41" operator="containsText" id="{285715C8-F63E-4097-940A-3450878EFF36}">
            <xm:f>NOT(ISERROR(SEARCH($BB$10,BB153)))</xm:f>
            <xm:f>$BB$10</xm:f>
            <x14:dxf>
              <fill>
                <patternFill>
                  <bgColor theme="9" tint="-0.24994659260841701"/>
                </patternFill>
              </fill>
            </x14:dxf>
          </x14:cfRule>
          <xm:sqref>BB153:BB176</xm:sqref>
        </x14:conditionalFormatting>
      </x14:conditionalFormattings>
    </ext>
    <ext xmlns:x14="http://schemas.microsoft.com/office/spreadsheetml/2009/9/main" uri="{CCE6A557-97BC-4b89-ADB6-D9C93CAAB3DF}">
      <x14:dataValidations xmlns:xm="http://schemas.microsoft.com/office/excel/2006/main" count="20">
        <x14:dataValidation type="list" allowBlank="1" showInputMessage="1" showErrorMessage="1" xr:uid="{00000000-0002-0000-0200-000001000000}">
          <x14:formula1>
            <xm:f>'Tabla Valoración controles'!$D$13:$D$14</xm:f>
          </x14:formula1>
          <xm:sqref>AG64:AG104 AG177:AG248</xm:sqref>
        </x14:dataValidation>
        <x14:dataValidation type="list" allowBlank="1" showInputMessage="1" showErrorMessage="1" xr:uid="{00000000-0002-0000-0200-000002000000}">
          <x14:formula1>
            <xm:f>'Tabla Valoración controles'!$D$11:$D$12</xm:f>
          </x14:formula1>
          <xm:sqref>AE64:AE104 AE177:AE248</xm:sqref>
        </x14:dataValidation>
        <x14:dataValidation type="list" allowBlank="1" showInputMessage="1" showErrorMessage="1" xr:uid="{00000000-0002-0000-0200-000003000000}">
          <x14:formula1>
            <xm:f>'Tabla Valoración controles'!$D$9:$D$10</xm:f>
          </x14:formula1>
          <xm:sqref>AC64:AC104 AC177:AC248</xm:sqref>
        </x14:dataValidation>
        <x14:dataValidation type="list" allowBlank="1" showInputMessage="1" showErrorMessage="1" xr:uid="{00000000-0002-0000-0200-000004000000}">
          <x14:formula1>
            <xm:f>'Tabla Valoración controles'!$D$7:$D$8</xm:f>
          </x14:formula1>
          <xm:sqref>AA100:AA104 AA64:AA68 AA70:AA74 AA76:AA80 AA82:AA86 AA88:AA92 AA94:AA98 AA177:AA248</xm:sqref>
        </x14:dataValidation>
        <x14:dataValidation type="list" allowBlank="1" showInputMessage="1" showErrorMessage="1" xr:uid="{00000000-0002-0000-0200-000005000000}">
          <x14:formula1>
            <xm:f>FORMULAS!$A$58:$A$60</xm:f>
          </x14:formula1>
          <xm:sqref>BM177:BM248</xm:sqref>
        </x14:dataValidation>
        <x14:dataValidation type="list" allowBlank="1" showInputMessage="1" showErrorMessage="1" xr:uid="{00000000-0002-0000-0200-000006000000}">
          <x14:formula1>
            <xm:f>FORMULAS!$A$63:$A$72</xm:f>
          </x14:formula1>
          <xm:sqref>BH64:BH68 BH70:BH74 BH76:BH80 BH82:BH86 BH88:BH92 BH94:BH98 BH100:BH104 BH177:BH248</xm:sqref>
        </x14:dataValidation>
        <x14:dataValidation type="list" allowBlank="1" showInputMessage="1" showErrorMessage="1" xr:uid="{00000000-0002-0000-0200-000007000000}">
          <x14:formula1>
            <xm:f>FORMULAS!$A$15:$A$17</xm:f>
          </x14:formula1>
          <xm:sqref>Y100:Y104 Y64:Y68 Y70:Y74 Y76:Y80 Y82:Y86 Y88:Y92 Y94:Y98 Y177:Y248</xm:sqref>
        </x14:dataValidation>
        <x14:dataValidation type="list" allowBlank="1" showInputMessage="1" showErrorMessage="1" xr:uid="{00000000-0002-0000-0200-000008000000}">
          <x14:formula1>
            <xm:f>FORMULAS!$A$21:$A$24</xm:f>
          </x14:formula1>
          <xm:sqref>BE63:BE104 BE177:BE248</xm:sqref>
        </x14:dataValidation>
        <x14:dataValidation type="list" allowBlank="1" showInputMessage="1" showErrorMessage="1" xr:uid="{00000000-0002-0000-0200-000009000000}">
          <x14:formula1>
            <xm:f>FORMULAS!$A$77:$A$82</xm:f>
          </x14:formula1>
          <xm:sqref>AZ63 AZ69 AZ75 AZ81 AZ87 AZ93 AZ99 AZ177:AZ248</xm:sqref>
        </x14:dataValidation>
        <x14:dataValidation type="list" allowBlank="1" showInputMessage="1" showErrorMessage="1" xr:uid="{00000000-0002-0000-0200-00000A000000}">
          <x14:formula1>
            <xm:f>'C:\DALILA\CAJA DE LA VIVIENDA POPULAR 2022\RIESGOS\MAPAS DE RIESGOS\INSTRUMENTOS PROPUESTOS MAYO 2022\[208-PLA-Ft-95 Mapa Riesgos de Corrupción_2022_Versión 4-2022_INSTRUMENTO.Xlsx]CONTROLES'!#REF!</xm:f>
          </x14:formula1>
          <xm:sqref>AJ177:AJ248 AL95:AL98 AP70:AP74 AN70:AN74 AR67:AR68 AN177:AN248 AN76:AN80 AR70:AR74 AP67:AP68 AV67:AV68 AV70:AV74 AV76:AV80 AV82:AV86 AN95:AN98 AV100:AV104 AV177:AV248 AP76:AP80 AV89:AV92 AN82:AN86 AR76:AR80 AN67:AN68 AR95:AR98 AR82:AR86 AL89:AL92 AJ95:AJ98 AT100:AT104 AP82:AP86 AT95:AT98 AT67:AT68 AJ67:AJ68 AJ70:AJ74 AJ76:AJ80 AJ82:AJ86 AJ100:AJ104 AR177:AR248 AT70:AT74 AP177:AP248 AN100:AN104 AV95:AV98 AP89:AP92 AJ89:AJ92 AT89:AT92 AR89:AR92 AT76:AT80 AT82:AT86 AR100:AR104 AN89:AN92 AP100:AP104 AL67:AL68 AL70:AL74 AL76:AL80 AL82:AL86 AP95:AP98 AL100:AL104 AT177:AT248 AL177:AL248</xm:sqref>
        </x14:dataValidation>
        <x14:dataValidation type="list" allowBlank="1" showInputMessage="1" showErrorMessage="1" xr:uid="{00000000-0002-0000-0200-00000B000000}">
          <x14:formula1>
            <xm:f>CONTROLES!$C$50:$C$51</xm:f>
          </x14:formula1>
          <xm:sqref>AJ87:AJ88 AJ93:AJ94 AJ75 AJ99 AJ69 AJ64:AJ66 AJ81</xm:sqref>
        </x14:dataValidation>
        <x14:dataValidation type="list" allowBlank="1" showInputMessage="1" showErrorMessage="1" xr:uid="{00000000-0002-0000-0200-00000C000000}">
          <x14:formula1>
            <xm:f>CONTROLES!$C$52:$C$53</xm:f>
          </x14:formula1>
          <xm:sqref>AL87:AL88 AL93:AL94 AL75 AL99 AL69 AL64:AL66 AL81</xm:sqref>
        </x14:dataValidation>
        <x14:dataValidation type="list" allowBlank="1" showInputMessage="1" showErrorMessage="1" xr:uid="{00000000-0002-0000-0200-00000D000000}">
          <x14:formula1>
            <xm:f>CONTROLES!$C$54:$C$55</xm:f>
          </x14:formula1>
          <xm:sqref>AN87:AN88 AN93:AN94 AN75 AN99 AN69 AN64:AN66 AN81</xm:sqref>
        </x14:dataValidation>
        <x14:dataValidation type="list" allowBlank="1" showInputMessage="1" showErrorMessage="1" xr:uid="{00000000-0002-0000-0200-00000E000000}">
          <x14:formula1>
            <xm:f>CONTROLES!$C$56:$C$58</xm:f>
          </x14:formula1>
          <xm:sqref>AP87:AP88 AP93:AP94 AP75 AP99 AP69 AP64:AP66 AP81</xm:sqref>
        </x14:dataValidation>
        <x14:dataValidation type="list" allowBlank="1" showInputMessage="1" showErrorMessage="1" xr:uid="{00000000-0002-0000-0200-00000F000000}">
          <x14:formula1>
            <xm:f>CONTROLES!$C$59:$C$60</xm:f>
          </x14:formula1>
          <xm:sqref>AR87:AR88 AR93:AR94 AR75 AR99 AR69 AR64:AR66 AR81</xm:sqref>
        </x14:dataValidation>
        <x14:dataValidation type="list" allowBlank="1" showInputMessage="1" showErrorMessage="1" xr:uid="{00000000-0002-0000-0200-000010000000}">
          <x14:formula1>
            <xm:f>CONTROLES!$C$61:$C$62</xm:f>
          </x14:formula1>
          <xm:sqref>AT87:AT88 AT93:AT94 AT75 AT99 AT69 AT64:AT66 AT81</xm:sqref>
        </x14:dataValidation>
        <x14:dataValidation type="list" allowBlank="1" showInputMessage="1" showErrorMessage="1" xr:uid="{00000000-0002-0000-0200-000011000000}">
          <x14:formula1>
            <xm:f>CONTROLES!$C$63:$C$65</xm:f>
          </x14:formula1>
          <xm:sqref>AV87:AV88 AV93:AV94 AV75 AV99 AV69 AV64:AV66 AV81</xm:sqref>
        </x14:dataValidation>
        <x14:dataValidation type="list" allowBlank="1" showInputMessage="1" showErrorMessage="1" xr:uid="{00000000-0002-0000-0200-000012000000}">
          <x14:formula1>
            <xm:f>'E:\Usuario Windows\Descargas\[19-06 208-PLA-Ft-95 MRC_V2 - MV.xlsx]Operaciones'!#REF!</xm:f>
          </x14:formula1>
          <xm:sqref>BG88 BG94</xm:sqref>
        </x14:dataValidation>
        <x14:dataValidation type="list" allowBlank="1" showInputMessage="1" showErrorMessage="1" xr:uid="{00000000-0002-0000-0200-000013000000}">
          <x14:formula1>
            <xm:f>FORMULAS!B$77:B$82</xm:f>
          </x14:formula1>
          <xm:sqref>O177:O248</xm:sqref>
        </x14:dataValidation>
        <x14:dataValidation type="list" allowBlank="1" showInputMessage="1" showErrorMessage="1" xr:uid="{00000000-0002-0000-0200-000014000000}">
          <x14:formula1>
            <xm:f>FORMULAS!A$30:A$46</xm:f>
          </x14:formula1>
          <xm:sqref>B9:B248</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34"/>
  <sheetViews>
    <sheetView workbookViewId="0">
      <selection activeCell="M17" sqref="M17"/>
    </sheetView>
  </sheetViews>
  <sheetFormatPr baseColWidth="10" defaultRowHeight="15" x14ac:dyDescent="0.25"/>
  <cols>
    <col min="2" max="2" width="58.7109375" customWidth="1"/>
    <col min="3" max="3" width="14" customWidth="1"/>
    <col min="4" max="4" width="12.7109375" customWidth="1"/>
    <col min="5" max="5" width="10" style="302" customWidth="1"/>
    <col min="6" max="6" width="10.5703125" customWidth="1"/>
    <col min="7" max="8" width="4" customWidth="1"/>
    <col min="9" max="9" width="5" customWidth="1"/>
    <col min="10" max="10" width="4.42578125" customWidth="1"/>
    <col min="11" max="11" width="11.85546875" bestFit="1" customWidth="1"/>
  </cols>
  <sheetData>
    <row r="1" spans="1:9" x14ac:dyDescent="0.25">
      <c r="A1" s="8"/>
      <c r="B1" s="8"/>
      <c r="C1" s="8"/>
      <c r="D1" s="8"/>
      <c r="E1" s="301"/>
      <c r="F1" s="8"/>
      <c r="G1" s="8"/>
      <c r="H1" s="8"/>
    </row>
    <row r="2" spans="1:9" x14ac:dyDescent="0.25">
      <c r="A2" s="8"/>
      <c r="B2" s="8"/>
      <c r="C2" s="8"/>
      <c r="D2" s="8"/>
      <c r="E2" s="301"/>
      <c r="F2" s="8"/>
      <c r="G2" s="8"/>
      <c r="H2" s="8"/>
    </row>
    <row r="3" spans="1:9" x14ac:dyDescent="0.25">
      <c r="A3" s="8"/>
      <c r="B3" s="295" t="s">
        <v>229</v>
      </c>
      <c r="C3" t="s">
        <v>1236</v>
      </c>
      <c r="D3" s="8"/>
      <c r="E3" s="301"/>
      <c r="F3" s="8"/>
      <c r="G3" s="8"/>
      <c r="H3" s="8"/>
    </row>
    <row r="4" spans="1:9" ht="28.9" customHeight="1" x14ac:dyDescent="0.25">
      <c r="A4" s="8"/>
      <c r="B4" s="8"/>
      <c r="C4" s="476" t="s">
        <v>1233</v>
      </c>
      <c r="D4" s="476"/>
      <c r="F4" s="8"/>
      <c r="G4" s="8"/>
      <c r="H4" s="8"/>
      <c r="I4" s="8"/>
    </row>
    <row r="5" spans="1:9" ht="35.450000000000003" customHeight="1" x14ac:dyDescent="0.25">
      <c r="A5" s="8"/>
      <c r="B5" s="298" t="s">
        <v>1232</v>
      </c>
      <c r="C5" s="303" t="s">
        <v>1237</v>
      </c>
      <c r="D5" s="299" t="s">
        <v>1235</v>
      </c>
      <c r="E5" s="299" t="s">
        <v>1234</v>
      </c>
      <c r="F5" s="300" t="s">
        <v>1231</v>
      </c>
      <c r="G5" s="8"/>
      <c r="H5" s="8"/>
      <c r="I5" s="8"/>
    </row>
    <row r="6" spans="1:9" x14ac:dyDescent="0.25">
      <c r="A6" s="8"/>
      <c r="B6" s="296" t="s">
        <v>145</v>
      </c>
      <c r="C6" s="303">
        <v>2</v>
      </c>
      <c r="D6" s="304">
        <v>0</v>
      </c>
      <c r="E6" s="304">
        <v>0</v>
      </c>
      <c r="F6" s="305">
        <f>D6-E6</f>
        <v>0</v>
      </c>
      <c r="G6" s="8"/>
      <c r="H6" s="8"/>
      <c r="I6" s="8"/>
    </row>
    <row r="7" spans="1:9" x14ac:dyDescent="0.25">
      <c r="A7" s="8"/>
      <c r="B7" s="297" t="s">
        <v>1220</v>
      </c>
      <c r="C7" s="303">
        <v>2</v>
      </c>
      <c r="D7" s="304">
        <v>0</v>
      </c>
      <c r="E7" s="304">
        <v>0</v>
      </c>
      <c r="F7" s="304">
        <f t="shared" ref="F7:F30" si="0">D7-E7</f>
        <v>0</v>
      </c>
      <c r="G7" s="8"/>
      <c r="H7" s="8"/>
      <c r="I7" s="8"/>
    </row>
    <row r="8" spans="1:9" x14ac:dyDescent="0.25">
      <c r="A8" s="8"/>
      <c r="B8" s="296" t="s">
        <v>144</v>
      </c>
      <c r="C8" s="303">
        <v>10</v>
      </c>
      <c r="D8" s="304">
        <v>0.05</v>
      </c>
      <c r="E8" s="304">
        <v>3.3300000000000003E-2</v>
      </c>
      <c r="F8" s="305">
        <f t="shared" si="0"/>
        <v>1.67E-2</v>
      </c>
      <c r="G8" s="8"/>
      <c r="H8" s="8"/>
      <c r="I8" s="8"/>
    </row>
    <row r="9" spans="1:9" x14ac:dyDescent="0.25">
      <c r="A9" s="8"/>
      <c r="B9" s="297" t="s">
        <v>1221</v>
      </c>
      <c r="C9" s="303">
        <v>10</v>
      </c>
      <c r="D9" s="304">
        <v>0.05</v>
      </c>
      <c r="E9" s="304">
        <v>3.3300000000000003E-2</v>
      </c>
      <c r="F9" s="304">
        <f t="shared" si="0"/>
        <v>1.67E-2</v>
      </c>
      <c r="G9" s="8"/>
      <c r="H9" s="8"/>
      <c r="I9" s="8"/>
    </row>
    <row r="10" spans="1:9" x14ac:dyDescent="0.25">
      <c r="A10" s="8"/>
      <c r="B10" s="296" t="s">
        <v>143</v>
      </c>
      <c r="C10" s="303">
        <v>4</v>
      </c>
      <c r="D10" s="304">
        <v>3.7499999999999999E-2</v>
      </c>
      <c r="E10" s="304">
        <v>8.3250000000000005E-2</v>
      </c>
      <c r="F10" s="305">
        <f t="shared" si="0"/>
        <v>-4.5750000000000006E-2</v>
      </c>
      <c r="G10" s="8"/>
      <c r="H10" s="8"/>
      <c r="I10" s="8"/>
    </row>
    <row r="11" spans="1:9" x14ac:dyDescent="0.25">
      <c r="A11" s="8"/>
      <c r="B11" s="297" t="s">
        <v>1224</v>
      </c>
      <c r="C11" s="303">
        <v>4</v>
      </c>
      <c r="D11" s="304">
        <v>3.7499999999999999E-2</v>
      </c>
      <c r="E11" s="304">
        <v>8.3250000000000005E-2</v>
      </c>
      <c r="F11" s="304">
        <f t="shared" si="0"/>
        <v>-4.5750000000000006E-2</v>
      </c>
      <c r="G11" s="8"/>
      <c r="H11" s="8"/>
      <c r="I11" s="8"/>
    </row>
    <row r="12" spans="1:9" x14ac:dyDescent="0.25">
      <c r="A12" s="8"/>
      <c r="B12" s="296" t="s">
        <v>142</v>
      </c>
      <c r="C12" s="303">
        <v>2</v>
      </c>
      <c r="D12" s="304">
        <v>0.64</v>
      </c>
      <c r="E12" s="304">
        <v>0.33300000000000002</v>
      </c>
      <c r="F12" s="305">
        <f t="shared" si="0"/>
        <v>0.307</v>
      </c>
      <c r="G12" s="8"/>
      <c r="H12" s="8"/>
      <c r="I12" s="8"/>
    </row>
    <row r="13" spans="1:9" x14ac:dyDescent="0.25">
      <c r="A13" s="8"/>
      <c r="B13" s="297" t="s">
        <v>135</v>
      </c>
      <c r="C13" s="303">
        <v>2</v>
      </c>
      <c r="D13" s="304">
        <v>0.64</v>
      </c>
      <c r="E13" s="304">
        <v>0.33300000000000002</v>
      </c>
      <c r="F13" s="304">
        <f t="shared" si="0"/>
        <v>0.307</v>
      </c>
      <c r="G13" s="8"/>
      <c r="H13" s="8"/>
      <c r="I13" s="8"/>
    </row>
    <row r="14" spans="1:9" x14ac:dyDescent="0.25">
      <c r="A14" s="8"/>
      <c r="B14" s="296" t="s">
        <v>149</v>
      </c>
      <c r="C14" s="303">
        <v>2</v>
      </c>
      <c r="D14" s="304">
        <v>0.4</v>
      </c>
      <c r="E14" s="304">
        <v>0.4</v>
      </c>
      <c r="F14" s="305">
        <f t="shared" si="0"/>
        <v>0</v>
      </c>
      <c r="G14" s="8"/>
      <c r="H14" s="8"/>
      <c r="I14" s="8"/>
    </row>
    <row r="15" spans="1:9" x14ac:dyDescent="0.25">
      <c r="A15" s="8"/>
      <c r="B15" s="297" t="s">
        <v>136</v>
      </c>
      <c r="C15" s="303">
        <v>2</v>
      </c>
      <c r="D15" s="304">
        <v>0.4</v>
      </c>
      <c r="E15" s="304">
        <v>0.4</v>
      </c>
      <c r="F15" s="304">
        <f t="shared" si="0"/>
        <v>0</v>
      </c>
      <c r="G15" s="8"/>
      <c r="H15" s="8"/>
      <c r="I15" s="8"/>
    </row>
    <row r="16" spans="1:9" x14ac:dyDescent="0.25">
      <c r="A16" s="8"/>
      <c r="B16" s="296" t="s">
        <v>147</v>
      </c>
      <c r="C16" s="303">
        <v>7</v>
      </c>
      <c r="D16" s="304">
        <v>0.1522857142857143</v>
      </c>
      <c r="E16" s="304">
        <v>0.25700000000000001</v>
      </c>
      <c r="F16" s="305">
        <f t="shared" si="0"/>
        <v>-0.1047142857142857</v>
      </c>
      <c r="G16" s="8"/>
      <c r="H16" s="8"/>
      <c r="I16" s="8"/>
    </row>
    <row r="17" spans="1:9" x14ac:dyDescent="0.25">
      <c r="A17" s="8"/>
      <c r="B17" s="297" t="s">
        <v>1222</v>
      </c>
      <c r="C17" s="303">
        <v>2</v>
      </c>
      <c r="D17" s="304">
        <v>0</v>
      </c>
      <c r="E17" s="304">
        <v>0.2</v>
      </c>
      <c r="F17" s="304">
        <f t="shared" si="0"/>
        <v>-0.2</v>
      </c>
      <c r="G17" s="8"/>
      <c r="H17" s="8"/>
      <c r="I17" s="8"/>
    </row>
    <row r="18" spans="1:9" x14ac:dyDescent="0.25">
      <c r="A18" s="8"/>
      <c r="B18" s="297" t="s">
        <v>133</v>
      </c>
      <c r="C18" s="303">
        <v>1</v>
      </c>
      <c r="D18" s="304">
        <v>0</v>
      </c>
      <c r="E18" s="304">
        <v>0</v>
      </c>
      <c r="F18" s="304">
        <f t="shared" si="0"/>
        <v>0</v>
      </c>
      <c r="G18" s="8"/>
      <c r="H18" s="8"/>
      <c r="I18" s="8"/>
    </row>
    <row r="19" spans="1:9" x14ac:dyDescent="0.25">
      <c r="A19" s="8"/>
      <c r="B19" s="297" t="s">
        <v>134</v>
      </c>
      <c r="C19" s="303">
        <v>4</v>
      </c>
      <c r="D19" s="304">
        <v>0.26650000000000001</v>
      </c>
      <c r="E19" s="304">
        <v>0.34975000000000001</v>
      </c>
      <c r="F19" s="304">
        <f t="shared" si="0"/>
        <v>-8.3249999999999991E-2</v>
      </c>
      <c r="G19" s="8"/>
      <c r="H19" s="8"/>
      <c r="I19" s="8"/>
    </row>
    <row r="20" spans="1:9" x14ac:dyDescent="0.25">
      <c r="A20" s="8"/>
      <c r="B20" s="296" t="s">
        <v>1226</v>
      </c>
      <c r="C20" s="303">
        <v>5</v>
      </c>
      <c r="D20" s="304">
        <v>0.04</v>
      </c>
      <c r="E20" s="304">
        <v>0.16</v>
      </c>
      <c r="F20" s="305">
        <f t="shared" si="0"/>
        <v>-0.12</v>
      </c>
      <c r="G20" s="8"/>
      <c r="H20" s="8"/>
      <c r="I20" s="8"/>
    </row>
    <row r="21" spans="1:9" x14ac:dyDescent="0.25">
      <c r="A21" s="8"/>
      <c r="B21" s="297" t="s">
        <v>1225</v>
      </c>
      <c r="C21" s="303">
        <v>5</v>
      </c>
      <c r="D21" s="304">
        <v>0.04</v>
      </c>
      <c r="E21" s="304">
        <v>0.16</v>
      </c>
      <c r="F21" s="304">
        <f t="shared" si="0"/>
        <v>-0.12</v>
      </c>
      <c r="G21" s="8"/>
      <c r="H21" s="8"/>
      <c r="I21" s="8"/>
    </row>
    <row r="22" spans="1:9" x14ac:dyDescent="0.25">
      <c r="A22" s="8"/>
      <c r="B22" s="296" t="s">
        <v>1227</v>
      </c>
      <c r="C22" s="303">
        <v>1</v>
      </c>
      <c r="D22" s="304">
        <v>0</v>
      </c>
      <c r="E22" s="304">
        <v>0</v>
      </c>
      <c r="F22" s="305">
        <f t="shared" si="0"/>
        <v>0</v>
      </c>
      <c r="G22" s="8"/>
      <c r="H22" s="8"/>
      <c r="I22" s="8"/>
    </row>
    <row r="23" spans="1:9" x14ac:dyDescent="0.25">
      <c r="A23" s="8"/>
      <c r="B23" s="297" t="s">
        <v>1219</v>
      </c>
      <c r="C23" s="303">
        <v>1</v>
      </c>
      <c r="D23" s="304">
        <v>0</v>
      </c>
      <c r="E23" s="304">
        <v>0</v>
      </c>
      <c r="F23" s="304">
        <f t="shared" si="0"/>
        <v>0</v>
      </c>
      <c r="G23" s="8"/>
      <c r="H23" s="8"/>
      <c r="I23" s="8"/>
    </row>
    <row r="24" spans="1:9" x14ac:dyDescent="0.25">
      <c r="A24" s="8"/>
      <c r="B24" s="296" t="s">
        <v>1228</v>
      </c>
      <c r="C24" s="303">
        <v>5</v>
      </c>
      <c r="D24" s="304">
        <v>0.32</v>
      </c>
      <c r="E24" s="304">
        <v>0.32</v>
      </c>
      <c r="F24" s="305">
        <f t="shared" si="0"/>
        <v>0</v>
      </c>
      <c r="G24" s="8"/>
      <c r="H24" s="8"/>
      <c r="I24" s="8"/>
    </row>
    <row r="25" spans="1:9" x14ac:dyDescent="0.25">
      <c r="A25" s="8"/>
      <c r="B25" s="297" t="s">
        <v>132</v>
      </c>
      <c r="C25" s="303">
        <v>5</v>
      </c>
      <c r="D25" s="304">
        <v>0.32</v>
      </c>
      <c r="E25" s="304">
        <v>0.32</v>
      </c>
      <c r="F25" s="304">
        <f t="shared" si="0"/>
        <v>0</v>
      </c>
      <c r="G25" s="8"/>
      <c r="H25" s="8"/>
      <c r="I25" s="8"/>
    </row>
    <row r="26" spans="1:9" x14ac:dyDescent="0.25">
      <c r="A26" s="8"/>
      <c r="B26" s="296" t="s">
        <v>1229</v>
      </c>
      <c r="C26" s="303">
        <v>1</v>
      </c>
      <c r="D26" s="304">
        <v>0.36359999999999998</v>
      </c>
      <c r="E26" s="304">
        <v>0.36359999999999998</v>
      </c>
      <c r="F26" s="305">
        <f t="shared" si="0"/>
        <v>0</v>
      </c>
      <c r="G26" s="8"/>
      <c r="H26" s="8"/>
      <c r="I26" s="8"/>
    </row>
    <row r="27" spans="1:9" x14ac:dyDescent="0.25">
      <c r="A27" s="8"/>
      <c r="B27" s="297" t="s">
        <v>853</v>
      </c>
      <c r="C27" s="303">
        <v>1</v>
      </c>
      <c r="D27" s="304">
        <v>0.36359999999999998</v>
      </c>
      <c r="E27" s="304">
        <v>0.36359999999999998</v>
      </c>
      <c r="F27" s="304">
        <f t="shared" si="0"/>
        <v>0</v>
      </c>
      <c r="G27" s="8"/>
      <c r="H27" s="8"/>
      <c r="I27" s="8"/>
    </row>
    <row r="28" spans="1:9" x14ac:dyDescent="0.25">
      <c r="A28" s="8"/>
      <c r="B28" s="296" t="s">
        <v>1230</v>
      </c>
      <c r="C28" s="303">
        <v>2</v>
      </c>
      <c r="D28" s="304">
        <v>0</v>
      </c>
      <c r="E28" s="304">
        <v>0</v>
      </c>
      <c r="F28" s="305">
        <f t="shared" si="0"/>
        <v>0</v>
      </c>
      <c r="G28" s="8"/>
      <c r="H28" s="8"/>
      <c r="I28" s="8"/>
    </row>
    <row r="29" spans="1:9" x14ac:dyDescent="0.25">
      <c r="A29" s="8"/>
      <c r="B29" s="297" t="s">
        <v>137</v>
      </c>
      <c r="C29" s="303">
        <v>2</v>
      </c>
      <c r="D29" s="304">
        <v>0</v>
      </c>
      <c r="E29" s="304">
        <v>0</v>
      </c>
      <c r="F29" s="304">
        <f t="shared" si="0"/>
        <v>0</v>
      </c>
      <c r="G29" s="8"/>
      <c r="H29" s="8"/>
      <c r="I29" s="8"/>
    </row>
    <row r="30" spans="1:9" x14ac:dyDescent="0.25">
      <c r="A30" s="8"/>
      <c r="B30" s="296" t="s">
        <v>1218</v>
      </c>
      <c r="C30" s="303">
        <v>41</v>
      </c>
      <c r="D30" s="304">
        <v>0.14535609756097564</v>
      </c>
      <c r="E30" s="304">
        <v>0.16328292682926834</v>
      </c>
      <c r="F30" s="306">
        <f t="shared" si="0"/>
        <v>-1.7926829268292699E-2</v>
      </c>
      <c r="G30" s="8"/>
      <c r="H30" s="8"/>
      <c r="I30" s="8"/>
    </row>
    <row r="31" spans="1:9" x14ac:dyDescent="0.25">
      <c r="A31" s="8"/>
      <c r="B31" s="8"/>
      <c r="C31" s="8"/>
      <c r="D31" s="8"/>
      <c r="E31" s="301"/>
      <c r="F31" s="8"/>
      <c r="G31" s="8"/>
      <c r="H31" s="8"/>
      <c r="I31" s="8"/>
    </row>
    <row r="32" spans="1:9" x14ac:dyDescent="0.25">
      <c r="A32" s="8"/>
      <c r="B32" s="8"/>
      <c r="C32" s="8"/>
      <c r="D32" s="8"/>
      <c r="E32" s="301"/>
      <c r="F32" s="8"/>
      <c r="G32" s="8"/>
      <c r="H32" s="8"/>
      <c r="I32" s="8"/>
    </row>
    <row r="33" spans="1:9" x14ac:dyDescent="0.25">
      <c r="A33" s="8"/>
      <c r="B33" s="8"/>
      <c r="C33" s="8"/>
      <c r="D33" s="8"/>
      <c r="E33" s="301"/>
      <c r="F33" s="8"/>
      <c r="G33" s="8"/>
      <c r="H33" s="8"/>
      <c r="I33" s="8"/>
    </row>
    <row r="34" spans="1:9" x14ac:dyDescent="0.25">
      <c r="A34" s="8"/>
      <c r="B34" s="8"/>
      <c r="C34" s="8"/>
      <c r="D34" s="8"/>
      <c r="E34" s="301"/>
      <c r="F34" s="8"/>
      <c r="G34" s="8"/>
      <c r="H34" s="8"/>
    </row>
  </sheetData>
  <mergeCells count="1">
    <mergeCell ref="C4:D4"/>
  </mergeCells>
  <conditionalFormatting sqref="F6:F30">
    <cfRule type="cellIs" dxfId="19" priority="1" operator="greaterThanOrEqual">
      <formula>0</formula>
    </cfRule>
    <cfRule type="cellIs" dxfId="18" priority="2" operator="lessThan">
      <formula>0</formula>
    </cfRule>
  </conditionalFormatting>
  <pageMargins left="0.7" right="0.7" top="0.75" bottom="0.75" header="0.3" footer="0.3"/>
  <pageSetup paperSize="9"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Z50"/>
  <sheetViews>
    <sheetView workbookViewId="0">
      <selection activeCell="K1" sqref="K1"/>
    </sheetView>
  </sheetViews>
  <sheetFormatPr baseColWidth="10" defaultRowHeight="15" x14ac:dyDescent="0.25"/>
  <cols>
    <col min="16" max="17" width="11.5703125" style="294"/>
    <col min="21" max="21" width="11.5703125" style="294"/>
    <col min="25" max="26" width="11.5703125" style="20"/>
  </cols>
  <sheetData>
    <row r="1" spans="1:26" x14ac:dyDescent="0.25">
      <c r="A1" t="s">
        <v>177</v>
      </c>
      <c r="B1" t="s">
        <v>102</v>
      </c>
      <c r="C1" t="s">
        <v>103</v>
      </c>
      <c r="D1" t="s">
        <v>138</v>
      </c>
      <c r="E1" t="s">
        <v>191</v>
      </c>
      <c r="F1" t="s">
        <v>1213</v>
      </c>
      <c r="G1" t="s">
        <v>1214</v>
      </c>
      <c r="H1" t="s">
        <v>234</v>
      </c>
      <c r="I1" t="s">
        <v>1215</v>
      </c>
      <c r="J1" t="s">
        <v>1216</v>
      </c>
      <c r="K1" t="s">
        <v>286</v>
      </c>
      <c r="L1" t="s">
        <v>199</v>
      </c>
      <c r="M1" t="s">
        <v>380</v>
      </c>
      <c r="N1" t="s">
        <v>167</v>
      </c>
      <c r="O1" t="s">
        <v>226</v>
      </c>
      <c r="P1" s="294" t="s">
        <v>168</v>
      </c>
      <c r="Q1" s="294" t="s">
        <v>169</v>
      </c>
      <c r="R1" t="s">
        <v>200</v>
      </c>
      <c r="S1" t="s">
        <v>170</v>
      </c>
      <c r="T1" t="s">
        <v>201</v>
      </c>
      <c r="U1" s="294" t="s">
        <v>414</v>
      </c>
      <c r="V1" t="s">
        <v>208</v>
      </c>
      <c r="W1" t="s">
        <v>228</v>
      </c>
      <c r="X1" t="s">
        <v>229</v>
      </c>
      <c r="Y1" s="20" t="s">
        <v>230</v>
      </c>
      <c r="Z1" s="20" t="s">
        <v>1138</v>
      </c>
    </row>
    <row r="2" spans="1:26" x14ac:dyDescent="0.25">
      <c r="A2">
        <v>21</v>
      </c>
      <c r="B2" t="s">
        <v>1223</v>
      </c>
      <c r="C2" t="s">
        <v>846</v>
      </c>
      <c r="D2" t="s">
        <v>142</v>
      </c>
      <c r="E2" t="s">
        <v>685</v>
      </c>
      <c r="F2" t="s">
        <v>686</v>
      </c>
      <c r="G2" t="s">
        <v>687</v>
      </c>
      <c r="H2" t="s">
        <v>688</v>
      </c>
      <c r="I2" t="s">
        <v>689</v>
      </c>
      <c r="J2" t="s">
        <v>468</v>
      </c>
      <c r="K2" t="s">
        <v>57</v>
      </c>
      <c r="L2" t="s">
        <v>118</v>
      </c>
      <c r="O2" t="s">
        <v>216</v>
      </c>
      <c r="T2" t="s">
        <v>35</v>
      </c>
      <c r="U2" s="294">
        <v>45422</v>
      </c>
      <c r="V2" t="s">
        <v>1182</v>
      </c>
      <c r="W2" t="s">
        <v>468</v>
      </c>
      <c r="X2" t="s">
        <v>468</v>
      </c>
      <c r="Y2" s="20" t="s">
        <v>468</v>
      </c>
      <c r="Z2" s="20" t="s">
        <v>468</v>
      </c>
    </row>
    <row r="3" spans="1:26" x14ac:dyDescent="0.25">
      <c r="A3">
        <v>21</v>
      </c>
      <c r="B3" t="s">
        <v>1223</v>
      </c>
      <c r="C3" t="s">
        <v>846</v>
      </c>
      <c r="D3" t="s">
        <v>142</v>
      </c>
      <c r="E3" t="s">
        <v>685</v>
      </c>
      <c r="F3" t="s">
        <v>686</v>
      </c>
      <c r="G3" t="s">
        <v>693</v>
      </c>
      <c r="O3" t="s">
        <v>216</v>
      </c>
      <c r="T3" t="s">
        <v>171</v>
      </c>
      <c r="U3" s="294">
        <v>45422</v>
      </c>
      <c r="V3" t="s">
        <v>1186</v>
      </c>
      <c r="W3" t="s">
        <v>468</v>
      </c>
      <c r="X3" t="s">
        <v>468</v>
      </c>
      <c r="Y3" s="20" t="s">
        <v>468</v>
      </c>
      <c r="Z3" s="20" t="s">
        <v>468</v>
      </c>
    </row>
    <row r="4" spans="1:26" x14ac:dyDescent="0.25">
      <c r="A4">
        <v>24</v>
      </c>
      <c r="B4" t="s">
        <v>1224</v>
      </c>
      <c r="C4" t="s">
        <v>847</v>
      </c>
      <c r="D4" t="s">
        <v>143</v>
      </c>
      <c r="E4" t="s">
        <v>740</v>
      </c>
      <c r="F4" t="s">
        <v>741</v>
      </c>
      <c r="G4" t="s">
        <v>742</v>
      </c>
      <c r="H4" t="s">
        <v>743</v>
      </c>
      <c r="I4" t="s">
        <v>744</v>
      </c>
      <c r="J4" t="s">
        <v>745</v>
      </c>
      <c r="K4" t="s">
        <v>57</v>
      </c>
      <c r="L4" t="s">
        <v>118</v>
      </c>
      <c r="M4" t="s">
        <v>749</v>
      </c>
      <c r="N4" t="s">
        <v>143</v>
      </c>
      <c r="O4" t="s">
        <v>224</v>
      </c>
      <c r="P4" s="294">
        <v>45293</v>
      </c>
      <c r="Q4" s="294">
        <v>45626</v>
      </c>
      <c r="R4" t="s">
        <v>750</v>
      </c>
      <c r="S4" t="s">
        <v>751</v>
      </c>
      <c r="T4" t="s">
        <v>171</v>
      </c>
      <c r="U4" s="294">
        <v>45422</v>
      </c>
      <c r="V4" t="s">
        <v>1198</v>
      </c>
      <c r="W4" t="s">
        <v>1194</v>
      </c>
      <c r="X4" t="s">
        <v>173</v>
      </c>
      <c r="Y4" s="20">
        <v>0</v>
      </c>
      <c r="Z4" s="20">
        <v>0</v>
      </c>
    </row>
    <row r="5" spans="1:26" x14ac:dyDescent="0.25">
      <c r="A5">
        <v>24</v>
      </c>
      <c r="B5" t="s">
        <v>1224</v>
      </c>
      <c r="C5" t="s">
        <v>847</v>
      </c>
      <c r="D5" t="s">
        <v>143</v>
      </c>
      <c r="E5" t="s">
        <v>753</v>
      </c>
      <c r="G5" t="s">
        <v>754</v>
      </c>
      <c r="M5" t="s">
        <v>758</v>
      </c>
      <c r="N5" t="s">
        <v>143</v>
      </c>
      <c r="O5" t="s">
        <v>222</v>
      </c>
      <c r="P5" s="294">
        <v>45293</v>
      </c>
      <c r="Q5" s="294">
        <v>45626</v>
      </c>
      <c r="R5" t="s">
        <v>457</v>
      </c>
      <c r="S5" t="s">
        <v>759</v>
      </c>
      <c r="T5" t="s">
        <v>171</v>
      </c>
      <c r="U5" s="294">
        <v>45422</v>
      </c>
      <c r="V5" t="s">
        <v>1196</v>
      </c>
      <c r="W5" t="s">
        <v>1197</v>
      </c>
      <c r="X5" t="s">
        <v>173</v>
      </c>
      <c r="Y5" s="20">
        <v>0.15</v>
      </c>
      <c r="Z5" s="20">
        <v>0.33300000000000002</v>
      </c>
    </row>
    <row r="6" spans="1:26" x14ac:dyDescent="0.25">
      <c r="A6">
        <v>24</v>
      </c>
      <c r="B6" t="s">
        <v>1224</v>
      </c>
      <c r="C6" t="s">
        <v>847</v>
      </c>
      <c r="D6" t="s">
        <v>143</v>
      </c>
      <c r="E6" t="s">
        <v>760</v>
      </c>
      <c r="G6" t="s">
        <v>761</v>
      </c>
      <c r="M6" t="s">
        <v>765</v>
      </c>
      <c r="N6" t="s">
        <v>143</v>
      </c>
      <c r="O6" t="s">
        <v>223</v>
      </c>
      <c r="P6" s="294">
        <v>45293</v>
      </c>
      <c r="Q6" s="294">
        <v>45626</v>
      </c>
      <c r="R6" t="s">
        <v>766</v>
      </c>
      <c r="S6" t="s">
        <v>767</v>
      </c>
      <c r="T6" t="s">
        <v>171</v>
      </c>
      <c r="U6" s="294">
        <v>45422</v>
      </c>
      <c r="V6" t="s">
        <v>1199</v>
      </c>
      <c r="W6" t="s">
        <v>1195</v>
      </c>
      <c r="X6" t="s">
        <v>173</v>
      </c>
      <c r="Y6" s="20">
        <v>0</v>
      </c>
      <c r="Z6" s="20">
        <v>0</v>
      </c>
    </row>
    <row r="7" spans="1:26" x14ac:dyDescent="0.25">
      <c r="A7">
        <v>24</v>
      </c>
      <c r="B7" t="s">
        <v>1224</v>
      </c>
      <c r="C7" t="s">
        <v>847</v>
      </c>
      <c r="D7" t="s">
        <v>143</v>
      </c>
      <c r="E7" t="s">
        <v>768</v>
      </c>
      <c r="G7" t="s">
        <v>769</v>
      </c>
      <c r="M7" t="s">
        <v>770</v>
      </c>
      <c r="N7" t="s">
        <v>771</v>
      </c>
      <c r="O7" t="s">
        <v>223</v>
      </c>
      <c r="P7" s="294">
        <v>45293</v>
      </c>
      <c r="Q7" s="294">
        <v>45626</v>
      </c>
      <c r="R7" t="s">
        <v>772</v>
      </c>
      <c r="S7" t="s">
        <v>773</v>
      </c>
      <c r="T7" t="s">
        <v>171</v>
      </c>
      <c r="U7" s="294">
        <v>45422</v>
      </c>
      <c r="V7" t="s">
        <v>468</v>
      </c>
      <c r="W7" t="s">
        <v>1200</v>
      </c>
      <c r="X7" t="s">
        <v>173</v>
      </c>
      <c r="Y7" s="20">
        <v>0</v>
      </c>
      <c r="Z7" s="20">
        <v>0</v>
      </c>
    </row>
    <row r="8" spans="1:26" x14ac:dyDescent="0.25">
      <c r="A8">
        <v>6</v>
      </c>
      <c r="B8" t="s">
        <v>1221</v>
      </c>
      <c r="C8" t="s">
        <v>402</v>
      </c>
      <c r="D8" t="s">
        <v>144</v>
      </c>
      <c r="E8" t="s">
        <v>486</v>
      </c>
      <c r="F8" t="s">
        <v>513</v>
      </c>
      <c r="G8" t="s">
        <v>487</v>
      </c>
      <c r="H8" t="s">
        <v>488</v>
      </c>
      <c r="I8" t="s">
        <v>514</v>
      </c>
      <c r="J8" t="s">
        <v>468</v>
      </c>
      <c r="K8" t="s">
        <v>57</v>
      </c>
      <c r="L8" t="s">
        <v>118</v>
      </c>
      <c r="M8" t="s">
        <v>518</v>
      </c>
      <c r="N8" t="s">
        <v>144</v>
      </c>
      <c r="O8" t="s">
        <v>223</v>
      </c>
      <c r="P8" s="294">
        <v>45323</v>
      </c>
      <c r="Q8" s="294">
        <v>45656</v>
      </c>
      <c r="R8" t="s">
        <v>519</v>
      </c>
      <c r="S8" t="s">
        <v>520</v>
      </c>
      <c r="T8" t="s">
        <v>35</v>
      </c>
      <c r="U8" s="294">
        <v>45421</v>
      </c>
      <c r="V8" t="s">
        <v>1145</v>
      </c>
      <c r="W8" t="s">
        <v>1144</v>
      </c>
      <c r="X8" t="s">
        <v>173</v>
      </c>
      <c r="Y8" s="20">
        <v>0</v>
      </c>
      <c r="Z8" s="20">
        <v>0</v>
      </c>
    </row>
    <row r="9" spans="1:26" x14ac:dyDescent="0.25">
      <c r="A9">
        <v>6</v>
      </c>
      <c r="B9" t="s">
        <v>1221</v>
      </c>
      <c r="C9" t="s">
        <v>402</v>
      </c>
      <c r="D9" t="s">
        <v>144</v>
      </c>
      <c r="E9" t="s">
        <v>489</v>
      </c>
      <c r="G9" t="s">
        <v>490</v>
      </c>
      <c r="M9" t="s">
        <v>559</v>
      </c>
      <c r="N9" t="s">
        <v>144</v>
      </c>
      <c r="O9" t="s">
        <v>223</v>
      </c>
      <c r="P9" s="294">
        <v>45323</v>
      </c>
      <c r="Q9" s="294">
        <v>45656</v>
      </c>
      <c r="R9" t="s">
        <v>523</v>
      </c>
      <c r="S9" t="s">
        <v>520</v>
      </c>
      <c r="T9" t="s">
        <v>35</v>
      </c>
      <c r="U9" s="294">
        <v>45421</v>
      </c>
      <c r="V9" t="s">
        <v>1159</v>
      </c>
      <c r="W9" t="s">
        <v>1144</v>
      </c>
      <c r="X9" t="s">
        <v>173</v>
      </c>
      <c r="Y9" s="20">
        <v>0</v>
      </c>
      <c r="Z9" s="20">
        <v>0</v>
      </c>
    </row>
    <row r="10" spans="1:26" x14ac:dyDescent="0.25">
      <c r="A10">
        <v>6</v>
      </c>
      <c r="B10" t="s">
        <v>1221</v>
      </c>
      <c r="C10" t="s">
        <v>402</v>
      </c>
      <c r="D10" t="s">
        <v>144</v>
      </c>
      <c r="E10" t="s">
        <v>491</v>
      </c>
      <c r="G10" t="s">
        <v>492</v>
      </c>
      <c r="M10" t="s">
        <v>526</v>
      </c>
      <c r="N10" t="s">
        <v>144</v>
      </c>
      <c r="O10" t="s">
        <v>221</v>
      </c>
      <c r="P10" s="294">
        <v>45323</v>
      </c>
      <c r="Q10" s="294">
        <v>45656</v>
      </c>
      <c r="R10" t="s">
        <v>527</v>
      </c>
      <c r="S10" t="s">
        <v>528</v>
      </c>
      <c r="T10" t="s">
        <v>35</v>
      </c>
      <c r="U10" s="294">
        <v>45421</v>
      </c>
      <c r="V10" t="s">
        <v>1160</v>
      </c>
      <c r="W10" t="s">
        <v>1161</v>
      </c>
      <c r="X10" t="s">
        <v>173</v>
      </c>
      <c r="Y10" s="20">
        <v>0</v>
      </c>
      <c r="Z10" s="20">
        <v>0.33300000000000002</v>
      </c>
    </row>
    <row r="11" spans="1:26" x14ac:dyDescent="0.25">
      <c r="A11">
        <v>6</v>
      </c>
      <c r="B11" t="s">
        <v>1221</v>
      </c>
      <c r="C11" t="s">
        <v>402</v>
      </c>
      <c r="D11" t="s">
        <v>144</v>
      </c>
      <c r="G11" t="s">
        <v>493</v>
      </c>
      <c r="M11" t="s">
        <v>529</v>
      </c>
      <c r="N11" t="s">
        <v>144</v>
      </c>
      <c r="O11" t="s">
        <v>224</v>
      </c>
      <c r="P11" s="294">
        <v>45323</v>
      </c>
      <c r="Q11" s="294">
        <v>45656</v>
      </c>
      <c r="R11" t="s">
        <v>530</v>
      </c>
      <c r="S11" t="s">
        <v>531</v>
      </c>
      <c r="T11" t="s">
        <v>35</v>
      </c>
      <c r="U11" s="294">
        <v>45421</v>
      </c>
      <c r="V11" t="s">
        <v>468</v>
      </c>
      <c r="W11" t="s">
        <v>1167</v>
      </c>
      <c r="X11" t="s">
        <v>173</v>
      </c>
      <c r="Y11" s="20">
        <v>0.5</v>
      </c>
      <c r="Z11" s="20">
        <v>0</v>
      </c>
    </row>
    <row r="12" spans="1:26" x14ac:dyDescent="0.25">
      <c r="A12">
        <v>7</v>
      </c>
      <c r="B12" t="s">
        <v>1221</v>
      </c>
      <c r="C12" t="s">
        <v>402</v>
      </c>
      <c r="D12" t="s">
        <v>144</v>
      </c>
      <c r="E12" t="s">
        <v>494</v>
      </c>
      <c r="F12" t="s">
        <v>495</v>
      </c>
      <c r="G12" t="s">
        <v>487</v>
      </c>
      <c r="H12" t="s">
        <v>496</v>
      </c>
      <c r="I12" t="s">
        <v>497</v>
      </c>
      <c r="J12" t="s">
        <v>515</v>
      </c>
      <c r="K12" t="s">
        <v>57</v>
      </c>
      <c r="L12" t="s">
        <v>118</v>
      </c>
      <c r="M12" t="s">
        <v>534</v>
      </c>
      <c r="N12" t="s">
        <v>144</v>
      </c>
      <c r="O12" t="s">
        <v>225</v>
      </c>
      <c r="P12" s="294">
        <v>45323</v>
      </c>
      <c r="Q12" s="294">
        <v>45656</v>
      </c>
      <c r="R12" t="s">
        <v>535</v>
      </c>
      <c r="S12" t="s">
        <v>536</v>
      </c>
      <c r="T12" t="s">
        <v>35</v>
      </c>
      <c r="U12" s="294">
        <v>45421</v>
      </c>
      <c r="V12" t="s">
        <v>1146</v>
      </c>
      <c r="W12" t="s">
        <v>1168</v>
      </c>
      <c r="X12" t="s">
        <v>173</v>
      </c>
      <c r="Y12" s="20">
        <v>0</v>
      </c>
      <c r="Z12" s="20">
        <v>0</v>
      </c>
    </row>
    <row r="13" spans="1:26" x14ac:dyDescent="0.25">
      <c r="A13">
        <v>7</v>
      </c>
      <c r="B13" t="s">
        <v>1221</v>
      </c>
      <c r="C13" t="s">
        <v>402</v>
      </c>
      <c r="D13" t="s">
        <v>144</v>
      </c>
      <c r="E13" t="s">
        <v>498</v>
      </c>
      <c r="G13" t="s">
        <v>490</v>
      </c>
      <c r="O13" t="s">
        <v>216</v>
      </c>
      <c r="T13" t="s">
        <v>171</v>
      </c>
      <c r="U13" s="294">
        <v>45421</v>
      </c>
      <c r="V13" t="s">
        <v>1147</v>
      </c>
      <c r="W13" t="s">
        <v>468</v>
      </c>
      <c r="X13" t="s">
        <v>468</v>
      </c>
      <c r="Y13" s="20" t="s">
        <v>468</v>
      </c>
      <c r="Z13" s="20" t="s">
        <v>468</v>
      </c>
    </row>
    <row r="14" spans="1:26" x14ac:dyDescent="0.25">
      <c r="A14">
        <v>8</v>
      </c>
      <c r="B14" t="s">
        <v>1221</v>
      </c>
      <c r="C14" t="s">
        <v>402</v>
      </c>
      <c r="D14" t="s">
        <v>144</v>
      </c>
      <c r="E14" t="s">
        <v>500</v>
      </c>
      <c r="F14" t="s">
        <v>501</v>
      </c>
      <c r="G14" t="s">
        <v>487</v>
      </c>
      <c r="H14" t="s">
        <v>516</v>
      </c>
      <c r="I14" t="s">
        <v>502</v>
      </c>
      <c r="J14" t="s">
        <v>468</v>
      </c>
      <c r="K14" t="s">
        <v>57</v>
      </c>
      <c r="L14" t="s">
        <v>118</v>
      </c>
      <c r="M14" t="s">
        <v>541</v>
      </c>
      <c r="N14" t="s">
        <v>144</v>
      </c>
      <c r="O14" t="s">
        <v>223</v>
      </c>
      <c r="P14" s="294">
        <v>45323</v>
      </c>
      <c r="Q14" s="294">
        <v>45656</v>
      </c>
      <c r="R14" t="s">
        <v>519</v>
      </c>
      <c r="S14" t="s">
        <v>542</v>
      </c>
      <c r="T14" t="s">
        <v>35</v>
      </c>
      <c r="U14" s="294">
        <v>45421</v>
      </c>
      <c r="V14" t="s">
        <v>1156</v>
      </c>
      <c r="W14" t="s">
        <v>1144</v>
      </c>
      <c r="X14" t="s">
        <v>173</v>
      </c>
      <c r="Y14" s="20">
        <v>0</v>
      </c>
      <c r="Z14" s="20">
        <v>0</v>
      </c>
    </row>
    <row r="15" spans="1:26" x14ac:dyDescent="0.25">
      <c r="A15">
        <v>8</v>
      </c>
      <c r="B15" t="s">
        <v>1221</v>
      </c>
      <c r="C15" t="s">
        <v>402</v>
      </c>
      <c r="D15" t="s">
        <v>144</v>
      </c>
      <c r="E15" t="s">
        <v>503</v>
      </c>
      <c r="G15" t="s">
        <v>504</v>
      </c>
      <c r="M15" t="s">
        <v>544</v>
      </c>
      <c r="N15" t="s">
        <v>144</v>
      </c>
      <c r="O15" t="s">
        <v>223</v>
      </c>
      <c r="P15" s="294">
        <v>45323</v>
      </c>
      <c r="Q15" s="294">
        <v>45656</v>
      </c>
      <c r="R15" t="s">
        <v>545</v>
      </c>
      <c r="S15" t="s">
        <v>546</v>
      </c>
      <c r="T15" t="s">
        <v>35</v>
      </c>
      <c r="U15" s="294">
        <v>45421</v>
      </c>
      <c r="V15" t="s">
        <v>1154</v>
      </c>
      <c r="W15" t="s">
        <v>1144</v>
      </c>
      <c r="X15" t="s">
        <v>173</v>
      </c>
      <c r="Y15" s="20">
        <v>0</v>
      </c>
      <c r="Z15" s="20">
        <v>0</v>
      </c>
    </row>
    <row r="16" spans="1:26" x14ac:dyDescent="0.25">
      <c r="A16">
        <v>8</v>
      </c>
      <c r="B16" t="s">
        <v>1221</v>
      </c>
      <c r="C16" t="s">
        <v>402</v>
      </c>
      <c r="D16" t="s">
        <v>144</v>
      </c>
      <c r="E16" t="s">
        <v>505</v>
      </c>
      <c r="G16" t="s">
        <v>506</v>
      </c>
      <c r="M16" t="s">
        <v>547</v>
      </c>
      <c r="N16" t="s">
        <v>144</v>
      </c>
      <c r="O16" t="s">
        <v>224</v>
      </c>
      <c r="P16" s="294">
        <v>45323</v>
      </c>
      <c r="Q16" s="294">
        <v>45656</v>
      </c>
      <c r="R16" t="s">
        <v>548</v>
      </c>
      <c r="S16" t="s">
        <v>549</v>
      </c>
      <c r="T16" t="s">
        <v>35</v>
      </c>
      <c r="U16" s="294">
        <v>45421</v>
      </c>
      <c r="V16" t="s">
        <v>468</v>
      </c>
      <c r="W16" t="s">
        <v>1148</v>
      </c>
      <c r="X16" t="s">
        <v>173</v>
      </c>
      <c r="Y16" s="20">
        <v>0</v>
      </c>
      <c r="Z16" s="20">
        <v>0</v>
      </c>
    </row>
    <row r="17" spans="1:26" x14ac:dyDescent="0.25">
      <c r="A17">
        <v>9</v>
      </c>
      <c r="B17" t="s">
        <v>1221</v>
      </c>
      <c r="C17" t="s">
        <v>402</v>
      </c>
      <c r="D17" t="s">
        <v>144</v>
      </c>
      <c r="E17" t="s">
        <v>508</v>
      </c>
      <c r="F17" t="s">
        <v>509</v>
      </c>
      <c r="G17" t="s">
        <v>487</v>
      </c>
      <c r="H17" t="s">
        <v>510</v>
      </c>
      <c r="I17" t="s">
        <v>511</v>
      </c>
      <c r="J17" t="s">
        <v>468</v>
      </c>
      <c r="K17" t="s">
        <v>57</v>
      </c>
      <c r="L17" t="s">
        <v>118</v>
      </c>
      <c r="M17" t="s">
        <v>552</v>
      </c>
      <c r="N17" t="s">
        <v>144</v>
      </c>
      <c r="O17" t="s">
        <v>223</v>
      </c>
      <c r="P17" s="294">
        <v>45323</v>
      </c>
      <c r="Q17" s="294">
        <v>45656</v>
      </c>
      <c r="R17" t="s">
        <v>553</v>
      </c>
      <c r="S17" t="s">
        <v>542</v>
      </c>
      <c r="T17" t="s">
        <v>35</v>
      </c>
      <c r="U17" s="294">
        <v>45421</v>
      </c>
      <c r="V17" t="s">
        <v>1155</v>
      </c>
      <c r="W17" t="s">
        <v>1144</v>
      </c>
      <c r="X17" t="s">
        <v>173</v>
      </c>
      <c r="Y17" s="20">
        <v>0</v>
      </c>
      <c r="Z17" s="20">
        <v>0</v>
      </c>
    </row>
    <row r="18" spans="1:26" x14ac:dyDescent="0.25">
      <c r="A18">
        <v>9</v>
      </c>
      <c r="B18" t="s">
        <v>1221</v>
      </c>
      <c r="C18" t="s">
        <v>402</v>
      </c>
      <c r="D18" t="s">
        <v>144</v>
      </c>
      <c r="E18" t="s">
        <v>1073</v>
      </c>
      <c r="G18" t="s">
        <v>504</v>
      </c>
      <c r="M18" t="s">
        <v>544</v>
      </c>
      <c r="N18" t="s">
        <v>144</v>
      </c>
      <c r="O18" t="s">
        <v>223</v>
      </c>
      <c r="P18" s="294">
        <v>45323</v>
      </c>
      <c r="Q18" s="294">
        <v>45656</v>
      </c>
      <c r="R18" t="s">
        <v>545</v>
      </c>
      <c r="S18" t="s">
        <v>546</v>
      </c>
      <c r="T18" t="s">
        <v>35</v>
      </c>
      <c r="U18" s="294">
        <v>45421</v>
      </c>
      <c r="V18" t="s">
        <v>1157</v>
      </c>
      <c r="W18" t="s">
        <v>1144</v>
      </c>
      <c r="X18" t="s">
        <v>173</v>
      </c>
      <c r="Y18" s="20">
        <v>0</v>
      </c>
      <c r="Z18" s="20">
        <v>0</v>
      </c>
    </row>
    <row r="19" spans="1:26" x14ac:dyDescent="0.25">
      <c r="A19">
        <v>4</v>
      </c>
      <c r="B19" t="s">
        <v>1220</v>
      </c>
      <c r="C19" t="s">
        <v>405</v>
      </c>
      <c r="D19" t="s">
        <v>145</v>
      </c>
      <c r="E19" t="s">
        <v>463</v>
      </c>
      <c r="F19" t="s">
        <v>464</v>
      </c>
      <c r="G19" t="s">
        <v>465</v>
      </c>
      <c r="H19" t="s">
        <v>466</v>
      </c>
      <c r="I19" t="s">
        <v>467</v>
      </c>
      <c r="J19" t="s">
        <v>468</v>
      </c>
      <c r="K19" t="s">
        <v>57</v>
      </c>
      <c r="L19" t="s">
        <v>30</v>
      </c>
      <c r="M19" t="s">
        <v>479</v>
      </c>
      <c r="N19" t="s">
        <v>480</v>
      </c>
      <c r="O19" t="s">
        <v>224</v>
      </c>
      <c r="P19" s="294">
        <v>45323</v>
      </c>
      <c r="Q19" s="294">
        <v>45656</v>
      </c>
      <c r="R19" t="s">
        <v>481</v>
      </c>
      <c r="S19" t="s">
        <v>482</v>
      </c>
      <c r="T19" t="s">
        <v>35</v>
      </c>
      <c r="U19" s="294">
        <v>45421</v>
      </c>
      <c r="V19" t="s">
        <v>1142</v>
      </c>
      <c r="W19" t="s">
        <v>1165</v>
      </c>
      <c r="X19" t="s">
        <v>173</v>
      </c>
      <c r="Y19" s="20">
        <v>0</v>
      </c>
      <c r="Z19" s="20">
        <v>0</v>
      </c>
    </row>
    <row r="20" spans="1:26" x14ac:dyDescent="0.25">
      <c r="A20">
        <v>5</v>
      </c>
      <c r="B20" t="s">
        <v>1220</v>
      </c>
      <c r="C20" t="s">
        <v>405</v>
      </c>
      <c r="D20" t="s">
        <v>145</v>
      </c>
      <c r="E20" t="s">
        <v>470</v>
      </c>
      <c r="F20" t="s">
        <v>474</v>
      </c>
      <c r="G20" t="s">
        <v>465</v>
      </c>
      <c r="H20" t="s">
        <v>475</v>
      </c>
      <c r="I20" t="s">
        <v>475</v>
      </c>
      <c r="K20" t="s">
        <v>57</v>
      </c>
      <c r="M20" t="s">
        <v>1054</v>
      </c>
      <c r="N20" t="s">
        <v>480</v>
      </c>
      <c r="O20" t="s">
        <v>224</v>
      </c>
      <c r="P20" s="294">
        <v>45323</v>
      </c>
      <c r="Q20" s="294">
        <v>45656</v>
      </c>
      <c r="R20" t="s">
        <v>481</v>
      </c>
      <c r="S20" t="s">
        <v>482</v>
      </c>
      <c r="T20" t="s">
        <v>35</v>
      </c>
      <c r="U20" s="294">
        <v>45421</v>
      </c>
      <c r="V20" t="s">
        <v>1143</v>
      </c>
      <c r="W20" t="s">
        <v>1166</v>
      </c>
      <c r="X20" t="s">
        <v>173</v>
      </c>
      <c r="Y20" s="20">
        <v>0</v>
      </c>
      <c r="Z20" s="20">
        <v>0</v>
      </c>
    </row>
    <row r="21" spans="1:26" x14ac:dyDescent="0.25">
      <c r="A21">
        <v>25</v>
      </c>
      <c r="B21" t="s">
        <v>1225</v>
      </c>
      <c r="C21" t="s">
        <v>848</v>
      </c>
      <c r="D21" t="s">
        <v>1226</v>
      </c>
      <c r="E21" t="s">
        <v>778</v>
      </c>
      <c r="F21" t="s">
        <v>779</v>
      </c>
      <c r="G21" t="s">
        <v>780</v>
      </c>
      <c r="H21" t="s">
        <v>781</v>
      </c>
      <c r="I21" t="s">
        <v>782</v>
      </c>
      <c r="J21" t="s">
        <v>468</v>
      </c>
      <c r="K21" t="s">
        <v>58</v>
      </c>
      <c r="L21" t="s">
        <v>118</v>
      </c>
      <c r="M21" t="s">
        <v>786</v>
      </c>
      <c r="N21" t="s">
        <v>787</v>
      </c>
      <c r="O21" t="s">
        <v>219</v>
      </c>
      <c r="P21" s="294">
        <v>45323</v>
      </c>
      <c r="Q21" s="294">
        <v>45657</v>
      </c>
      <c r="R21" t="s">
        <v>788</v>
      </c>
      <c r="S21" t="s">
        <v>789</v>
      </c>
      <c r="T21" t="s">
        <v>171</v>
      </c>
      <c r="U21" s="294">
        <v>45422</v>
      </c>
      <c r="V21" t="s">
        <v>1209</v>
      </c>
      <c r="W21" t="s">
        <v>1208</v>
      </c>
      <c r="X21" t="s">
        <v>173</v>
      </c>
      <c r="Y21" s="20">
        <v>0.2</v>
      </c>
      <c r="Z21" s="20">
        <v>0.4</v>
      </c>
    </row>
    <row r="22" spans="1:26" x14ac:dyDescent="0.25">
      <c r="A22">
        <v>25</v>
      </c>
      <c r="B22" t="s">
        <v>1225</v>
      </c>
      <c r="C22" t="s">
        <v>848</v>
      </c>
      <c r="D22" t="s">
        <v>1226</v>
      </c>
      <c r="E22" t="s">
        <v>778</v>
      </c>
      <c r="F22" t="s">
        <v>779</v>
      </c>
      <c r="G22" t="s">
        <v>791</v>
      </c>
      <c r="U22" s="294">
        <v>45422</v>
      </c>
      <c r="V22" t="s">
        <v>1201</v>
      </c>
      <c r="W22" t="s">
        <v>1202</v>
      </c>
      <c r="X22" t="s">
        <v>468</v>
      </c>
      <c r="Y22" s="20" t="s">
        <v>468</v>
      </c>
      <c r="Z22" s="20" t="s">
        <v>468</v>
      </c>
    </row>
    <row r="23" spans="1:26" x14ac:dyDescent="0.25">
      <c r="A23">
        <v>26</v>
      </c>
      <c r="B23" t="s">
        <v>1225</v>
      </c>
      <c r="C23" t="s">
        <v>848</v>
      </c>
      <c r="D23" t="s">
        <v>1226</v>
      </c>
      <c r="E23" t="s">
        <v>793</v>
      </c>
      <c r="F23" t="s">
        <v>794</v>
      </c>
      <c r="G23" t="s">
        <v>795</v>
      </c>
      <c r="H23" t="s">
        <v>796</v>
      </c>
      <c r="I23" t="s">
        <v>797</v>
      </c>
      <c r="J23" t="s">
        <v>798</v>
      </c>
      <c r="K23" t="s">
        <v>57</v>
      </c>
      <c r="L23" t="s">
        <v>118</v>
      </c>
      <c r="M23" t="s">
        <v>802</v>
      </c>
      <c r="N23" t="s">
        <v>803</v>
      </c>
      <c r="O23" t="s">
        <v>221</v>
      </c>
      <c r="P23" s="294">
        <v>45323</v>
      </c>
      <c r="Q23" s="294">
        <v>45626</v>
      </c>
      <c r="R23" t="s">
        <v>804</v>
      </c>
      <c r="S23" t="s">
        <v>805</v>
      </c>
      <c r="T23" t="s">
        <v>173</v>
      </c>
      <c r="U23" s="294">
        <v>45422</v>
      </c>
      <c r="V23" t="s">
        <v>1204</v>
      </c>
      <c r="W23" t="s">
        <v>1203</v>
      </c>
      <c r="X23" t="s">
        <v>173</v>
      </c>
      <c r="Y23" s="20">
        <v>0</v>
      </c>
      <c r="Z23" s="20">
        <v>0.4</v>
      </c>
    </row>
    <row r="24" spans="1:26" x14ac:dyDescent="0.25">
      <c r="A24">
        <v>26</v>
      </c>
      <c r="B24" t="s">
        <v>1225</v>
      </c>
      <c r="C24" t="s">
        <v>848</v>
      </c>
      <c r="D24" t="s">
        <v>1226</v>
      </c>
      <c r="E24" t="s">
        <v>793</v>
      </c>
      <c r="F24" t="s">
        <v>794</v>
      </c>
      <c r="G24" t="s">
        <v>807</v>
      </c>
      <c r="M24" t="s">
        <v>810</v>
      </c>
      <c r="N24" t="s">
        <v>811</v>
      </c>
      <c r="O24" t="s">
        <v>225</v>
      </c>
      <c r="P24" s="294">
        <v>45323</v>
      </c>
      <c r="Q24" s="294">
        <v>45656</v>
      </c>
      <c r="R24" t="s">
        <v>812</v>
      </c>
      <c r="S24" t="s">
        <v>813</v>
      </c>
      <c r="T24" t="s">
        <v>173</v>
      </c>
      <c r="U24" s="294">
        <v>45422</v>
      </c>
      <c r="V24" t="s">
        <v>1206</v>
      </c>
      <c r="W24" t="s">
        <v>1205</v>
      </c>
      <c r="X24" t="s">
        <v>173</v>
      </c>
      <c r="Y24" s="20">
        <v>0</v>
      </c>
      <c r="Z24" s="20">
        <v>0</v>
      </c>
    </row>
    <row r="25" spans="1:26" x14ac:dyDescent="0.25">
      <c r="A25">
        <v>27</v>
      </c>
      <c r="B25" t="s">
        <v>1225</v>
      </c>
      <c r="C25" t="s">
        <v>848</v>
      </c>
      <c r="D25" t="s">
        <v>1226</v>
      </c>
      <c r="E25" t="s">
        <v>816</v>
      </c>
      <c r="F25" t="s">
        <v>817</v>
      </c>
      <c r="G25" t="s">
        <v>465</v>
      </c>
      <c r="H25" t="s">
        <v>818</v>
      </c>
      <c r="I25" t="s">
        <v>819</v>
      </c>
      <c r="J25" t="s">
        <v>468</v>
      </c>
      <c r="K25" t="s">
        <v>58</v>
      </c>
      <c r="L25" t="s">
        <v>30</v>
      </c>
      <c r="M25" t="s">
        <v>823</v>
      </c>
      <c r="N25" t="s">
        <v>824</v>
      </c>
      <c r="O25" t="s">
        <v>225</v>
      </c>
      <c r="P25" s="294">
        <v>45292</v>
      </c>
      <c r="Q25" s="294">
        <v>45260</v>
      </c>
      <c r="R25" t="s">
        <v>457</v>
      </c>
      <c r="S25" t="s">
        <v>825</v>
      </c>
      <c r="T25" t="s">
        <v>173</v>
      </c>
      <c r="U25" s="294">
        <v>45422</v>
      </c>
      <c r="V25" t="s">
        <v>1207</v>
      </c>
      <c r="W25" t="s">
        <v>1205</v>
      </c>
      <c r="X25" t="s">
        <v>173</v>
      </c>
      <c r="Y25" s="20">
        <v>0</v>
      </c>
      <c r="Z25" s="20">
        <v>0</v>
      </c>
    </row>
    <row r="26" spans="1:26" x14ac:dyDescent="0.25">
      <c r="A26">
        <v>27</v>
      </c>
      <c r="B26" t="s">
        <v>1225</v>
      </c>
      <c r="C26" t="s">
        <v>848</v>
      </c>
      <c r="D26" t="s">
        <v>1226</v>
      </c>
      <c r="E26" t="s">
        <v>816</v>
      </c>
      <c r="F26" t="s">
        <v>817</v>
      </c>
      <c r="G26" t="s">
        <v>827</v>
      </c>
      <c r="T26" t="s">
        <v>171</v>
      </c>
      <c r="U26" s="294">
        <v>45422</v>
      </c>
      <c r="V26" t="s">
        <v>1207</v>
      </c>
      <c r="W26" t="s">
        <v>468</v>
      </c>
      <c r="X26" t="s">
        <v>468</v>
      </c>
      <c r="Y26" s="20" t="s">
        <v>468</v>
      </c>
      <c r="Z26" s="20" t="s">
        <v>468</v>
      </c>
    </row>
    <row r="27" spans="1:26" x14ac:dyDescent="0.25">
      <c r="A27">
        <v>28</v>
      </c>
      <c r="B27" t="s">
        <v>1225</v>
      </c>
      <c r="C27" t="s">
        <v>848</v>
      </c>
      <c r="D27" t="s">
        <v>1226</v>
      </c>
      <c r="E27" t="s">
        <v>833</v>
      </c>
      <c r="F27" t="s">
        <v>834</v>
      </c>
      <c r="G27" t="s">
        <v>465</v>
      </c>
      <c r="H27" t="s">
        <v>835</v>
      </c>
      <c r="I27" t="s">
        <v>836</v>
      </c>
      <c r="J27" t="s">
        <v>468</v>
      </c>
      <c r="K27" t="s">
        <v>57</v>
      </c>
      <c r="L27" t="s">
        <v>30</v>
      </c>
      <c r="M27" t="s">
        <v>839</v>
      </c>
      <c r="N27" t="s">
        <v>824</v>
      </c>
      <c r="O27" t="s">
        <v>225</v>
      </c>
      <c r="P27" s="294">
        <v>45292</v>
      </c>
      <c r="Q27" s="294">
        <v>45260</v>
      </c>
      <c r="R27" t="s">
        <v>457</v>
      </c>
      <c r="S27" t="s">
        <v>825</v>
      </c>
      <c r="T27" t="s">
        <v>173</v>
      </c>
      <c r="U27" s="294">
        <v>45422</v>
      </c>
      <c r="V27" t="s">
        <v>1210</v>
      </c>
      <c r="W27" t="s">
        <v>1211</v>
      </c>
      <c r="X27" t="s">
        <v>173</v>
      </c>
      <c r="Y27" s="20">
        <v>0</v>
      </c>
      <c r="Z27" s="20">
        <v>0</v>
      </c>
    </row>
    <row r="28" spans="1:26" x14ac:dyDescent="0.25">
      <c r="A28">
        <v>28</v>
      </c>
      <c r="B28" t="s">
        <v>1225</v>
      </c>
      <c r="C28" t="s">
        <v>848</v>
      </c>
      <c r="D28" t="s">
        <v>1226</v>
      </c>
      <c r="E28" t="s">
        <v>840</v>
      </c>
      <c r="G28" t="s">
        <v>841</v>
      </c>
      <c r="T28" t="s">
        <v>171</v>
      </c>
      <c r="U28" s="294">
        <v>45422</v>
      </c>
      <c r="V28" t="s">
        <v>1212</v>
      </c>
      <c r="W28" t="s">
        <v>468</v>
      </c>
      <c r="X28" t="s">
        <v>468</v>
      </c>
      <c r="Y28" s="20" t="s">
        <v>468</v>
      </c>
      <c r="Z28" s="20" t="s">
        <v>468</v>
      </c>
    </row>
    <row r="29" spans="1:26" x14ac:dyDescent="0.25">
      <c r="A29">
        <v>1</v>
      </c>
      <c r="B29" t="s">
        <v>1219</v>
      </c>
      <c r="C29" t="s">
        <v>401</v>
      </c>
      <c r="D29" t="s">
        <v>1227</v>
      </c>
      <c r="E29" t="s">
        <v>426</v>
      </c>
      <c r="F29" t="s">
        <v>427</v>
      </c>
      <c r="G29" t="s">
        <v>428</v>
      </c>
      <c r="H29" t="s">
        <v>429</v>
      </c>
      <c r="I29" t="s">
        <v>430</v>
      </c>
      <c r="J29" t="s">
        <v>431</v>
      </c>
      <c r="K29" t="s">
        <v>57</v>
      </c>
      <c r="L29" t="s">
        <v>118</v>
      </c>
      <c r="M29" t="s">
        <v>452</v>
      </c>
      <c r="N29" t="s">
        <v>406</v>
      </c>
      <c r="O29" t="s">
        <v>223</v>
      </c>
      <c r="P29" s="294">
        <v>45473</v>
      </c>
      <c r="Q29" s="294">
        <v>45657</v>
      </c>
      <c r="R29" t="s">
        <v>453</v>
      </c>
      <c r="S29" t="s">
        <v>454</v>
      </c>
      <c r="T29" t="s">
        <v>171</v>
      </c>
      <c r="U29" s="294">
        <v>45421</v>
      </c>
      <c r="V29" t="s">
        <v>1217</v>
      </c>
      <c r="W29" t="s">
        <v>1162</v>
      </c>
      <c r="X29" t="s">
        <v>1137</v>
      </c>
      <c r="Y29" s="20">
        <v>0</v>
      </c>
      <c r="Z29" s="20">
        <v>0</v>
      </c>
    </row>
    <row r="30" spans="1:26" x14ac:dyDescent="0.25">
      <c r="A30">
        <v>15</v>
      </c>
      <c r="B30" t="s">
        <v>1222</v>
      </c>
      <c r="C30" t="s">
        <v>131</v>
      </c>
      <c r="D30" t="s">
        <v>147</v>
      </c>
      <c r="E30" t="s">
        <v>1094</v>
      </c>
      <c r="F30" t="s">
        <v>578</v>
      </c>
      <c r="G30" t="s">
        <v>1095</v>
      </c>
      <c r="H30" t="s">
        <v>1096</v>
      </c>
      <c r="I30" t="s">
        <v>579</v>
      </c>
      <c r="J30" t="s">
        <v>468</v>
      </c>
      <c r="K30" t="s">
        <v>57</v>
      </c>
      <c r="L30" t="s">
        <v>118</v>
      </c>
      <c r="M30" t="s">
        <v>594</v>
      </c>
      <c r="N30" t="s">
        <v>585</v>
      </c>
      <c r="O30" t="s">
        <v>220</v>
      </c>
      <c r="P30" s="294">
        <v>45383</v>
      </c>
      <c r="Q30" s="294">
        <v>45657</v>
      </c>
      <c r="R30" t="s">
        <v>595</v>
      </c>
      <c r="S30" t="s">
        <v>596</v>
      </c>
      <c r="T30" t="s">
        <v>35</v>
      </c>
      <c r="U30" s="294">
        <v>45421</v>
      </c>
      <c r="V30" t="s">
        <v>1180</v>
      </c>
      <c r="W30" t="s">
        <v>1171</v>
      </c>
      <c r="X30" t="s">
        <v>173</v>
      </c>
      <c r="Y30" s="20">
        <v>0</v>
      </c>
      <c r="Z30" s="20">
        <v>0.4</v>
      </c>
    </row>
    <row r="31" spans="1:26" x14ac:dyDescent="0.25">
      <c r="A31">
        <v>16</v>
      </c>
      <c r="B31" t="s">
        <v>1222</v>
      </c>
      <c r="C31" t="s">
        <v>131</v>
      </c>
      <c r="D31" t="s">
        <v>147</v>
      </c>
      <c r="E31" t="s">
        <v>1099</v>
      </c>
      <c r="F31" t="s">
        <v>1100</v>
      </c>
      <c r="G31" t="s">
        <v>580</v>
      </c>
      <c r="H31" t="s">
        <v>581</v>
      </c>
      <c r="I31" t="s">
        <v>1101</v>
      </c>
      <c r="J31" t="s">
        <v>468</v>
      </c>
      <c r="K31" t="s">
        <v>57</v>
      </c>
      <c r="L31" t="s">
        <v>118</v>
      </c>
      <c r="M31" t="s">
        <v>597</v>
      </c>
      <c r="N31" t="s">
        <v>598</v>
      </c>
      <c r="O31" t="s">
        <v>224</v>
      </c>
      <c r="P31" s="294">
        <v>45383</v>
      </c>
      <c r="Q31" s="294">
        <v>45657</v>
      </c>
      <c r="R31" t="s">
        <v>599</v>
      </c>
      <c r="S31" t="s">
        <v>1102</v>
      </c>
      <c r="T31" t="s">
        <v>171</v>
      </c>
      <c r="U31" s="294">
        <v>45421</v>
      </c>
      <c r="V31" t="s">
        <v>1181</v>
      </c>
      <c r="W31" t="s">
        <v>1170</v>
      </c>
      <c r="X31" t="s">
        <v>173</v>
      </c>
      <c r="Y31" s="20">
        <v>0</v>
      </c>
      <c r="Z31" s="20">
        <v>0</v>
      </c>
    </row>
    <row r="32" spans="1:26" x14ac:dyDescent="0.25">
      <c r="A32">
        <v>18</v>
      </c>
      <c r="B32" t="s">
        <v>132</v>
      </c>
      <c r="C32" t="s">
        <v>400</v>
      </c>
      <c r="D32" t="s">
        <v>1228</v>
      </c>
      <c r="E32" t="s">
        <v>629</v>
      </c>
      <c r="F32" t="s">
        <v>630</v>
      </c>
      <c r="G32" t="s">
        <v>631</v>
      </c>
      <c r="H32" t="s">
        <v>632</v>
      </c>
      <c r="I32" t="s">
        <v>633</v>
      </c>
      <c r="J32" t="s">
        <v>468</v>
      </c>
      <c r="K32" t="s">
        <v>58</v>
      </c>
      <c r="L32" t="s">
        <v>118</v>
      </c>
      <c r="M32" t="s">
        <v>653</v>
      </c>
      <c r="N32" t="s">
        <v>654</v>
      </c>
      <c r="O32" t="s">
        <v>219</v>
      </c>
      <c r="P32" s="294">
        <v>45292</v>
      </c>
      <c r="Q32" s="294">
        <v>45657</v>
      </c>
      <c r="R32" t="s">
        <v>655</v>
      </c>
      <c r="S32" t="s">
        <v>656</v>
      </c>
      <c r="T32" t="s">
        <v>171</v>
      </c>
      <c r="U32" s="294">
        <v>45421</v>
      </c>
      <c r="V32" t="s">
        <v>1172</v>
      </c>
      <c r="W32" t="s">
        <v>1174</v>
      </c>
      <c r="X32" t="s">
        <v>173</v>
      </c>
      <c r="Y32" s="20">
        <v>0.4</v>
      </c>
      <c r="Z32" s="20">
        <v>0.4</v>
      </c>
    </row>
    <row r="33" spans="1:26" x14ac:dyDescent="0.25">
      <c r="A33">
        <v>18</v>
      </c>
      <c r="B33" t="s">
        <v>132</v>
      </c>
      <c r="C33" t="s">
        <v>400</v>
      </c>
      <c r="D33" t="s">
        <v>1228</v>
      </c>
      <c r="E33" t="s">
        <v>629</v>
      </c>
      <c r="F33" t="s">
        <v>630</v>
      </c>
      <c r="G33" t="s">
        <v>634</v>
      </c>
      <c r="M33" t="s">
        <v>660</v>
      </c>
      <c r="N33" t="s">
        <v>654</v>
      </c>
      <c r="O33" t="s">
        <v>219</v>
      </c>
      <c r="P33" s="294">
        <v>45292</v>
      </c>
      <c r="Q33" s="294">
        <v>45657</v>
      </c>
      <c r="R33" t="s">
        <v>661</v>
      </c>
      <c r="S33" t="s">
        <v>662</v>
      </c>
      <c r="T33" t="s">
        <v>171</v>
      </c>
      <c r="U33" s="294">
        <v>45421</v>
      </c>
      <c r="V33" t="s">
        <v>1173</v>
      </c>
      <c r="W33" t="s">
        <v>1174</v>
      </c>
      <c r="X33" t="s">
        <v>173</v>
      </c>
      <c r="Y33" s="20">
        <v>0.4</v>
      </c>
      <c r="Z33" s="20">
        <v>0.4</v>
      </c>
    </row>
    <row r="34" spans="1:26" x14ac:dyDescent="0.25">
      <c r="A34">
        <v>19</v>
      </c>
      <c r="B34" t="s">
        <v>132</v>
      </c>
      <c r="C34" t="s">
        <v>400</v>
      </c>
      <c r="D34" t="s">
        <v>1228</v>
      </c>
      <c r="E34" t="s">
        <v>638</v>
      </c>
      <c r="F34" t="s">
        <v>639</v>
      </c>
      <c r="G34" t="s">
        <v>640</v>
      </c>
      <c r="H34" t="s">
        <v>641</v>
      </c>
      <c r="I34" t="s">
        <v>642</v>
      </c>
      <c r="J34" t="s">
        <v>468</v>
      </c>
      <c r="K34" t="s">
        <v>57</v>
      </c>
      <c r="L34" t="s">
        <v>118</v>
      </c>
      <c r="M34" t="s">
        <v>666</v>
      </c>
      <c r="N34" t="s">
        <v>667</v>
      </c>
      <c r="O34" t="s">
        <v>219</v>
      </c>
      <c r="P34" s="294">
        <v>45292</v>
      </c>
      <c r="Q34" s="294">
        <v>45657</v>
      </c>
      <c r="R34" t="s">
        <v>668</v>
      </c>
      <c r="S34" t="s">
        <v>669</v>
      </c>
      <c r="T34" t="s">
        <v>171</v>
      </c>
      <c r="U34" s="294">
        <v>45421</v>
      </c>
      <c r="V34" t="s">
        <v>1175</v>
      </c>
      <c r="W34" t="s">
        <v>1174</v>
      </c>
      <c r="X34" t="s">
        <v>173</v>
      </c>
      <c r="Y34" s="20">
        <v>0.4</v>
      </c>
      <c r="Z34" s="20">
        <v>0.4</v>
      </c>
    </row>
    <row r="35" spans="1:26" x14ac:dyDescent="0.25">
      <c r="A35">
        <v>20</v>
      </c>
      <c r="B35" t="s">
        <v>132</v>
      </c>
      <c r="C35" t="s">
        <v>400</v>
      </c>
      <c r="D35" t="s">
        <v>1228</v>
      </c>
      <c r="E35" t="s">
        <v>643</v>
      </c>
      <c r="F35" t="s">
        <v>644</v>
      </c>
      <c r="G35" t="s">
        <v>645</v>
      </c>
      <c r="H35" t="s">
        <v>646</v>
      </c>
      <c r="I35" t="s">
        <v>647</v>
      </c>
      <c r="J35" t="s">
        <v>648</v>
      </c>
      <c r="K35" t="s">
        <v>57</v>
      </c>
      <c r="L35" t="s">
        <v>118</v>
      </c>
      <c r="M35" t="s">
        <v>674</v>
      </c>
      <c r="N35" t="s">
        <v>675</v>
      </c>
      <c r="O35" t="s">
        <v>221</v>
      </c>
      <c r="P35" s="294">
        <v>45292</v>
      </c>
      <c r="Q35" s="294">
        <v>45657</v>
      </c>
      <c r="R35" t="s">
        <v>676</v>
      </c>
      <c r="S35" t="s">
        <v>677</v>
      </c>
      <c r="T35" t="s">
        <v>171</v>
      </c>
      <c r="U35" s="294">
        <v>45421</v>
      </c>
      <c r="V35" t="s">
        <v>1177</v>
      </c>
      <c r="W35" t="s">
        <v>1178</v>
      </c>
      <c r="X35" t="s">
        <v>173</v>
      </c>
      <c r="Y35" s="20">
        <v>0.4</v>
      </c>
      <c r="Z35" s="20">
        <v>0.4</v>
      </c>
    </row>
    <row r="36" spans="1:26" x14ac:dyDescent="0.25">
      <c r="A36">
        <v>20</v>
      </c>
      <c r="B36" t="s">
        <v>132</v>
      </c>
      <c r="C36" t="s">
        <v>400</v>
      </c>
      <c r="D36" t="s">
        <v>1228</v>
      </c>
      <c r="E36" t="s">
        <v>643</v>
      </c>
      <c r="F36" t="s">
        <v>644</v>
      </c>
      <c r="G36" t="s">
        <v>649</v>
      </c>
      <c r="M36" t="s">
        <v>682</v>
      </c>
      <c r="N36" t="s">
        <v>675</v>
      </c>
      <c r="O36" t="s">
        <v>219</v>
      </c>
      <c r="P36" s="294">
        <v>45323</v>
      </c>
      <c r="Q36" s="294">
        <v>45657</v>
      </c>
      <c r="R36" t="s">
        <v>683</v>
      </c>
      <c r="S36" t="s">
        <v>684</v>
      </c>
      <c r="T36" t="s">
        <v>171</v>
      </c>
      <c r="U36" s="294">
        <v>45421</v>
      </c>
      <c r="V36" t="s">
        <v>1176</v>
      </c>
      <c r="W36" t="s">
        <v>1179</v>
      </c>
      <c r="X36" t="s">
        <v>173</v>
      </c>
      <c r="Y36" s="20">
        <v>0</v>
      </c>
      <c r="Z36" s="20">
        <v>0</v>
      </c>
    </row>
    <row r="37" spans="1:26" x14ac:dyDescent="0.25">
      <c r="A37">
        <v>14</v>
      </c>
      <c r="B37" t="s">
        <v>133</v>
      </c>
      <c r="C37" t="s">
        <v>849</v>
      </c>
      <c r="D37" t="s">
        <v>147</v>
      </c>
      <c r="E37" t="s">
        <v>575</v>
      </c>
      <c r="F37" t="s">
        <v>1090</v>
      </c>
      <c r="G37" t="s">
        <v>1091</v>
      </c>
      <c r="H37" t="s">
        <v>576</v>
      </c>
      <c r="I37" t="s">
        <v>577</v>
      </c>
      <c r="J37" t="s">
        <v>468</v>
      </c>
      <c r="K37" t="s">
        <v>57</v>
      </c>
      <c r="L37" t="s">
        <v>118</v>
      </c>
      <c r="M37" t="s">
        <v>1093</v>
      </c>
      <c r="N37" t="s">
        <v>585</v>
      </c>
      <c r="O37" t="s">
        <v>223</v>
      </c>
      <c r="P37" s="294">
        <v>45352</v>
      </c>
      <c r="Q37" s="294">
        <v>45657</v>
      </c>
      <c r="R37" t="s">
        <v>591</v>
      </c>
      <c r="S37" t="s">
        <v>593</v>
      </c>
      <c r="T37" t="s">
        <v>171</v>
      </c>
      <c r="U37" s="294">
        <v>45421</v>
      </c>
      <c r="V37" t="s">
        <v>1158</v>
      </c>
      <c r="W37" t="s">
        <v>1144</v>
      </c>
      <c r="X37" t="s">
        <v>173</v>
      </c>
      <c r="Y37" s="20">
        <v>0</v>
      </c>
      <c r="Z37" s="20">
        <v>0</v>
      </c>
    </row>
    <row r="38" spans="1:26" x14ac:dyDescent="0.25">
      <c r="A38">
        <v>10</v>
      </c>
      <c r="B38" t="s">
        <v>134</v>
      </c>
      <c r="C38" t="s">
        <v>850</v>
      </c>
      <c r="D38" t="s">
        <v>147</v>
      </c>
      <c r="E38" t="s">
        <v>560</v>
      </c>
      <c r="F38" t="s">
        <v>561</v>
      </c>
      <c r="G38" t="s">
        <v>562</v>
      </c>
      <c r="H38" t="s">
        <v>563</v>
      </c>
      <c r="I38" t="s">
        <v>564</v>
      </c>
      <c r="J38" t="s">
        <v>468</v>
      </c>
      <c r="K38" t="s">
        <v>57</v>
      </c>
      <c r="L38" t="s">
        <v>118</v>
      </c>
      <c r="M38" t="s">
        <v>1074</v>
      </c>
      <c r="N38" t="s">
        <v>585</v>
      </c>
      <c r="O38" t="s">
        <v>224</v>
      </c>
      <c r="P38" s="294">
        <v>45352</v>
      </c>
      <c r="Q38" s="294">
        <v>45443</v>
      </c>
      <c r="R38" t="s">
        <v>586</v>
      </c>
      <c r="S38" t="s">
        <v>587</v>
      </c>
      <c r="T38" t="s">
        <v>35</v>
      </c>
      <c r="U38" s="294">
        <v>45421</v>
      </c>
      <c r="V38" t="s">
        <v>1184</v>
      </c>
      <c r="W38" t="s">
        <v>1183</v>
      </c>
      <c r="X38" t="s">
        <v>173</v>
      </c>
      <c r="Y38" s="20">
        <v>0.33300000000000002</v>
      </c>
      <c r="Z38" s="20">
        <v>0.33300000000000002</v>
      </c>
    </row>
    <row r="39" spans="1:26" x14ac:dyDescent="0.25">
      <c r="A39">
        <v>11</v>
      </c>
      <c r="B39" t="s">
        <v>134</v>
      </c>
      <c r="C39" t="s">
        <v>850</v>
      </c>
      <c r="D39" t="s">
        <v>147</v>
      </c>
      <c r="E39" t="s">
        <v>565</v>
      </c>
      <c r="F39" t="s">
        <v>566</v>
      </c>
      <c r="G39" t="s">
        <v>562</v>
      </c>
      <c r="H39" t="s">
        <v>567</v>
      </c>
      <c r="I39" t="s">
        <v>568</v>
      </c>
      <c r="J39" t="s">
        <v>468</v>
      </c>
      <c r="K39" t="s">
        <v>58</v>
      </c>
      <c r="L39" t="s">
        <v>118</v>
      </c>
      <c r="M39" t="s">
        <v>588</v>
      </c>
      <c r="N39" t="s">
        <v>585</v>
      </c>
      <c r="O39" t="s">
        <v>219</v>
      </c>
      <c r="P39" s="294">
        <v>45292</v>
      </c>
      <c r="Q39" s="294">
        <v>45657</v>
      </c>
      <c r="R39" t="s">
        <v>589</v>
      </c>
      <c r="S39" t="s">
        <v>590</v>
      </c>
      <c r="T39" t="s">
        <v>35</v>
      </c>
      <c r="U39" s="294">
        <v>45421</v>
      </c>
      <c r="V39" t="s">
        <v>1185</v>
      </c>
      <c r="W39" t="s">
        <v>1188</v>
      </c>
      <c r="X39" t="s">
        <v>173</v>
      </c>
      <c r="Y39" s="20">
        <v>0.4</v>
      </c>
      <c r="Z39" s="20">
        <v>0.4</v>
      </c>
    </row>
    <row r="40" spans="1:26" x14ac:dyDescent="0.25">
      <c r="A40">
        <v>12</v>
      </c>
      <c r="B40" t="s">
        <v>134</v>
      </c>
      <c r="C40" t="s">
        <v>850</v>
      </c>
      <c r="D40" t="s">
        <v>147</v>
      </c>
      <c r="E40" t="s">
        <v>569</v>
      </c>
      <c r="F40" t="s">
        <v>1081</v>
      </c>
      <c r="G40" t="s">
        <v>570</v>
      </c>
      <c r="H40" t="s">
        <v>1082</v>
      </c>
      <c r="I40" t="s">
        <v>1083</v>
      </c>
      <c r="J40" t="s">
        <v>468</v>
      </c>
      <c r="K40" t="s">
        <v>58</v>
      </c>
      <c r="L40" t="s">
        <v>118</v>
      </c>
      <c r="M40" t="s">
        <v>1074</v>
      </c>
      <c r="N40" t="s">
        <v>585</v>
      </c>
      <c r="O40" t="s">
        <v>224</v>
      </c>
      <c r="P40" s="294">
        <v>45352</v>
      </c>
      <c r="Q40" s="294">
        <v>45443</v>
      </c>
      <c r="R40" t="s">
        <v>586</v>
      </c>
      <c r="S40" t="s">
        <v>587</v>
      </c>
      <c r="T40" t="s">
        <v>35</v>
      </c>
      <c r="U40" s="294">
        <v>45421</v>
      </c>
      <c r="V40" t="s">
        <v>1184</v>
      </c>
      <c r="W40" t="s">
        <v>1183</v>
      </c>
      <c r="X40" t="s">
        <v>173</v>
      </c>
      <c r="Y40" s="20">
        <v>0.33300000000000002</v>
      </c>
      <c r="Z40" s="20">
        <v>0.33300000000000002</v>
      </c>
    </row>
    <row r="41" spans="1:26" x14ac:dyDescent="0.25">
      <c r="A41">
        <v>13</v>
      </c>
      <c r="B41" t="s">
        <v>134</v>
      </c>
      <c r="C41" t="s">
        <v>850</v>
      </c>
      <c r="D41" t="s">
        <v>147</v>
      </c>
      <c r="E41" t="s">
        <v>571</v>
      </c>
      <c r="F41" t="s">
        <v>572</v>
      </c>
      <c r="G41" t="s">
        <v>573</v>
      </c>
      <c r="H41" t="s">
        <v>574</v>
      </c>
      <c r="I41" t="s">
        <v>1086</v>
      </c>
      <c r="J41" t="s">
        <v>468</v>
      </c>
      <c r="K41" t="s">
        <v>57</v>
      </c>
      <c r="L41" t="s">
        <v>118</v>
      </c>
      <c r="M41" t="s">
        <v>1089</v>
      </c>
      <c r="N41" t="s">
        <v>585</v>
      </c>
      <c r="O41" t="s">
        <v>222</v>
      </c>
      <c r="P41" s="294">
        <v>45383</v>
      </c>
      <c r="Q41" s="294">
        <v>45657</v>
      </c>
      <c r="R41" t="s">
        <v>591</v>
      </c>
      <c r="S41" t="s">
        <v>592</v>
      </c>
      <c r="T41" t="s">
        <v>35</v>
      </c>
      <c r="U41" s="294">
        <v>45421</v>
      </c>
      <c r="V41" t="s">
        <v>1153</v>
      </c>
      <c r="W41" t="s">
        <v>1169</v>
      </c>
      <c r="X41" t="s">
        <v>173</v>
      </c>
      <c r="Y41" s="20">
        <v>0</v>
      </c>
      <c r="Z41" s="20">
        <v>0.33300000000000002</v>
      </c>
    </row>
    <row r="42" spans="1:26" x14ac:dyDescent="0.25">
      <c r="A42">
        <v>2</v>
      </c>
      <c r="B42" t="s">
        <v>135</v>
      </c>
      <c r="C42" t="s">
        <v>851</v>
      </c>
      <c r="D42" t="s">
        <v>142</v>
      </c>
      <c r="E42" t="s">
        <v>434</v>
      </c>
      <c r="F42" t="s">
        <v>435</v>
      </c>
      <c r="G42" t="s">
        <v>436</v>
      </c>
      <c r="H42" t="s">
        <v>437</v>
      </c>
      <c r="I42" t="s">
        <v>438</v>
      </c>
      <c r="J42" t="s">
        <v>431</v>
      </c>
      <c r="K42" t="s">
        <v>58</v>
      </c>
      <c r="L42" t="s">
        <v>118</v>
      </c>
      <c r="M42" t="s">
        <v>456</v>
      </c>
      <c r="N42" t="s">
        <v>406</v>
      </c>
      <c r="O42" t="s">
        <v>222</v>
      </c>
      <c r="P42" s="294">
        <v>45293</v>
      </c>
      <c r="Q42" s="294">
        <v>45657</v>
      </c>
      <c r="R42" t="s">
        <v>457</v>
      </c>
      <c r="S42" t="s">
        <v>458</v>
      </c>
      <c r="T42" t="s">
        <v>35</v>
      </c>
      <c r="U42" s="294">
        <v>45421</v>
      </c>
      <c r="V42" t="s">
        <v>1139</v>
      </c>
      <c r="W42" t="s">
        <v>1163</v>
      </c>
      <c r="X42" t="s">
        <v>173</v>
      </c>
      <c r="Y42" s="20">
        <v>0.33</v>
      </c>
      <c r="Z42" s="20">
        <v>0.33300000000000002</v>
      </c>
    </row>
    <row r="43" spans="1:26" x14ac:dyDescent="0.25">
      <c r="A43">
        <v>3</v>
      </c>
      <c r="B43" t="s">
        <v>135</v>
      </c>
      <c r="C43" t="s">
        <v>851</v>
      </c>
      <c r="D43" t="s">
        <v>142</v>
      </c>
      <c r="E43" t="s">
        <v>439</v>
      </c>
      <c r="F43" t="s">
        <v>440</v>
      </c>
      <c r="G43" t="s">
        <v>428</v>
      </c>
      <c r="H43" t="s">
        <v>441</v>
      </c>
      <c r="I43" t="s">
        <v>442</v>
      </c>
      <c r="J43" t="s">
        <v>431</v>
      </c>
      <c r="K43" t="s">
        <v>57</v>
      </c>
      <c r="L43" t="s">
        <v>118</v>
      </c>
      <c r="M43" t="s">
        <v>460</v>
      </c>
      <c r="N43" t="s">
        <v>406</v>
      </c>
      <c r="O43" t="s">
        <v>224</v>
      </c>
      <c r="P43" s="294">
        <v>45293</v>
      </c>
      <c r="Q43" s="294">
        <v>45657</v>
      </c>
      <c r="R43" t="s">
        <v>461</v>
      </c>
      <c r="S43" t="s">
        <v>462</v>
      </c>
      <c r="T43" t="s">
        <v>35</v>
      </c>
      <c r="U43" s="294">
        <v>45421</v>
      </c>
      <c r="V43" t="s">
        <v>1141</v>
      </c>
      <c r="W43" t="s">
        <v>1164</v>
      </c>
      <c r="X43" t="s">
        <v>173</v>
      </c>
      <c r="Y43" s="20">
        <v>0.95</v>
      </c>
      <c r="Z43" s="20">
        <v>0.33300000000000002</v>
      </c>
    </row>
    <row r="44" spans="1:26" x14ac:dyDescent="0.25">
      <c r="A44">
        <v>23</v>
      </c>
      <c r="B44" t="s">
        <v>136</v>
      </c>
      <c r="C44" t="s">
        <v>852</v>
      </c>
      <c r="D44" t="s">
        <v>149</v>
      </c>
      <c r="E44" t="s">
        <v>710</v>
      </c>
      <c r="F44" t="s">
        <v>711</v>
      </c>
      <c r="G44" t="s">
        <v>712</v>
      </c>
      <c r="H44" t="s">
        <v>713</v>
      </c>
      <c r="I44" t="s">
        <v>714</v>
      </c>
      <c r="J44" t="s">
        <v>468</v>
      </c>
      <c r="K44" t="s">
        <v>58</v>
      </c>
      <c r="L44" t="s">
        <v>118</v>
      </c>
      <c r="M44" t="s">
        <v>718</v>
      </c>
      <c r="N44" t="s">
        <v>719</v>
      </c>
      <c r="O44" t="s">
        <v>222</v>
      </c>
      <c r="P44" s="294">
        <v>45292</v>
      </c>
      <c r="Q44" s="294">
        <v>45656</v>
      </c>
      <c r="R44" t="s">
        <v>720</v>
      </c>
      <c r="S44" t="s">
        <v>721</v>
      </c>
      <c r="T44" t="s">
        <v>173</v>
      </c>
      <c r="U44" s="294">
        <v>45422</v>
      </c>
      <c r="V44" t="s">
        <v>1190</v>
      </c>
      <c r="W44" t="s">
        <v>1193</v>
      </c>
      <c r="X44" t="s">
        <v>173</v>
      </c>
      <c r="Y44" s="20">
        <v>0.4</v>
      </c>
      <c r="Z44" s="20">
        <v>0.4</v>
      </c>
    </row>
    <row r="45" spans="1:26" x14ac:dyDescent="0.25">
      <c r="A45">
        <v>23</v>
      </c>
      <c r="B45" t="s">
        <v>136</v>
      </c>
      <c r="C45" t="s">
        <v>852</v>
      </c>
      <c r="D45" t="s">
        <v>149</v>
      </c>
      <c r="E45" t="s">
        <v>710</v>
      </c>
      <c r="F45" t="s">
        <v>711</v>
      </c>
      <c r="G45" t="s">
        <v>723</v>
      </c>
      <c r="M45" t="s">
        <v>726</v>
      </c>
      <c r="N45" t="s">
        <v>719</v>
      </c>
      <c r="O45" t="s">
        <v>222</v>
      </c>
      <c r="P45" s="294">
        <v>45292</v>
      </c>
      <c r="Q45" s="294">
        <v>45656</v>
      </c>
      <c r="R45" t="s">
        <v>727</v>
      </c>
      <c r="S45" t="s">
        <v>728</v>
      </c>
      <c r="T45" t="s">
        <v>173</v>
      </c>
      <c r="U45" s="294">
        <v>45422</v>
      </c>
      <c r="V45" t="s">
        <v>1191</v>
      </c>
      <c r="W45" t="s">
        <v>1192</v>
      </c>
      <c r="X45" t="s">
        <v>173</v>
      </c>
      <c r="Y45" s="20">
        <v>0.4</v>
      </c>
      <c r="Z45" s="20">
        <v>0.4</v>
      </c>
    </row>
    <row r="46" spans="1:26" x14ac:dyDescent="0.25">
      <c r="A46">
        <v>22</v>
      </c>
      <c r="B46" t="s">
        <v>853</v>
      </c>
      <c r="C46" t="s">
        <v>854</v>
      </c>
      <c r="D46" t="s">
        <v>1229</v>
      </c>
      <c r="E46" t="s">
        <v>699</v>
      </c>
      <c r="F46" t="s">
        <v>700</v>
      </c>
      <c r="G46" t="s">
        <v>701</v>
      </c>
      <c r="H46" t="s">
        <v>702</v>
      </c>
      <c r="I46" t="s">
        <v>702</v>
      </c>
      <c r="J46" t="s">
        <v>468</v>
      </c>
      <c r="K46" t="s">
        <v>58</v>
      </c>
      <c r="L46" t="s">
        <v>118</v>
      </c>
      <c r="M46" t="s">
        <v>706</v>
      </c>
      <c r="N46" t="s">
        <v>407</v>
      </c>
      <c r="O46" t="s">
        <v>216</v>
      </c>
      <c r="P46" s="294">
        <v>45323</v>
      </c>
      <c r="Q46" s="294">
        <v>45657</v>
      </c>
      <c r="R46" t="s">
        <v>457</v>
      </c>
      <c r="S46" t="s">
        <v>707</v>
      </c>
      <c r="T46" t="s">
        <v>171</v>
      </c>
      <c r="U46" s="294">
        <v>45422</v>
      </c>
      <c r="V46" t="s">
        <v>1187</v>
      </c>
      <c r="W46" t="s">
        <v>1189</v>
      </c>
      <c r="X46" t="s">
        <v>173</v>
      </c>
      <c r="Y46" s="20">
        <v>0.36359999999999998</v>
      </c>
      <c r="Z46" s="20">
        <v>0.36359999999999998</v>
      </c>
    </row>
    <row r="47" spans="1:26" x14ac:dyDescent="0.25">
      <c r="A47">
        <v>17</v>
      </c>
      <c r="B47" t="s">
        <v>137</v>
      </c>
      <c r="C47" t="s">
        <v>855</v>
      </c>
      <c r="D47" t="s">
        <v>1230</v>
      </c>
      <c r="E47" t="s">
        <v>600</v>
      </c>
      <c r="F47" t="s">
        <v>601</v>
      </c>
      <c r="G47" t="s">
        <v>602</v>
      </c>
      <c r="H47" t="s">
        <v>603</v>
      </c>
      <c r="I47" t="s">
        <v>604</v>
      </c>
      <c r="J47" t="s">
        <v>468</v>
      </c>
      <c r="K47" t="s">
        <v>58</v>
      </c>
      <c r="L47" t="s">
        <v>118</v>
      </c>
      <c r="M47" t="s">
        <v>613</v>
      </c>
      <c r="N47" t="s">
        <v>614</v>
      </c>
      <c r="O47" t="s">
        <v>224</v>
      </c>
      <c r="P47" s="294">
        <v>45292</v>
      </c>
      <c r="Q47" s="294">
        <v>45473</v>
      </c>
      <c r="R47" t="s">
        <v>1103</v>
      </c>
      <c r="S47" t="s">
        <v>1103</v>
      </c>
      <c r="T47" t="s">
        <v>173</v>
      </c>
      <c r="U47" s="294">
        <v>45421</v>
      </c>
      <c r="V47" t="s">
        <v>1149</v>
      </c>
      <c r="W47" t="s">
        <v>1166</v>
      </c>
      <c r="X47" t="s">
        <v>173</v>
      </c>
      <c r="Y47" s="20">
        <v>0</v>
      </c>
      <c r="Z47" s="20">
        <v>0</v>
      </c>
    </row>
    <row r="48" spans="1:26" x14ac:dyDescent="0.25">
      <c r="A48">
        <v>17</v>
      </c>
      <c r="B48" t="s">
        <v>137</v>
      </c>
      <c r="C48" t="s">
        <v>855</v>
      </c>
      <c r="D48" t="s">
        <v>1230</v>
      </c>
      <c r="E48" t="s">
        <v>605</v>
      </c>
      <c r="G48" t="s">
        <v>606</v>
      </c>
      <c r="M48" t="s">
        <v>619</v>
      </c>
      <c r="N48" t="s">
        <v>620</v>
      </c>
      <c r="O48" t="s">
        <v>621</v>
      </c>
      <c r="P48" s="294">
        <v>45292</v>
      </c>
      <c r="Q48" s="294">
        <v>45641</v>
      </c>
      <c r="R48" t="s">
        <v>622</v>
      </c>
      <c r="S48" t="s">
        <v>622</v>
      </c>
      <c r="T48" t="s">
        <v>173</v>
      </c>
      <c r="U48" s="294">
        <v>45421</v>
      </c>
      <c r="V48" t="s">
        <v>1150</v>
      </c>
      <c r="W48" t="s">
        <v>1168</v>
      </c>
      <c r="X48" t="s">
        <v>173</v>
      </c>
      <c r="Y48" s="20">
        <v>0</v>
      </c>
      <c r="Z48" s="20">
        <v>0</v>
      </c>
    </row>
    <row r="49" spans="1:26" x14ac:dyDescent="0.25">
      <c r="A49">
        <v>17</v>
      </c>
      <c r="B49" t="s">
        <v>137</v>
      </c>
      <c r="C49" t="s">
        <v>855</v>
      </c>
      <c r="D49" t="s">
        <v>1230</v>
      </c>
      <c r="E49" t="s">
        <v>607</v>
      </c>
      <c r="G49" t="s">
        <v>608</v>
      </c>
      <c r="T49" t="s">
        <v>171</v>
      </c>
      <c r="U49" s="294">
        <v>45421</v>
      </c>
      <c r="V49" t="s">
        <v>1151</v>
      </c>
      <c r="W49" t="s">
        <v>468</v>
      </c>
      <c r="X49" t="s">
        <v>468</v>
      </c>
      <c r="Y49" s="20" t="s">
        <v>468</v>
      </c>
      <c r="Z49" s="20" t="s">
        <v>468</v>
      </c>
    </row>
    <row r="50" spans="1:26" x14ac:dyDescent="0.25">
      <c r="A50">
        <v>17</v>
      </c>
      <c r="B50" t="s">
        <v>137</v>
      </c>
      <c r="C50" t="s">
        <v>855</v>
      </c>
      <c r="D50" t="s">
        <v>1230</v>
      </c>
      <c r="G50" t="s">
        <v>609</v>
      </c>
      <c r="T50" t="s">
        <v>171</v>
      </c>
      <c r="U50" s="294">
        <v>45421</v>
      </c>
      <c r="V50" t="s">
        <v>1152</v>
      </c>
      <c r="W50" t="s">
        <v>468</v>
      </c>
      <c r="X50" t="s">
        <v>468</v>
      </c>
      <c r="Y50" s="20" t="s">
        <v>468</v>
      </c>
      <c r="Z50" s="20" t="s">
        <v>468</v>
      </c>
    </row>
  </sheetData>
  <autoFilter ref="A1:Z50" xr:uid="{00000000-0009-0000-0000-000004000000}">
    <sortState xmlns:xlrd2="http://schemas.microsoft.com/office/spreadsheetml/2017/richdata2" ref="A2:Z50">
      <sortCondition ref="B1:B50"/>
    </sortState>
  </autoFilter>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4">
    <tabColor theme="7" tint="-0.249977111117893"/>
  </sheetPr>
  <dimension ref="B1:H16"/>
  <sheetViews>
    <sheetView zoomScale="70" zoomScaleNormal="70" workbookViewId="0">
      <selection activeCell="G4" sqref="G4"/>
    </sheetView>
  </sheetViews>
  <sheetFormatPr baseColWidth="10" defaultColWidth="14.28515625" defaultRowHeight="12.75" x14ac:dyDescent="0.2"/>
  <cols>
    <col min="1" max="2" width="14.28515625" style="9"/>
    <col min="3" max="3" width="17" style="9" customWidth="1"/>
    <col min="4" max="4" width="14.28515625" style="9"/>
    <col min="5" max="5" width="46" style="9" customWidth="1"/>
    <col min="6" max="16384" width="14.28515625" style="9"/>
  </cols>
  <sheetData>
    <row r="1" spans="2:8" ht="24" customHeight="1" thickBot="1" x14ac:dyDescent="0.25">
      <c r="B1" s="477" t="s">
        <v>55</v>
      </c>
      <c r="C1" s="478"/>
      <c r="D1" s="478"/>
      <c r="E1" s="478"/>
      <c r="F1" s="479"/>
    </row>
    <row r="2" spans="2:8" ht="16.5" thickBot="1" x14ac:dyDescent="0.3">
      <c r="B2" s="10"/>
      <c r="C2" s="10"/>
      <c r="D2" s="10"/>
      <c r="E2" s="10"/>
      <c r="F2" s="10"/>
    </row>
    <row r="3" spans="2:8" ht="16.5" thickBot="1" x14ac:dyDescent="0.25">
      <c r="B3" s="481" t="s">
        <v>42</v>
      </c>
      <c r="C3" s="482"/>
      <c r="D3" s="482"/>
      <c r="E3" s="18" t="s">
        <v>43</v>
      </c>
      <c r="F3" s="19" t="s">
        <v>44</v>
      </c>
    </row>
    <row r="4" spans="2:8" ht="31.5" x14ac:dyDescent="0.2">
      <c r="B4" s="483" t="s">
        <v>45</v>
      </c>
      <c r="C4" s="485" t="s">
        <v>11</v>
      </c>
      <c r="D4" s="11" t="s">
        <v>12</v>
      </c>
      <c r="E4" s="12" t="s">
        <v>46</v>
      </c>
      <c r="F4" s="13">
        <v>0.25</v>
      </c>
      <c r="G4" s="120"/>
    </row>
    <row r="5" spans="2:8" ht="47.25" x14ac:dyDescent="0.2">
      <c r="B5" s="484"/>
      <c r="C5" s="486"/>
      <c r="D5" s="14" t="s">
        <v>13</v>
      </c>
      <c r="E5" s="15" t="s">
        <v>47</v>
      </c>
      <c r="F5" s="16">
        <v>0.15</v>
      </c>
    </row>
    <row r="6" spans="2:8" ht="47.25" x14ac:dyDescent="0.2">
      <c r="B6" s="484"/>
      <c r="C6" s="486"/>
      <c r="D6" s="14" t="s">
        <v>14</v>
      </c>
      <c r="E6" s="15" t="s">
        <v>48</v>
      </c>
      <c r="F6" s="16">
        <v>0.1</v>
      </c>
    </row>
    <row r="7" spans="2:8" ht="63" x14ac:dyDescent="0.2">
      <c r="B7" s="484"/>
      <c r="C7" s="486" t="s">
        <v>15</v>
      </c>
      <c r="D7" s="14" t="s">
        <v>9</v>
      </c>
      <c r="E7" s="15" t="s">
        <v>49</v>
      </c>
      <c r="F7" s="16">
        <v>0.25</v>
      </c>
    </row>
    <row r="8" spans="2:8" ht="31.5" x14ac:dyDescent="0.2">
      <c r="B8" s="484"/>
      <c r="C8" s="486"/>
      <c r="D8" s="14" t="s">
        <v>8</v>
      </c>
      <c r="E8" s="15" t="s">
        <v>50</v>
      </c>
      <c r="F8" s="16">
        <v>0.15</v>
      </c>
    </row>
    <row r="9" spans="2:8" ht="47.25" x14ac:dyDescent="0.2">
      <c r="B9" s="487" t="s">
        <v>98</v>
      </c>
      <c r="C9" s="489" t="s">
        <v>16</v>
      </c>
      <c r="D9" s="32" t="s">
        <v>17</v>
      </c>
      <c r="E9" s="33" t="s">
        <v>51</v>
      </c>
      <c r="F9" s="34"/>
      <c r="G9" s="31"/>
    </row>
    <row r="10" spans="2:8" ht="63" x14ac:dyDescent="0.2">
      <c r="B10" s="487"/>
      <c r="C10" s="489"/>
      <c r="D10" s="32" t="s">
        <v>18</v>
      </c>
      <c r="E10" s="33" t="s">
        <v>52</v>
      </c>
      <c r="F10" s="35"/>
    </row>
    <row r="11" spans="2:8" ht="47.25" x14ac:dyDescent="0.2">
      <c r="B11" s="487"/>
      <c r="C11" s="489" t="s">
        <v>19</v>
      </c>
      <c r="D11" s="32" t="s">
        <v>20</v>
      </c>
      <c r="E11" s="33" t="s">
        <v>53</v>
      </c>
      <c r="F11" s="34"/>
    </row>
    <row r="12" spans="2:8" ht="47.25" x14ac:dyDescent="0.2">
      <c r="B12" s="487"/>
      <c r="C12" s="489"/>
      <c r="D12" s="32" t="s">
        <v>21</v>
      </c>
      <c r="E12" s="33" t="s">
        <v>54</v>
      </c>
      <c r="F12" s="35"/>
    </row>
    <row r="13" spans="2:8" ht="31.5" x14ac:dyDescent="0.2">
      <c r="B13" s="487"/>
      <c r="C13" s="489" t="s">
        <v>22</v>
      </c>
      <c r="D13" s="32" t="s">
        <v>77</v>
      </c>
      <c r="E13" s="33" t="s">
        <v>80</v>
      </c>
      <c r="F13" s="34"/>
      <c r="H13" s="31"/>
    </row>
    <row r="14" spans="2:8" ht="32.25" thickBot="1" x14ac:dyDescent="0.25">
      <c r="B14" s="488"/>
      <c r="C14" s="490"/>
      <c r="D14" s="36" t="s">
        <v>78</v>
      </c>
      <c r="E14" s="37" t="s">
        <v>79</v>
      </c>
      <c r="F14" s="35"/>
    </row>
    <row r="15" spans="2:8" ht="49.5" customHeight="1" x14ac:dyDescent="0.2">
      <c r="B15" s="480" t="s">
        <v>97</v>
      </c>
      <c r="C15" s="480"/>
      <c r="D15" s="480"/>
      <c r="E15" s="480"/>
      <c r="F15" s="480"/>
    </row>
    <row r="16" spans="2:8" ht="27" customHeight="1" x14ac:dyDescent="0.25">
      <c r="B16" s="1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S981"/>
  <sheetViews>
    <sheetView topLeftCell="M1" zoomScale="70" zoomScaleNormal="70" workbookViewId="0">
      <selection activeCell="X4" sqref="X1:AB1048576"/>
    </sheetView>
  </sheetViews>
  <sheetFormatPr baseColWidth="10" defaultColWidth="14.42578125" defaultRowHeight="15" x14ac:dyDescent="0.25"/>
  <cols>
    <col min="1" max="1" width="4" customWidth="1"/>
    <col min="2" max="2" width="10" style="89" customWidth="1"/>
    <col min="3" max="3" width="34.140625" customWidth="1"/>
    <col min="4" max="4" width="70.140625" customWidth="1"/>
    <col min="5" max="10" width="18" customWidth="1"/>
    <col min="11" max="23" width="19.140625" customWidth="1"/>
    <col min="24" max="25" width="16.42578125" hidden="1" customWidth="1"/>
    <col min="26" max="27" width="5.28515625" hidden="1" customWidth="1"/>
    <col min="28" max="28" width="4.5703125" hidden="1" customWidth="1"/>
    <col min="29" max="31" width="11" customWidth="1"/>
    <col min="32" max="32" width="30.85546875" customWidth="1"/>
    <col min="36" max="36" width="0" hidden="1" customWidth="1"/>
  </cols>
  <sheetData>
    <row r="1" spans="1:45" s="69" customFormat="1" ht="42" customHeight="1" x14ac:dyDescent="0.2">
      <c r="A1" s="67"/>
      <c r="B1" s="491"/>
      <c r="C1" s="491"/>
      <c r="D1" s="491"/>
      <c r="E1" s="491"/>
      <c r="F1" s="491"/>
      <c r="G1" s="492" t="s">
        <v>237</v>
      </c>
      <c r="H1" s="493"/>
      <c r="I1" s="493"/>
      <c r="J1" s="493"/>
      <c r="K1" s="493"/>
      <c r="L1" s="493"/>
      <c r="M1" s="493"/>
      <c r="N1" s="493"/>
      <c r="O1" s="493"/>
      <c r="P1" s="493"/>
      <c r="Q1" s="493"/>
      <c r="R1" s="493"/>
      <c r="S1" s="493"/>
      <c r="T1" s="493"/>
      <c r="U1" s="493"/>
      <c r="V1" s="493"/>
      <c r="W1" s="493"/>
      <c r="X1" s="493"/>
      <c r="Y1" s="494"/>
      <c r="Z1" s="68"/>
      <c r="AA1" s="68"/>
      <c r="AB1" s="68"/>
      <c r="AC1" s="501" t="s">
        <v>236</v>
      </c>
      <c r="AD1" s="502"/>
      <c r="AE1" s="502"/>
      <c r="AF1" s="503"/>
    </row>
    <row r="2" spans="1:45" s="69" customFormat="1" ht="42" customHeight="1" x14ac:dyDescent="0.2">
      <c r="A2" s="67"/>
      <c r="B2" s="491"/>
      <c r="C2" s="491"/>
      <c r="D2" s="491"/>
      <c r="E2" s="491"/>
      <c r="F2" s="491"/>
      <c r="G2" s="495"/>
      <c r="H2" s="496"/>
      <c r="I2" s="496"/>
      <c r="J2" s="496"/>
      <c r="K2" s="496"/>
      <c r="L2" s="496"/>
      <c r="M2" s="496"/>
      <c r="N2" s="496"/>
      <c r="O2" s="496"/>
      <c r="P2" s="496"/>
      <c r="Q2" s="496"/>
      <c r="R2" s="496"/>
      <c r="S2" s="496"/>
      <c r="T2" s="496"/>
      <c r="U2" s="496"/>
      <c r="V2" s="496"/>
      <c r="W2" s="496"/>
      <c r="X2" s="496"/>
      <c r="Y2" s="497"/>
      <c r="Z2" s="68"/>
      <c r="AA2" s="68"/>
      <c r="AB2" s="68"/>
      <c r="AC2" s="501" t="s">
        <v>416</v>
      </c>
      <c r="AD2" s="502"/>
      <c r="AE2" s="502"/>
      <c r="AF2" s="503"/>
    </row>
    <row r="3" spans="1:45" s="69" customFormat="1" ht="42" customHeight="1" x14ac:dyDescent="0.2">
      <c r="A3" s="67"/>
      <c r="B3" s="491"/>
      <c r="C3" s="491"/>
      <c r="D3" s="491"/>
      <c r="E3" s="491"/>
      <c r="F3" s="491"/>
      <c r="G3" s="498"/>
      <c r="H3" s="499"/>
      <c r="I3" s="499"/>
      <c r="J3" s="499"/>
      <c r="K3" s="499"/>
      <c r="L3" s="499"/>
      <c r="M3" s="499"/>
      <c r="N3" s="499"/>
      <c r="O3" s="499"/>
      <c r="P3" s="499"/>
      <c r="Q3" s="499"/>
      <c r="R3" s="499"/>
      <c r="S3" s="499"/>
      <c r="T3" s="499"/>
      <c r="U3" s="499"/>
      <c r="V3" s="499"/>
      <c r="W3" s="499"/>
      <c r="X3" s="499"/>
      <c r="Y3" s="500"/>
      <c r="Z3" s="68"/>
      <c r="AA3" s="68"/>
      <c r="AB3" s="68"/>
      <c r="AC3" s="501" t="s">
        <v>417</v>
      </c>
      <c r="AD3" s="502"/>
      <c r="AE3" s="502"/>
      <c r="AF3" s="503"/>
    </row>
    <row r="4" spans="1:45" ht="15.75" customHeight="1" thickBot="1" x14ac:dyDescent="0.3">
      <c r="A4" s="70"/>
      <c r="B4" s="71"/>
      <c r="C4" s="71"/>
      <c r="D4" s="72"/>
      <c r="E4" s="72"/>
      <c r="F4" s="70"/>
      <c r="G4" s="70"/>
      <c r="H4" s="70"/>
      <c r="I4" s="70"/>
      <c r="J4" s="70"/>
      <c r="K4" s="70"/>
      <c r="L4" s="70"/>
      <c r="M4" s="70"/>
      <c r="N4" s="70"/>
      <c r="O4" s="70"/>
      <c r="P4" s="70"/>
      <c r="Q4" s="70"/>
      <c r="R4" s="70"/>
      <c r="S4" s="70"/>
      <c r="T4" s="70"/>
      <c r="U4" s="70"/>
      <c r="V4" s="70"/>
      <c r="W4" s="70"/>
      <c r="X4" s="70"/>
      <c r="Y4" s="70"/>
      <c r="Z4" s="70"/>
      <c r="AA4" s="70"/>
      <c r="AB4" s="70"/>
      <c r="AS4" s="73" t="s">
        <v>238</v>
      </c>
    </row>
    <row r="5" spans="1:45" s="81" customFormat="1" ht="111.75" customHeight="1" x14ac:dyDescent="0.25">
      <c r="A5" s="70"/>
      <c r="B5" s="74" t="s">
        <v>239</v>
      </c>
      <c r="C5" s="75" t="s">
        <v>240</v>
      </c>
      <c r="D5" s="75" t="s">
        <v>241</v>
      </c>
      <c r="E5" s="76" t="s">
        <v>242</v>
      </c>
      <c r="F5" s="76" t="s">
        <v>243</v>
      </c>
      <c r="G5" s="76" t="s">
        <v>244</v>
      </c>
      <c r="H5" s="76" t="s">
        <v>245</v>
      </c>
      <c r="I5" s="76" t="s">
        <v>246</v>
      </c>
      <c r="J5" s="76" t="s">
        <v>247</v>
      </c>
      <c r="K5" s="76" t="s">
        <v>248</v>
      </c>
      <c r="L5" s="76" t="s">
        <v>249</v>
      </c>
      <c r="M5" s="76" t="s">
        <v>250</v>
      </c>
      <c r="N5" s="76" t="s">
        <v>251</v>
      </c>
      <c r="O5" s="76" t="s">
        <v>252</v>
      </c>
      <c r="P5" s="76" t="s">
        <v>253</v>
      </c>
      <c r="Q5" s="76" t="s">
        <v>254</v>
      </c>
      <c r="R5" s="76" t="s">
        <v>255</v>
      </c>
      <c r="S5" s="76" t="s">
        <v>256</v>
      </c>
      <c r="T5" s="76" t="s">
        <v>257</v>
      </c>
      <c r="U5" s="76" t="s">
        <v>258</v>
      </c>
      <c r="V5" s="76" t="s">
        <v>259</v>
      </c>
      <c r="W5" s="76" t="s">
        <v>260</v>
      </c>
      <c r="X5" s="77" t="s">
        <v>261</v>
      </c>
      <c r="Y5" s="78" t="s">
        <v>262</v>
      </c>
      <c r="Z5" s="79" t="s">
        <v>62</v>
      </c>
      <c r="AA5" s="79" t="s">
        <v>6</v>
      </c>
      <c r="AB5" s="79" t="s">
        <v>58</v>
      </c>
      <c r="AC5" s="79" t="s">
        <v>62</v>
      </c>
      <c r="AD5" s="79" t="s">
        <v>6</v>
      </c>
      <c r="AE5" s="79" t="s">
        <v>58</v>
      </c>
      <c r="AF5" s="80" t="s">
        <v>263</v>
      </c>
      <c r="AS5" s="81" t="s">
        <v>261</v>
      </c>
    </row>
    <row r="6" spans="1:45" ht="78" customHeight="1" x14ac:dyDescent="0.25">
      <c r="A6" s="70"/>
      <c r="B6" s="97">
        <v>1</v>
      </c>
      <c r="C6" s="98" t="e">
        <f>VLOOKUP(B6,'Mapa Corrupcion'!$A$7:$A$248,2,TRUE)</f>
        <v>#REF!</v>
      </c>
      <c r="D6" s="98" t="str">
        <f>VLOOKUP(B6,'Mapa Corrupcion'!$A$7:$I$248,9,1)</f>
        <v>Posibilidad de cobros indebidos o intermediación innecesaria de los tramites y/o servicios de la Caja de la Vivienda Popular por parte de funcionarios y/o contratistas  buscando obtener un beneficio propio o para terceros, generando daño reputacional a la entidad.</v>
      </c>
      <c r="E6" s="83" t="s">
        <v>261</v>
      </c>
      <c r="F6" s="83" t="s">
        <v>261</v>
      </c>
      <c r="G6" s="83" t="s">
        <v>262</v>
      </c>
      <c r="H6" s="83" t="s">
        <v>262</v>
      </c>
      <c r="I6" s="83" t="s">
        <v>261</v>
      </c>
      <c r="J6" s="83" t="s">
        <v>261</v>
      </c>
      <c r="K6" s="83" t="s">
        <v>262</v>
      </c>
      <c r="L6" s="83" t="s">
        <v>262</v>
      </c>
      <c r="M6" s="83" t="s">
        <v>262</v>
      </c>
      <c r="N6" s="83" t="s">
        <v>261</v>
      </c>
      <c r="O6" s="83" t="s">
        <v>261</v>
      </c>
      <c r="P6" s="83" t="s">
        <v>261</v>
      </c>
      <c r="Q6" s="83" t="s">
        <v>262</v>
      </c>
      <c r="R6" s="83" t="s">
        <v>262</v>
      </c>
      <c r="S6" s="83" t="s">
        <v>262</v>
      </c>
      <c r="T6" s="83" t="s">
        <v>262</v>
      </c>
      <c r="U6" s="83" t="s">
        <v>262</v>
      </c>
      <c r="V6" s="83" t="s">
        <v>262</v>
      </c>
      <c r="W6" s="83" t="s">
        <v>262</v>
      </c>
      <c r="X6" s="84">
        <f>COUNTIF(E6:W6,"SI")</f>
        <v>7</v>
      </c>
      <c r="Y6" s="85">
        <f>COUNTIF(E6:X6,"NO")</f>
        <v>12</v>
      </c>
      <c r="Z6" s="86">
        <f>+IF((X6&lt;=20)*AND(X6&gt;=12),19,0)</f>
        <v>0</v>
      </c>
      <c r="AA6" s="86">
        <f>+IF((X6&lt;=12)*AND(X6&gt;=6),11,0)</f>
        <v>11</v>
      </c>
      <c r="AB6" s="86">
        <f>+IF((X6&lt;6),5,0)</f>
        <v>0</v>
      </c>
      <c r="AC6" s="87" t="str">
        <f>IF(COUNTIF(Z6,"=19"),"Catastrófico"," ")</f>
        <v xml:space="preserve"> </v>
      </c>
      <c r="AD6" s="87" t="str">
        <f>IF(COUNTIF(AA6,"=11"),"Mayor"," ")</f>
        <v>Mayor</v>
      </c>
      <c r="AE6" s="87" t="str">
        <f t="shared" ref="AE6:AE41" si="0">IF(COUNTIF(AB6,"=5"),"Moderado"," ")</f>
        <v xml:space="preserve"> </v>
      </c>
      <c r="AF6" s="90" t="s">
        <v>6</v>
      </c>
      <c r="AI6" s="28"/>
      <c r="AJ6" s="73" t="s">
        <v>264</v>
      </c>
      <c r="AS6" t="s">
        <v>262</v>
      </c>
    </row>
    <row r="7" spans="1:45" ht="78" customHeight="1" x14ac:dyDescent="0.25">
      <c r="A7" s="70"/>
      <c r="B7" s="99">
        <v>2</v>
      </c>
      <c r="C7" s="98" t="e">
        <f>VLOOKUP(B7,'Mapa Corrupcion'!$A$7:$A$248,2,TRUE)</f>
        <v>#REF!</v>
      </c>
      <c r="D7" s="98" t="str">
        <f>VLOOKUP(B7,'Mapa Corrupcion'!$A$7:$I$248,9,1)</f>
        <v>Posibilidad de realizar una inadecuada selección de un proceso de contratación ajustando de manera irregular los requisitos jurídicos y/o financieros y/o técnicos y/o específicos, los estudios previos y pliego de condiciones para favorecer a un tercero generando perdida de recursos públicos.</v>
      </c>
      <c r="E7" s="83" t="s">
        <v>261</v>
      </c>
      <c r="F7" s="83" t="s">
        <v>261</v>
      </c>
      <c r="G7" s="83" t="s">
        <v>262</v>
      </c>
      <c r="H7" s="83" t="s">
        <v>262</v>
      </c>
      <c r="I7" s="83" t="s">
        <v>262</v>
      </c>
      <c r="J7" s="83" t="s">
        <v>262</v>
      </c>
      <c r="K7" s="83" t="s">
        <v>262</v>
      </c>
      <c r="L7" s="83" t="s">
        <v>262</v>
      </c>
      <c r="M7" s="83" t="s">
        <v>262</v>
      </c>
      <c r="N7" s="83" t="s">
        <v>261</v>
      </c>
      <c r="O7" s="83" t="s">
        <v>261</v>
      </c>
      <c r="P7" s="83" t="s">
        <v>261</v>
      </c>
      <c r="Q7" s="83" t="s">
        <v>262</v>
      </c>
      <c r="R7" s="83" t="s">
        <v>262</v>
      </c>
      <c r="S7" s="83" t="s">
        <v>262</v>
      </c>
      <c r="T7" s="83" t="s">
        <v>262</v>
      </c>
      <c r="U7" s="83" t="s">
        <v>262</v>
      </c>
      <c r="V7" s="83" t="s">
        <v>262</v>
      </c>
      <c r="W7" s="83" t="s">
        <v>262</v>
      </c>
      <c r="X7" s="84">
        <f>COUNTIF(E7:W7,"SI")</f>
        <v>5</v>
      </c>
      <c r="Y7" s="85">
        <f t="shared" ref="Y7:Y41" si="1">COUNTIF(E7:X7,"NO")</f>
        <v>14</v>
      </c>
      <c r="Z7" s="86">
        <f t="shared" ref="Z7:Z41" si="2">+IF((X7&lt;=20)*AND(X7&gt;=12),19,0)</f>
        <v>0</v>
      </c>
      <c r="AA7" s="86">
        <f t="shared" ref="AA7:AA41" si="3">+IF((X7&lt;=12)*AND(X7&gt;=6),11,0)</f>
        <v>0</v>
      </c>
      <c r="AB7" s="86">
        <f t="shared" ref="AB7:AB41" si="4">+IF((X7&lt;6),5,0)</f>
        <v>5</v>
      </c>
      <c r="AC7" s="87" t="str">
        <f t="shared" ref="AC7:AC41" si="5">IF(COUNTIF(Z7,"=19"),"Catastrófico"," ")</f>
        <v xml:space="preserve"> </v>
      </c>
      <c r="AD7" s="87" t="str">
        <f t="shared" ref="AD7:AD41" si="6">IF(COUNTIF(AA7,"=11"),"Mayor"," ")</f>
        <v xml:space="preserve"> </v>
      </c>
      <c r="AE7" s="87" t="str">
        <f t="shared" si="0"/>
        <v>Moderado</v>
      </c>
      <c r="AF7" s="90" t="s">
        <v>58</v>
      </c>
      <c r="AI7" s="28"/>
      <c r="AJ7" s="73" t="s">
        <v>261</v>
      </c>
    </row>
    <row r="8" spans="1:45" ht="78" customHeight="1" x14ac:dyDescent="0.25">
      <c r="A8" s="70"/>
      <c r="B8" s="99">
        <v>3</v>
      </c>
      <c r="C8" s="98" t="e">
        <f>VLOOKUP(B8,'Mapa Corrupcion'!$A$7:$A$248,2,TRUE)</f>
        <v>#REF!</v>
      </c>
      <c r="D8" s="98" t="str">
        <f>VLOOKUP(B8,'Mapa Corrupcion'!$A$7:$I$248,9,1)</f>
        <v>Posibilidad de validar documentos elaborados de manera fraudulenta y/o sin acatar la normatividad vigente por parte del funcionario y/o contratista para favorecer a un tercero generando mala imagen a la Entidad y/o perdida de credibilidad.</v>
      </c>
      <c r="E8" s="83" t="s">
        <v>261</v>
      </c>
      <c r="F8" s="83" t="s">
        <v>261</v>
      </c>
      <c r="G8" s="83" t="s">
        <v>262</v>
      </c>
      <c r="H8" s="83" t="s">
        <v>262</v>
      </c>
      <c r="I8" s="83" t="s">
        <v>261</v>
      </c>
      <c r="J8" s="83" t="s">
        <v>261</v>
      </c>
      <c r="K8" s="83" t="s">
        <v>262</v>
      </c>
      <c r="L8" s="83" t="s">
        <v>262</v>
      </c>
      <c r="M8" s="83" t="s">
        <v>262</v>
      </c>
      <c r="N8" s="83" t="s">
        <v>261</v>
      </c>
      <c r="O8" s="83" t="s">
        <v>261</v>
      </c>
      <c r="P8" s="83" t="s">
        <v>261</v>
      </c>
      <c r="Q8" s="83" t="s">
        <v>262</v>
      </c>
      <c r="R8" s="83" t="s">
        <v>262</v>
      </c>
      <c r="S8" s="83" t="s">
        <v>262</v>
      </c>
      <c r="T8" s="83" t="s">
        <v>262</v>
      </c>
      <c r="U8" s="83" t="s">
        <v>262</v>
      </c>
      <c r="V8" s="83" t="s">
        <v>262</v>
      </c>
      <c r="W8" s="83" t="s">
        <v>262</v>
      </c>
      <c r="X8" s="84">
        <f>COUNTIF(E8:W8,"SI")</f>
        <v>7</v>
      </c>
      <c r="Y8" s="85">
        <f>COUNTIF(E8:X8,"NO")</f>
        <v>12</v>
      </c>
      <c r="Z8" s="86">
        <f>+IF((X8&lt;=20)*AND(X8&gt;=12),19,0)</f>
        <v>0</v>
      </c>
      <c r="AA8" s="86">
        <f>+IF((X8&lt;=12)*AND(X8&gt;=6),11,0)</f>
        <v>11</v>
      </c>
      <c r="AB8" s="86">
        <f>+IF((X8&lt;6),5,0)</f>
        <v>0</v>
      </c>
      <c r="AC8" s="87" t="str">
        <f>IF(COUNTIF(Z8,"=19"),"Catastrófico"," ")</f>
        <v xml:space="preserve"> </v>
      </c>
      <c r="AD8" s="87" t="str">
        <f>IF(COUNTIF(AA8,"=11"),"Mayor"," ")</f>
        <v>Mayor</v>
      </c>
      <c r="AE8" s="87" t="str">
        <f>IF(COUNTIF(AB8,"=5"),"Moderado"," ")</f>
        <v xml:space="preserve"> </v>
      </c>
      <c r="AF8" s="90" t="s">
        <v>6</v>
      </c>
      <c r="AI8" s="28"/>
      <c r="AJ8" s="73" t="s">
        <v>261</v>
      </c>
    </row>
    <row r="9" spans="1:45" ht="78" customHeight="1" x14ac:dyDescent="0.25">
      <c r="A9" s="70"/>
      <c r="B9" s="99">
        <v>4</v>
      </c>
      <c r="C9" s="98" t="e">
        <f>VLOOKUP(B9,'Mapa Corrupcion'!$A$7:$A$248,2,TRUE)</f>
        <v>#REF!</v>
      </c>
      <c r="D9" s="98" t="str">
        <f>VLOOKUP(B9,'Mapa Corrupcion'!$A$7:$I$248,9,1)</f>
        <v>Posibilidad de investigaciones en contra de la entidad por el favorecimiento a terceros debido al seguimiento poco riguroso del contrato designado de parte de la interventoría y/o la supervisión</v>
      </c>
      <c r="E9" s="83" t="s">
        <v>261</v>
      </c>
      <c r="F9" s="83" t="s">
        <v>261</v>
      </c>
      <c r="G9" s="83" t="s">
        <v>261</v>
      </c>
      <c r="H9" s="83" t="s">
        <v>262</v>
      </c>
      <c r="I9" s="83" t="s">
        <v>261</v>
      </c>
      <c r="J9" s="83" t="s">
        <v>261</v>
      </c>
      <c r="K9" s="83" t="s">
        <v>262</v>
      </c>
      <c r="L9" s="83" t="s">
        <v>262</v>
      </c>
      <c r="M9" s="83" t="s">
        <v>262</v>
      </c>
      <c r="N9" s="83" t="s">
        <v>261</v>
      </c>
      <c r="O9" s="83" t="s">
        <v>261</v>
      </c>
      <c r="P9" s="83" t="s">
        <v>261</v>
      </c>
      <c r="Q9" s="83" t="s">
        <v>262</v>
      </c>
      <c r="R9" s="83" t="s">
        <v>262</v>
      </c>
      <c r="S9" s="83" t="s">
        <v>262</v>
      </c>
      <c r="T9" s="83" t="s">
        <v>262</v>
      </c>
      <c r="U9" s="83" t="s">
        <v>262</v>
      </c>
      <c r="V9" s="83" t="s">
        <v>262</v>
      </c>
      <c r="W9" s="83" t="s">
        <v>262</v>
      </c>
      <c r="X9" s="84">
        <f t="shared" ref="X9:X41" si="7">COUNTIF(E9:W9,"SI")</f>
        <v>8</v>
      </c>
      <c r="Y9" s="85">
        <f t="shared" si="1"/>
        <v>11</v>
      </c>
      <c r="Z9" s="86">
        <f t="shared" si="2"/>
        <v>0</v>
      </c>
      <c r="AA9" s="86">
        <f t="shared" si="3"/>
        <v>11</v>
      </c>
      <c r="AB9" s="86">
        <f t="shared" si="4"/>
        <v>0</v>
      </c>
      <c r="AC9" s="87" t="str">
        <f t="shared" si="5"/>
        <v xml:space="preserve"> </v>
      </c>
      <c r="AD9" s="87" t="str">
        <f t="shared" si="6"/>
        <v>Mayor</v>
      </c>
      <c r="AE9" s="87" t="str">
        <f t="shared" si="0"/>
        <v xml:space="preserve"> </v>
      </c>
      <c r="AF9" s="90" t="s">
        <v>6</v>
      </c>
      <c r="AI9" s="28"/>
    </row>
    <row r="10" spans="1:45" ht="78" customHeight="1" x14ac:dyDescent="0.25">
      <c r="A10" s="70"/>
      <c r="B10" s="99">
        <v>5</v>
      </c>
      <c r="C10" s="98" t="e">
        <f>VLOOKUP(B10,'Mapa Corrupcion'!$A$7:$A$248,2,TRUE)</f>
        <v>#REF!</v>
      </c>
      <c r="D10" s="98" t="str">
        <f>VLOOKUP(B10,'Mapa Corrupcion'!$A$7:$I$248,9,1)</f>
        <v>Posibilidad de permitir modificaciones innecesarias a los contratos de obra y/o consultoría para el favorecimiento de terceros por parte de la interventoría y/o la supervisión</v>
      </c>
      <c r="E10" s="83" t="s">
        <v>261</v>
      </c>
      <c r="F10" s="83" t="s">
        <v>261</v>
      </c>
      <c r="G10" s="83" t="s">
        <v>261</v>
      </c>
      <c r="H10" s="83" t="s">
        <v>262</v>
      </c>
      <c r="I10" s="83" t="s">
        <v>261</v>
      </c>
      <c r="J10" s="83" t="s">
        <v>261</v>
      </c>
      <c r="K10" s="83" t="s">
        <v>262</v>
      </c>
      <c r="L10" s="83" t="s">
        <v>262</v>
      </c>
      <c r="M10" s="83" t="s">
        <v>262</v>
      </c>
      <c r="N10" s="83" t="s">
        <v>261</v>
      </c>
      <c r="O10" s="83" t="s">
        <v>261</v>
      </c>
      <c r="P10" s="83" t="s">
        <v>261</v>
      </c>
      <c r="Q10" s="83" t="s">
        <v>262</v>
      </c>
      <c r="R10" s="83" t="s">
        <v>262</v>
      </c>
      <c r="S10" s="83" t="s">
        <v>262</v>
      </c>
      <c r="T10" s="83" t="s">
        <v>262</v>
      </c>
      <c r="U10" s="83" t="s">
        <v>262</v>
      </c>
      <c r="V10" s="83" t="s">
        <v>262</v>
      </c>
      <c r="W10" s="83" t="s">
        <v>262</v>
      </c>
      <c r="X10" s="84">
        <f>COUNTIF(E10:W10,"SI")</f>
        <v>8</v>
      </c>
      <c r="Y10" s="85">
        <f>COUNTIF(E10:X10,"NO")</f>
        <v>11</v>
      </c>
      <c r="Z10" s="86">
        <f>+IF((X10&lt;=20)*AND(X10&gt;=12),19,0)</f>
        <v>0</v>
      </c>
      <c r="AA10" s="86">
        <f>+IF((X10&lt;=12)*AND(X10&gt;=6),11,0)</f>
        <v>11</v>
      </c>
      <c r="AB10" s="86">
        <f>+IF((X10&lt;6),5,0)</f>
        <v>0</v>
      </c>
      <c r="AC10" s="87" t="str">
        <f>IF(COUNTIF(Z10,"=19"),"Catastrófico"," ")</f>
        <v xml:space="preserve"> </v>
      </c>
      <c r="AD10" s="87" t="str">
        <f>IF(COUNTIF(AA10,"=11"),"Mayor"," ")</f>
        <v>Mayor</v>
      </c>
      <c r="AE10" s="87" t="str">
        <f>IF(COUNTIF(AB10,"=5"),"Moderado"," ")</f>
        <v xml:space="preserve"> </v>
      </c>
      <c r="AF10" s="90" t="s">
        <v>6</v>
      </c>
      <c r="AI10" s="28"/>
    </row>
    <row r="11" spans="1:45" ht="78" customHeight="1" x14ac:dyDescent="0.25">
      <c r="A11" s="70"/>
      <c r="B11" s="99">
        <v>6</v>
      </c>
      <c r="C11" s="98" t="e">
        <f>VLOOKUP(B11,'Mapa Corrupcion'!$A$7:$A$248,2,TRUE)</f>
        <v>#REF!</v>
      </c>
      <c r="D11" s="98" t="str">
        <f>VLOOKUP(B11,'Mapa Corrupcion'!$A$7:$I$248,9,1)</f>
        <v>Posibilidad de realizar cobros de dinero a beneficiarios por parte de los funcionarios y/o contratistas, con el fin de favorecerlos, durante la implementación de los procedimientos de focalización y estructuración (prefactibilidad y factibilidad) del proyecto Plan Terrazas como resultado de la aplicación de prácticas de corrupción  por una débil cultura ética y desconocimiento de los procedimientos y del código de integralidad de la entidad  así mismo como de la norma que soportan la gestión de la misionalidad de la Entidad .</v>
      </c>
      <c r="E11" s="83" t="s">
        <v>261</v>
      </c>
      <c r="F11" s="83" t="s">
        <v>261</v>
      </c>
      <c r="G11" s="83" t="s">
        <v>261</v>
      </c>
      <c r="H11" s="83" t="s">
        <v>262</v>
      </c>
      <c r="I11" s="83" t="s">
        <v>261</v>
      </c>
      <c r="J11" s="83" t="s">
        <v>261</v>
      </c>
      <c r="K11" s="83" t="s">
        <v>262</v>
      </c>
      <c r="L11" s="83" t="s">
        <v>262</v>
      </c>
      <c r="M11" s="83" t="s">
        <v>262</v>
      </c>
      <c r="N11" s="83" t="s">
        <v>261</v>
      </c>
      <c r="O11" s="83" t="s">
        <v>261</v>
      </c>
      <c r="P11" s="83" t="s">
        <v>261</v>
      </c>
      <c r="Q11" s="83" t="s">
        <v>262</v>
      </c>
      <c r="R11" s="83" t="s">
        <v>262</v>
      </c>
      <c r="S11" s="83" t="s">
        <v>262</v>
      </c>
      <c r="T11" s="83" t="s">
        <v>262</v>
      </c>
      <c r="U11" s="83" t="s">
        <v>262</v>
      </c>
      <c r="V11" s="83" t="s">
        <v>262</v>
      </c>
      <c r="W11" s="83" t="s">
        <v>262</v>
      </c>
      <c r="X11" s="84">
        <f>COUNTIF(E11:W11,"SI")</f>
        <v>8</v>
      </c>
      <c r="Y11" s="85">
        <f>COUNTIF(E11:X11,"NO")</f>
        <v>11</v>
      </c>
      <c r="Z11" s="86">
        <f>+IF((X11&lt;=20)*AND(X11&gt;=12),19,0)</f>
        <v>0</v>
      </c>
      <c r="AA11" s="86">
        <f>+IF((X11&lt;=12)*AND(X11&gt;=6),11,0)</f>
        <v>11</v>
      </c>
      <c r="AB11" s="86">
        <f>+IF((X11&lt;6),5,0)</f>
        <v>0</v>
      </c>
      <c r="AC11" s="87" t="str">
        <f>IF(COUNTIF(Z11,"=19"),"Catastrófico"," ")</f>
        <v xml:space="preserve"> </v>
      </c>
      <c r="AD11" s="87" t="str">
        <f>IF(COUNTIF(AA11,"=11"),"Mayor"," ")</f>
        <v>Mayor</v>
      </c>
      <c r="AE11" s="87" t="str">
        <f>IF(COUNTIF(AB11,"=5"),"Moderado"," ")</f>
        <v xml:space="preserve"> </v>
      </c>
      <c r="AF11" s="90" t="s">
        <v>6</v>
      </c>
      <c r="AI11" s="28"/>
    </row>
    <row r="12" spans="1:45" ht="78" customHeight="1" x14ac:dyDescent="0.25">
      <c r="A12" s="70"/>
      <c r="B12" s="99">
        <v>7</v>
      </c>
      <c r="C12" s="98" t="e">
        <f>VLOOKUP(B12,'Mapa Corrupcion'!$A$7:$A$248,2,TRUE)</f>
        <v>#REF!</v>
      </c>
      <c r="D12" s="98" t="str">
        <f>VLOOKUP(B12,'Mapa Corrupcion'!$A$7:$I$248,9,1)</f>
        <v>Posibilidad de favorecer a un potencial hogar con el  trámite de expedición de actos de reconocimiento y/o licencias de construcción sin el cumplimiento de los criterios, requisitos  y sin tener en cuenta la verificación del cumplimiento de  la normatividad y los lineamientos  que regulan el proceso los procedimiento y el trámite a cargo de la dirección de mejoramiento de vivienda.</v>
      </c>
      <c r="E12" s="83" t="s">
        <v>261</v>
      </c>
      <c r="F12" s="83" t="s">
        <v>261</v>
      </c>
      <c r="G12" s="83" t="s">
        <v>261</v>
      </c>
      <c r="H12" s="83" t="s">
        <v>262</v>
      </c>
      <c r="I12" s="83" t="s">
        <v>261</v>
      </c>
      <c r="J12" s="83" t="s">
        <v>261</v>
      </c>
      <c r="K12" s="83" t="s">
        <v>262</v>
      </c>
      <c r="L12" s="83" t="s">
        <v>262</v>
      </c>
      <c r="M12" s="83" t="s">
        <v>262</v>
      </c>
      <c r="N12" s="83" t="s">
        <v>261</v>
      </c>
      <c r="O12" s="83" t="s">
        <v>261</v>
      </c>
      <c r="P12" s="83" t="s">
        <v>261</v>
      </c>
      <c r="Q12" s="83" t="s">
        <v>262</v>
      </c>
      <c r="R12" s="83" t="s">
        <v>262</v>
      </c>
      <c r="S12" s="83" t="s">
        <v>262</v>
      </c>
      <c r="T12" s="83" t="s">
        <v>262</v>
      </c>
      <c r="U12" s="83" t="s">
        <v>262</v>
      </c>
      <c r="V12" s="83" t="s">
        <v>262</v>
      </c>
      <c r="W12" s="83" t="s">
        <v>262</v>
      </c>
      <c r="X12" s="84">
        <f>COUNTIF(E12:W12,"SI")</f>
        <v>8</v>
      </c>
      <c r="Y12" s="85">
        <f>COUNTIF(E12:X12,"NO")</f>
        <v>11</v>
      </c>
      <c r="Z12" s="86">
        <f>+IF((X12&lt;=20)*AND(X12&gt;=12),19,0)</f>
        <v>0</v>
      </c>
      <c r="AA12" s="86">
        <f>+IF((X12&lt;=12)*AND(X12&gt;=6),11,0)</f>
        <v>11</v>
      </c>
      <c r="AB12" s="86">
        <f>+IF((X12&lt;6),5,0)</f>
        <v>0</v>
      </c>
      <c r="AC12" s="87" t="str">
        <f>IF(COUNTIF(Z12,"=19"),"Catastrófico"," ")</f>
        <v xml:space="preserve"> </v>
      </c>
      <c r="AD12" s="87" t="str">
        <f>IF(COUNTIF(AA12,"=11"),"Mayor"," ")</f>
        <v>Mayor</v>
      </c>
      <c r="AE12" s="87" t="str">
        <f>IF(COUNTIF(AB12,"=5"),"Moderado"," ")</f>
        <v xml:space="preserve"> </v>
      </c>
      <c r="AF12" s="90" t="s">
        <v>6</v>
      </c>
    </row>
    <row r="13" spans="1:45" ht="78" customHeight="1" x14ac:dyDescent="0.25">
      <c r="A13" s="70"/>
      <c r="B13" s="99">
        <v>8</v>
      </c>
      <c r="C13" s="98" t="e">
        <f>VLOOKUP(B13,'Mapa Corrupcion'!$A$7:$A$248,2,TRUE)</f>
        <v>#REF!</v>
      </c>
      <c r="D13" s="98" t="str">
        <f>VLOOKUP(B13,'Mapa Corrupcion'!$A$7:$I$248,9,1)</f>
        <v xml:space="preserve">
Posibilidad de brindar beneficios a través de la gestión o con los trámites que se realicen ante la fiduciaria, sin el debido cumplimiento de los requisitos, buscando favorecer a terceros  transgrediendo lineamientos y procesos establecidos por la entidades que intervienen en el proceso ocasionando perdida reputacional e incumplimiento de las expectativas del hogar
</v>
      </c>
      <c r="E13" s="83" t="s">
        <v>261</v>
      </c>
      <c r="F13" s="83" t="s">
        <v>261</v>
      </c>
      <c r="G13" s="83" t="s">
        <v>261</v>
      </c>
      <c r="H13" s="83" t="s">
        <v>262</v>
      </c>
      <c r="I13" s="83" t="s">
        <v>261</v>
      </c>
      <c r="J13" s="83" t="s">
        <v>261</v>
      </c>
      <c r="K13" s="83" t="s">
        <v>262</v>
      </c>
      <c r="L13" s="83" t="s">
        <v>262</v>
      </c>
      <c r="M13" s="83" t="s">
        <v>262</v>
      </c>
      <c r="N13" s="83" t="s">
        <v>261</v>
      </c>
      <c r="O13" s="83" t="s">
        <v>261</v>
      </c>
      <c r="P13" s="83" t="s">
        <v>261</v>
      </c>
      <c r="Q13" s="83" t="s">
        <v>262</v>
      </c>
      <c r="R13" s="83" t="s">
        <v>262</v>
      </c>
      <c r="S13" s="83" t="s">
        <v>262</v>
      </c>
      <c r="T13" s="83" t="s">
        <v>262</v>
      </c>
      <c r="U13" s="83" t="s">
        <v>262</v>
      </c>
      <c r="V13" s="83" t="s">
        <v>262</v>
      </c>
      <c r="W13" s="83" t="s">
        <v>262</v>
      </c>
      <c r="X13" s="84">
        <f>COUNTIF(E13:W13,"SI")</f>
        <v>8</v>
      </c>
      <c r="Y13" s="85">
        <f>COUNTIF(E13:X13,"NO")</f>
        <v>11</v>
      </c>
      <c r="Z13" s="86">
        <f>+IF((X13&lt;=20)*AND(X13&gt;=12),19,0)</f>
        <v>0</v>
      </c>
      <c r="AA13" s="86">
        <f>+IF((X13&lt;=12)*AND(X13&gt;=6),11,0)</f>
        <v>11</v>
      </c>
      <c r="AB13" s="86">
        <f>+IF((X13&lt;6),5,0)</f>
        <v>0</v>
      </c>
      <c r="AC13" s="87" t="str">
        <f>IF(COUNTIF(Z13,"=19"),"Catastrófico"," ")</f>
        <v xml:space="preserve"> </v>
      </c>
      <c r="AD13" s="87" t="str">
        <f>IF(COUNTIF(AA13,"=11"),"Mayor"," ")</f>
        <v>Mayor</v>
      </c>
      <c r="AE13" s="87" t="str">
        <f>IF(COUNTIF(AB13,"=5"),"Moderado"," ")</f>
        <v xml:space="preserve"> </v>
      </c>
      <c r="AF13" s="90" t="s">
        <v>6</v>
      </c>
    </row>
    <row r="14" spans="1:45" ht="78" customHeight="1" x14ac:dyDescent="0.25">
      <c r="A14" s="70"/>
      <c r="B14" s="99">
        <v>9</v>
      </c>
      <c r="C14" s="98" t="e">
        <f>VLOOKUP(B14,'Mapa Corrupcion'!$A$7:$A$248,2,TRUE)</f>
        <v>#REF!</v>
      </c>
      <c r="D14" s="98" t="str">
        <f>VLOOKUP(B14,'Mapa Corrupcion'!$A$7:$I$248,9,1)</f>
        <v xml:space="preserve">
Posibilidad de brindar beneficios a través de la entrega de materiales  sin el debido cumplimiento de los requisitos, buscando favorecer a terceros transgrediendo lineamientos y procedimientos establecidos por la Entidad y demás actores que intervienen en el proceso.
</v>
      </c>
      <c r="E14" s="83" t="s">
        <v>261</v>
      </c>
      <c r="F14" s="83" t="s">
        <v>261</v>
      </c>
      <c r="G14" s="83" t="s">
        <v>261</v>
      </c>
      <c r="H14" s="83" t="s">
        <v>262</v>
      </c>
      <c r="I14" s="83" t="s">
        <v>261</v>
      </c>
      <c r="J14" s="83" t="s">
        <v>261</v>
      </c>
      <c r="K14" s="83" t="s">
        <v>262</v>
      </c>
      <c r="L14" s="83" t="s">
        <v>262</v>
      </c>
      <c r="M14" s="83" t="s">
        <v>262</v>
      </c>
      <c r="N14" s="83" t="s">
        <v>261</v>
      </c>
      <c r="O14" s="83" t="s">
        <v>261</v>
      </c>
      <c r="P14" s="83" t="s">
        <v>261</v>
      </c>
      <c r="Q14" s="83" t="s">
        <v>262</v>
      </c>
      <c r="R14" s="83" t="s">
        <v>262</v>
      </c>
      <c r="S14" s="83" t="s">
        <v>262</v>
      </c>
      <c r="T14" s="83" t="s">
        <v>262</v>
      </c>
      <c r="U14" s="83" t="s">
        <v>262</v>
      </c>
      <c r="V14" s="83" t="s">
        <v>262</v>
      </c>
      <c r="W14" s="83" t="s">
        <v>262</v>
      </c>
      <c r="X14" s="84">
        <f t="shared" si="7"/>
        <v>8</v>
      </c>
      <c r="Y14" s="85">
        <f t="shared" si="1"/>
        <v>11</v>
      </c>
      <c r="Z14" s="86">
        <f t="shared" si="2"/>
        <v>0</v>
      </c>
      <c r="AA14" s="86">
        <f t="shared" si="3"/>
        <v>11</v>
      </c>
      <c r="AB14" s="86">
        <f t="shared" si="4"/>
        <v>0</v>
      </c>
      <c r="AC14" s="87" t="str">
        <f t="shared" si="5"/>
        <v xml:space="preserve"> </v>
      </c>
      <c r="AD14" s="87" t="str">
        <f t="shared" si="6"/>
        <v>Mayor</v>
      </c>
      <c r="AE14" s="87" t="str">
        <f t="shared" si="0"/>
        <v xml:space="preserve"> </v>
      </c>
      <c r="AF14" s="90" t="s">
        <v>6</v>
      </c>
    </row>
    <row r="15" spans="1:45" ht="78" customHeight="1" x14ac:dyDescent="0.25">
      <c r="A15" s="70"/>
      <c r="B15" s="99">
        <v>10</v>
      </c>
      <c r="C15" s="98" t="e">
        <f>VLOOKUP(B15,'Mapa Corrupcion'!$A$7:$A$248,2,TRUE)</f>
        <v>#REF!</v>
      </c>
      <c r="D15" s="98" t="str">
        <f>VLOOKUP(B15,'Mapa Corrupcion'!$A$7:$I$248,9,1)</f>
        <v>Posibilidad de vincular una persona sin cumplir los requisitos mínimos de un cargo con el fin de obtener un beneficio propio o de terceros</v>
      </c>
      <c r="E15" s="83" t="s">
        <v>261</v>
      </c>
      <c r="F15" s="83" t="s">
        <v>261</v>
      </c>
      <c r="G15" s="83" t="s">
        <v>262</v>
      </c>
      <c r="H15" s="83" t="s">
        <v>262</v>
      </c>
      <c r="I15" s="83" t="s">
        <v>261</v>
      </c>
      <c r="J15" s="83" t="s">
        <v>261</v>
      </c>
      <c r="K15" s="83" t="s">
        <v>262</v>
      </c>
      <c r="L15" s="83" t="s">
        <v>262</v>
      </c>
      <c r="M15" s="83" t="s">
        <v>262</v>
      </c>
      <c r="N15" s="83" t="s">
        <v>261</v>
      </c>
      <c r="O15" s="83" t="s">
        <v>261</v>
      </c>
      <c r="P15" s="83" t="s">
        <v>261</v>
      </c>
      <c r="Q15" s="83" t="s">
        <v>262</v>
      </c>
      <c r="R15" s="83" t="s">
        <v>262</v>
      </c>
      <c r="S15" s="83" t="s">
        <v>262</v>
      </c>
      <c r="T15" s="83" t="s">
        <v>262</v>
      </c>
      <c r="U15" s="83" t="s">
        <v>262</v>
      </c>
      <c r="V15" s="83" t="s">
        <v>262</v>
      </c>
      <c r="W15" s="83" t="s">
        <v>262</v>
      </c>
      <c r="X15" s="84">
        <f t="shared" si="7"/>
        <v>7</v>
      </c>
      <c r="Y15" s="85">
        <f t="shared" si="1"/>
        <v>12</v>
      </c>
      <c r="Z15" s="86">
        <f t="shared" si="2"/>
        <v>0</v>
      </c>
      <c r="AA15" s="86">
        <f t="shared" si="3"/>
        <v>11</v>
      </c>
      <c r="AB15" s="86">
        <f t="shared" si="4"/>
        <v>0</v>
      </c>
      <c r="AC15" s="87" t="str">
        <f t="shared" si="5"/>
        <v xml:space="preserve"> </v>
      </c>
      <c r="AD15" s="87" t="str">
        <f t="shared" si="6"/>
        <v>Mayor</v>
      </c>
      <c r="AE15" s="87" t="str">
        <f t="shared" si="0"/>
        <v xml:space="preserve"> </v>
      </c>
      <c r="AF15" s="90" t="s">
        <v>6</v>
      </c>
    </row>
    <row r="16" spans="1:45" ht="78" customHeight="1" x14ac:dyDescent="0.25">
      <c r="A16" s="70"/>
      <c r="B16" s="99">
        <v>11</v>
      </c>
      <c r="C16" s="98" t="e">
        <f>VLOOKUP(B16,'Mapa Corrupcion'!$A$7:$A$248,2,TRUE)</f>
        <v>#REF!</v>
      </c>
      <c r="D16" s="98" t="str">
        <f>VLOOKUP(B16,'Mapa Corrupcion'!$A$7:$I$248,9,1)</f>
        <v>Posibilidad de afectación reputacional y económica por   imprecisiones en la información de manera intencional en la liquidación de la nómina</v>
      </c>
      <c r="E16" s="83" t="s">
        <v>262</v>
      </c>
      <c r="F16" s="83" t="s">
        <v>262</v>
      </c>
      <c r="G16" s="83" t="s">
        <v>262</v>
      </c>
      <c r="H16" s="83" t="s">
        <v>262</v>
      </c>
      <c r="I16" s="83" t="s">
        <v>262</v>
      </c>
      <c r="J16" s="83" t="s">
        <v>262</v>
      </c>
      <c r="K16" s="83" t="s">
        <v>262</v>
      </c>
      <c r="L16" s="83" t="s">
        <v>262</v>
      </c>
      <c r="M16" s="83" t="s">
        <v>262</v>
      </c>
      <c r="N16" s="83" t="s">
        <v>262</v>
      </c>
      <c r="O16" s="83" t="s">
        <v>261</v>
      </c>
      <c r="P16" s="83" t="s">
        <v>261</v>
      </c>
      <c r="Q16" s="83" t="s">
        <v>262</v>
      </c>
      <c r="R16" s="83" t="s">
        <v>262</v>
      </c>
      <c r="S16" s="83" t="s">
        <v>262</v>
      </c>
      <c r="T16" s="83" t="s">
        <v>262</v>
      </c>
      <c r="U16" s="83" t="s">
        <v>262</v>
      </c>
      <c r="V16" s="83" t="s">
        <v>262</v>
      </c>
      <c r="W16" s="83" t="s">
        <v>262</v>
      </c>
      <c r="X16" s="84">
        <f t="shared" si="7"/>
        <v>2</v>
      </c>
      <c r="Y16" s="85">
        <f t="shared" si="1"/>
        <v>17</v>
      </c>
      <c r="Z16" s="86">
        <f t="shared" si="2"/>
        <v>0</v>
      </c>
      <c r="AA16" s="86">
        <f t="shared" si="3"/>
        <v>0</v>
      </c>
      <c r="AB16" s="86">
        <f t="shared" si="4"/>
        <v>5</v>
      </c>
      <c r="AC16" s="87" t="str">
        <f t="shared" si="5"/>
        <v xml:space="preserve"> </v>
      </c>
      <c r="AD16" s="87" t="str">
        <f t="shared" si="6"/>
        <v xml:space="preserve"> </v>
      </c>
      <c r="AE16" s="87" t="str">
        <f t="shared" si="0"/>
        <v>Moderado</v>
      </c>
      <c r="AF16" s="90" t="s">
        <v>58</v>
      </c>
    </row>
    <row r="17" spans="1:32" ht="78" customHeight="1" x14ac:dyDescent="0.25">
      <c r="A17" s="70"/>
      <c r="B17" s="99">
        <v>12</v>
      </c>
      <c r="C17" s="98" t="e">
        <f>VLOOKUP(B17,'Mapa Corrupcion'!$A$7:$A$248,2,TRUE)</f>
        <v>#REF!</v>
      </c>
      <c r="D17" s="98" t="str">
        <f>VLOOKUP(B17,'Mapa Corrupcion'!$A$7:$I$248,9,1)</f>
        <v xml:space="preserve">Posibilidad de presentarse conflictos de interés por parte de un servidor publico o contratista deslegitimando  los procesos de la Entidad. </v>
      </c>
      <c r="E17" s="83" t="s">
        <v>262</v>
      </c>
      <c r="F17" s="83" t="s">
        <v>262</v>
      </c>
      <c r="G17" s="83" t="s">
        <v>262</v>
      </c>
      <c r="H17" s="83" t="s">
        <v>262</v>
      </c>
      <c r="I17" s="83" t="s">
        <v>262</v>
      </c>
      <c r="J17" s="83" t="s">
        <v>262</v>
      </c>
      <c r="K17" s="83" t="s">
        <v>262</v>
      </c>
      <c r="L17" s="83" t="s">
        <v>262</v>
      </c>
      <c r="M17" s="83" t="s">
        <v>262</v>
      </c>
      <c r="N17" s="83" t="s">
        <v>261</v>
      </c>
      <c r="O17" s="83" t="s">
        <v>262</v>
      </c>
      <c r="P17" s="83" t="s">
        <v>261</v>
      </c>
      <c r="Q17" s="83" t="s">
        <v>262</v>
      </c>
      <c r="R17" s="83" t="s">
        <v>262</v>
      </c>
      <c r="S17" s="83" t="s">
        <v>262</v>
      </c>
      <c r="T17" s="83" t="s">
        <v>262</v>
      </c>
      <c r="U17" s="83" t="s">
        <v>262</v>
      </c>
      <c r="V17" s="83" t="s">
        <v>262</v>
      </c>
      <c r="W17" s="83" t="s">
        <v>262</v>
      </c>
      <c r="X17" s="84">
        <f t="shared" si="7"/>
        <v>2</v>
      </c>
      <c r="Y17" s="85">
        <f t="shared" si="1"/>
        <v>17</v>
      </c>
      <c r="Z17" s="86">
        <f t="shared" si="2"/>
        <v>0</v>
      </c>
      <c r="AA17" s="86">
        <f t="shared" si="3"/>
        <v>0</v>
      </c>
      <c r="AB17" s="86">
        <f t="shared" si="4"/>
        <v>5</v>
      </c>
      <c r="AC17" s="87" t="str">
        <f t="shared" si="5"/>
        <v xml:space="preserve"> </v>
      </c>
      <c r="AD17" s="87" t="str">
        <f t="shared" si="6"/>
        <v xml:space="preserve"> </v>
      </c>
      <c r="AE17" s="87" t="str">
        <f t="shared" si="0"/>
        <v>Moderado</v>
      </c>
      <c r="AF17" s="90" t="s">
        <v>58</v>
      </c>
    </row>
    <row r="18" spans="1:32" ht="78" customHeight="1" x14ac:dyDescent="0.25">
      <c r="A18" s="70"/>
      <c r="B18" s="99">
        <v>13</v>
      </c>
      <c r="C18" s="98" t="e">
        <f>VLOOKUP(B18,'Mapa Corrupcion'!$A$7:$A$248,2,TRUE)</f>
        <v>#REF!</v>
      </c>
      <c r="D18" s="98" t="str">
        <f>VLOOKUP(B18,'Mapa Corrupcion'!$A$7:$I$248,9,1)</f>
        <v xml:space="preserve">Posibilidad de afectación reputacional  por inadecuados procesos de selección, seguimiento y evaluación del personal viciados por sobornos o fraudes. </v>
      </c>
      <c r="E18" s="83" t="s">
        <v>261</v>
      </c>
      <c r="F18" s="83" t="s">
        <v>261</v>
      </c>
      <c r="G18" s="83" t="s">
        <v>262</v>
      </c>
      <c r="H18" s="83" t="s">
        <v>262</v>
      </c>
      <c r="I18" s="83" t="s">
        <v>261</v>
      </c>
      <c r="J18" s="83" t="s">
        <v>261</v>
      </c>
      <c r="K18" s="83" t="s">
        <v>262</v>
      </c>
      <c r="L18" s="83" t="s">
        <v>262</v>
      </c>
      <c r="M18" s="83" t="s">
        <v>262</v>
      </c>
      <c r="N18" s="83" t="s">
        <v>261</v>
      </c>
      <c r="O18" s="83" t="s">
        <v>261</v>
      </c>
      <c r="P18" s="83" t="s">
        <v>261</v>
      </c>
      <c r="Q18" s="83" t="s">
        <v>262</v>
      </c>
      <c r="R18" s="83" t="s">
        <v>262</v>
      </c>
      <c r="S18" s="83" t="s">
        <v>262</v>
      </c>
      <c r="T18" s="83" t="s">
        <v>262</v>
      </c>
      <c r="U18" s="83" t="s">
        <v>262</v>
      </c>
      <c r="V18" s="83" t="s">
        <v>262</v>
      </c>
      <c r="W18" s="83" t="s">
        <v>262</v>
      </c>
      <c r="X18" s="84">
        <f t="shared" si="7"/>
        <v>7</v>
      </c>
      <c r="Y18" s="85">
        <f t="shared" si="1"/>
        <v>12</v>
      </c>
      <c r="Z18" s="86">
        <f t="shared" si="2"/>
        <v>0</v>
      </c>
      <c r="AA18" s="86">
        <f t="shared" si="3"/>
        <v>11</v>
      </c>
      <c r="AB18" s="86">
        <f t="shared" si="4"/>
        <v>0</v>
      </c>
      <c r="AC18" s="87" t="str">
        <f t="shared" si="5"/>
        <v xml:space="preserve"> </v>
      </c>
      <c r="AD18" s="87" t="str">
        <f t="shared" si="6"/>
        <v>Mayor</v>
      </c>
      <c r="AE18" s="87" t="str">
        <f t="shared" si="0"/>
        <v xml:space="preserve"> </v>
      </c>
      <c r="AF18" s="90" t="s">
        <v>6</v>
      </c>
    </row>
    <row r="19" spans="1:32" ht="78" customHeight="1" x14ac:dyDescent="0.25">
      <c r="A19" s="70"/>
      <c r="B19" s="99">
        <v>14</v>
      </c>
      <c r="C19" s="98" t="e">
        <f>VLOOKUP(B19,'Mapa Corrupcion'!$A$7:$A$248,2,TRUE)</f>
        <v>#REF!</v>
      </c>
      <c r="D19" s="98" t="str">
        <f>VLOOKUP(B19,'Mapa Corrupcion'!$A$7:$I$248,9,1)</f>
        <v xml:space="preserve">Posibilidad de afectación económica y reputacional por la pérdida o daño intencional de los documentos que contienen la información de la Entidad, para beneficio propio o de un tercero.  </v>
      </c>
      <c r="E19" s="83" t="s">
        <v>261</v>
      </c>
      <c r="F19" s="83" t="s">
        <v>261</v>
      </c>
      <c r="G19" s="83" t="s">
        <v>262</v>
      </c>
      <c r="H19" s="83" t="s">
        <v>262</v>
      </c>
      <c r="I19" s="83" t="s">
        <v>261</v>
      </c>
      <c r="J19" s="83" t="s">
        <v>261</v>
      </c>
      <c r="K19" s="83" t="s">
        <v>262</v>
      </c>
      <c r="L19" s="83" t="s">
        <v>262</v>
      </c>
      <c r="M19" s="83" t="s">
        <v>262</v>
      </c>
      <c r="N19" s="83" t="s">
        <v>261</v>
      </c>
      <c r="O19" s="83" t="s">
        <v>261</v>
      </c>
      <c r="P19" s="83" t="s">
        <v>261</v>
      </c>
      <c r="Q19" s="83" t="s">
        <v>262</v>
      </c>
      <c r="R19" s="83" t="s">
        <v>262</v>
      </c>
      <c r="S19" s="83" t="s">
        <v>262</v>
      </c>
      <c r="T19" s="83" t="s">
        <v>262</v>
      </c>
      <c r="U19" s="83" t="s">
        <v>262</v>
      </c>
      <c r="V19" s="83" t="s">
        <v>262</v>
      </c>
      <c r="W19" s="83" t="s">
        <v>262</v>
      </c>
      <c r="X19" s="84">
        <f t="shared" si="7"/>
        <v>7</v>
      </c>
      <c r="Y19" s="85">
        <f t="shared" si="1"/>
        <v>12</v>
      </c>
      <c r="Z19" s="86">
        <f t="shared" si="2"/>
        <v>0</v>
      </c>
      <c r="AA19" s="86">
        <f t="shared" si="3"/>
        <v>11</v>
      </c>
      <c r="AB19" s="86">
        <f t="shared" si="4"/>
        <v>0</v>
      </c>
      <c r="AC19" s="87" t="str">
        <f t="shared" si="5"/>
        <v xml:space="preserve"> </v>
      </c>
      <c r="AD19" s="87" t="str">
        <f t="shared" si="6"/>
        <v>Mayor</v>
      </c>
      <c r="AE19" s="87" t="str">
        <f t="shared" si="0"/>
        <v xml:space="preserve"> </v>
      </c>
      <c r="AF19" s="90" t="s">
        <v>6</v>
      </c>
    </row>
    <row r="20" spans="1:32" ht="78" customHeight="1" x14ac:dyDescent="0.25">
      <c r="A20" s="70"/>
      <c r="B20" s="99">
        <v>15</v>
      </c>
      <c r="C20" s="98" t="e">
        <f>VLOOKUP(B20,'Mapa Corrupcion'!$A$7:$A$248,2,TRUE)</f>
        <v>#REF!</v>
      </c>
      <c r="D20" s="98" t="str">
        <f>VLOOKUP(B20,'Mapa Corrupcion'!$A$7:$I$248,9,1)</f>
        <v xml:space="preserve">Posibilidad de facilitar el uso indebido de los predios asignados a la CVP por omisión o falta de control administrativo de los mismos </v>
      </c>
      <c r="E20" s="83" t="s">
        <v>261</v>
      </c>
      <c r="F20" s="83" t="s">
        <v>261</v>
      </c>
      <c r="G20" s="83" t="s">
        <v>262</v>
      </c>
      <c r="H20" s="83" t="s">
        <v>262</v>
      </c>
      <c r="I20" s="83" t="s">
        <v>261</v>
      </c>
      <c r="J20" s="83" t="s">
        <v>261</v>
      </c>
      <c r="K20" s="83" t="s">
        <v>262</v>
      </c>
      <c r="L20" s="83" t="s">
        <v>262</v>
      </c>
      <c r="M20" s="83" t="s">
        <v>262</v>
      </c>
      <c r="N20" s="83" t="s">
        <v>261</v>
      </c>
      <c r="O20" s="83" t="s">
        <v>261</v>
      </c>
      <c r="P20" s="83" t="s">
        <v>261</v>
      </c>
      <c r="Q20" s="83" t="s">
        <v>262</v>
      </c>
      <c r="R20" s="83" t="s">
        <v>262</v>
      </c>
      <c r="S20" s="83" t="s">
        <v>262</v>
      </c>
      <c r="T20" s="83" t="s">
        <v>262</v>
      </c>
      <c r="U20" s="83" t="s">
        <v>262</v>
      </c>
      <c r="V20" s="83" t="s">
        <v>262</v>
      </c>
      <c r="W20" s="83" t="s">
        <v>262</v>
      </c>
      <c r="X20" s="84">
        <f t="shared" si="7"/>
        <v>7</v>
      </c>
      <c r="Y20" s="85">
        <f t="shared" si="1"/>
        <v>12</v>
      </c>
      <c r="Z20" s="86">
        <f t="shared" si="2"/>
        <v>0</v>
      </c>
      <c r="AA20" s="86">
        <f t="shared" si="3"/>
        <v>11</v>
      </c>
      <c r="AB20" s="86">
        <f t="shared" si="4"/>
        <v>0</v>
      </c>
      <c r="AC20" s="87" t="str">
        <f t="shared" si="5"/>
        <v xml:space="preserve"> </v>
      </c>
      <c r="AD20" s="87" t="str">
        <f t="shared" si="6"/>
        <v>Mayor</v>
      </c>
      <c r="AE20" s="87" t="str">
        <f t="shared" si="0"/>
        <v xml:space="preserve"> </v>
      </c>
      <c r="AF20" s="90" t="s">
        <v>6</v>
      </c>
    </row>
    <row r="21" spans="1:32" ht="78" customHeight="1" x14ac:dyDescent="0.25">
      <c r="A21" s="70"/>
      <c r="B21" s="99">
        <v>16</v>
      </c>
      <c r="C21" s="98" t="e">
        <f>VLOOKUP(B21,'Mapa Corrupcion'!$A$7:$A$248,2,TRUE)</f>
        <v>#REF!</v>
      </c>
      <c r="D21" s="98" t="str">
        <f>VLOOKUP(B21,'Mapa Corrupcion'!$A$7:$I$248,9,1)</f>
        <v xml:space="preserve">Posibilidad dedetrimento patrimonial por malos comportamientos y falta valores y ética de los servidores públicos  y/o contratistas   </v>
      </c>
      <c r="E21" s="83" t="s">
        <v>261</v>
      </c>
      <c r="F21" s="83" t="s">
        <v>261</v>
      </c>
      <c r="G21" s="83" t="s">
        <v>262</v>
      </c>
      <c r="H21" s="83" t="s">
        <v>262</v>
      </c>
      <c r="I21" s="83" t="s">
        <v>261</v>
      </c>
      <c r="J21" s="83" t="s">
        <v>261</v>
      </c>
      <c r="K21" s="83" t="s">
        <v>262</v>
      </c>
      <c r="L21" s="83" t="s">
        <v>262</v>
      </c>
      <c r="M21" s="83" t="s">
        <v>262</v>
      </c>
      <c r="N21" s="83" t="s">
        <v>261</v>
      </c>
      <c r="O21" s="83" t="s">
        <v>261</v>
      </c>
      <c r="P21" s="83" t="s">
        <v>261</v>
      </c>
      <c r="Q21" s="83" t="s">
        <v>262</v>
      </c>
      <c r="R21" s="83" t="s">
        <v>262</v>
      </c>
      <c r="S21" s="83" t="s">
        <v>262</v>
      </c>
      <c r="T21" s="83" t="s">
        <v>262</v>
      </c>
      <c r="U21" s="83" t="s">
        <v>262</v>
      </c>
      <c r="V21" s="83" t="s">
        <v>262</v>
      </c>
      <c r="W21" s="83" t="s">
        <v>262</v>
      </c>
      <c r="X21" s="84">
        <f>COUNTIF(E21:W21,"SI")</f>
        <v>7</v>
      </c>
      <c r="Y21" s="85">
        <f>COUNTIF(E21:X21,"NO")</f>
        <v>12</v>
      </c>
      <c r="Z21" s="86">
        <f>+IF((X21&lt;=20)*AND(X21&gt;=12),19,0)</f>
        <v>0</v>
      </c>
      <c r="AA21" s="86">
        <f>+IF((X21&lt;=12)*AND(X21&gt;=6),11,0)</f>
        <v>11</v>
      </c>
      <c r="AB21" s="86">
        <f>+IF((X21&lt;6),5,0)</f>
        <v>0</v>
      </c>
      <c r="AC21" s="87" t="str">
        <f>IF(COUNTIF(Z21,"=19"),"Catastrófico"," ")</f>
        <v xml:space="preserve"> </v>
      </c>
      <c r="AD21" s="87" t="str">
        <f>IF(COUNTIF(AA21,"=11"),"Mayor"," ")</f>
        <v>Mayor</v>
      </c>
      <c r="AE21" s="87" t="str">
        <f>IF(COUNTIF(AB21,"=5"),"Moderado"," ")</f>
        <v xml:space="preserve"> </v>
      </c>
      <c r="AF21" s="90" t="s">
        <v>6</v>
      </c>
    </row>
    <row r="22" spans="1:32" ht="78" customHeight="1" x14ac:dyDescent="0.25">
      <c r="A22" s="70"/>
      <c r="B22" s="99">
        <v>17</v>
      </c>
      <c r="C22" s="98" t="e">
        <f>VLOOKUP(B22,'Mapa Corrupcion'!$A$7:$A$248,2,TRUE)</f>
        <v>#REF!</v>
      </c>
      <c r="D22" s="98" t="str">
        <f>VLOOKUP(B22,'Mapa Corrupcion'!$A$7:$I$248,9,1)</f>
        <v>Posibilidad de omitir o modificar los resultados de las evaluaciones Independientes realizadas por el equipo auditor de la Caja de la Vivienda Popular a conveniencia propia o de terceros, con el fin de desviar la gestión pública mediante el uso indebido del poder.</v>
      </c>
      <c r="E22" s="83" t="s">
        <v>262</v>
      </c>
      <c r="F22" s="83" t="s">
        <v>262</v>
      </c>
      <c r="G22" s="83" t="s">
        <v>262</v>
      </c>
      <c r="H22" s="83" t="s">
        <v>262</v>
      </c>
      <c r="I22" s="83" t="s">
        <v>262</v>
      </c>
      <c r="J22" s="83" t="s">
        <v>262</v>
      </c>
      <c r="K22" s="83" t="s">
        <v>262</v>
      </c>
      <c r="L22" s="83" t="s">
        <v>262</v>
      </c>
      <c r="M22" s="83" t="s">
        <v>262</v>
      </c>
      <c r="N22" s="83" t="s">
        <v>261</v>
      </c>
      <c r="O22" s="83" t="s">
        <v>262</v>
      </c>
      <c r="P22" s="83" t="s">
        <v>261</v>
      </c>
      <c r="Q22" s="83" t="s">
        <v>262</v>
      </c>
      <c r="R22" s="83" t="s">
        <v>262</v>
      </c>
      <c r="S22" s="83" t="s">
        <v>262</v>
      </c>
      <c r="T22" s="83" t="s">
        <v>262</v>
      </c>
      <c r="U22" s="83" t="s">
        <v>262</v>
      </c>
      <c r="V22" s="83" t="s">
        <v>262</v>
      </c>
      <c r="W22" s="83" t="s">
        <v>262</v>
      </c>
      <c r="X22" s="84">
        <f>COUNTIF(E22:W22,"SI")</f>
        <v>2</v>
      </c>
      <c r="Y22" s="85">
        <f>COUNTIF(E22:X22,"NO")</f>
        <v>17</v>
      </c>
      <c r="Z22" s="86">
        <f>+IF((X22&lt;=20)*AND(X22&gt;=12),19,0)</f>
        <v>0</v>
      </c>
      <c r="AA22" s="86">
        <f>+IF((X22&lt;=12)*AND(X22&gt;=6),11,0)</f>
        <v>0</v>
      </c>
      <c r="AB22" s="86">
        <f>+IF((X22&lt;6),5,0)</f>
        <v>5</v>
      </c>
      <c r="AC22" s="87" t="str">
        <f>IF(COUNTIF(Z22,"=19"),"Catastrófico"," ")</f>
        <v xml:space="preserve"> </v>
      </c>
      <c r="AD22" s="87" t="str">
        <f>IF(COUNTIF(AA22,"=11"),"Mayor"," ")</f>
        <v xml:space="preserve"> </v>
      </c>
      <c r="AE22" s="87" t="str">
        <f>IF(COUNTIF(AB22,"=5"),"Moderado"," ")</f>
        <v>Moderado</v>
      </c>
      <c r="AF22" s="90" t="s">
        <v>58</v>
      </c>
    </row>
    <row r="23" spans="1:32" ht="78" customHeight="1" x14ac:dyDescent="0.25">
      <c r="A23" s="70"/>
      <c r="B23" s="99">
        <v>18</v>
      </c>
      <c r="C23" s="98" t="e">
        <f>VLOOKUP(B23,'Mapa Corrupcion'!$A$7:$A$248,2,TRUE)</f>
        <v>#REF!</v>
      </c>
      <c r="D23" s="98" t="str">
        <f>VLOOKUP(B23,'Mapa Corrupcion'!$A$7:$I$248,9,1)</f>
        <v xml:space="preserve">
Posibilidad del manejo inadecuado de los recursos de tesorería por el desconocimiento de los procedimientos e instructivos establecidos por la entidad con el propósito de generar una destinación inadecuada de los recursos favoreciendo a terceros. </v>
      </c>
      <c r="E23" s="83" t="s">
        <v>262</v>
      </c>
      <c r="F23" s="83" t="s">
        <v>262</v>
      </c>
      <c r="G23" s="83" t="s">
        <v>262</v>
      </c>
      <c r="H23" s="83" t="s">
        <v>262</v>
      </c>
      <c r="I23" s="83" t="s">
        <v>262</v>
      </c>
      <c r="J23" s="83" t="s">
        <v>262</v>
      </c>
      <c r="K23" s="83" t="s">
        <v>262</v>
      </c>
      <c r="L23" s="83" t="s">
        <v>262</v>
      </c>
      <c r="M23" s="83" t="s">
        <v>262</v>
      </c>
      <c r="N23" s="83" t="s">
        <v>261</v>
      </c>
      <c r="O23" s="83" t="s">
        <v>262</v>
      </c>
      <c r="P23" s="83" t="s">
        <v>261</v>
      </c>
      <c r="Q23" s="83" t="s">
        <v>262</v>
      </c>
      <c r="R23" s="83" t="s">
        <v>262</v>
      </c>
      <c r="S23" s="83" t="s">
        <v>262</v>
      </c>
      <c r="T23" s="83" t="s">
        <v>262</v>
      </c>
      <c r="U23" s="83" t="s">
        <v>262</v>
      </c>
      <c r="V23" s="83" t="s">
        <v>262</v>
      </c>
      <c r="W23" s="83" t="s">
        <v>262</v>
      </c>
      <c r="X23" s="84">
        <f>COUNTIF(E23:W23,"SI")</f>
        <v>2</v>
      </c>
      <c r="Y23" s="85">
        <f>COUNTIF(E23:X23,"NO")</f>
        <v>17</v>
      </c>
      <c r="Z23" s="86">
        <f>+IF((X23&lt;=20)*AND(X23&gt;=12),19,0)</f>
        <v>0</v>
      </c>
      <c r="AA23" s="86">
        <f>+IF((X23&lt;=12)*AND(X23&gt;=6),11,0)</f>
        <v>0</v>
      </c>
      <c r="AB23" s="86">
        <f>+IF((X23&lt;6),5,0)</f>
        <v>5</v>
      </c>
      <c r="AC23" s="87" t="str">
        <f>IF(COUNTIF(Z23,"=19"),"Catastrófico"," ")</f>
        <v xml:space="preserve"> </v>
      </c>
      <c r="AD23" s="87" t="str">
        <f>IF(COUNTIF(AA23,"=11"),"Mayor"," ")</f>
        <v xml:space="preserve"> </v>
      </c>
      <c r="AE23" s="87" t="str">
        <f>IF(COUNTIF(AB23,"=5"),"Moderado"," ")</f>
        <v>Moderado</v>
      </c>
      <c r="AF23" s="90" t="s">
        <v>58</v>
      </c>
    </row>
    <row r="24" spans="1:32" ht="78" customHeight="1" x14ac:dyDescent="0.25">
      <c r="A24" s="70"/>
      <c r="B24" s="99">
        <v>19</v>
      </c>
      <c r="C24" s="98" t="e">
        <f>VLOOKUP(B24,'Mapa Corrupcion'!$A$7:$A$248,2,TRUE)</f>
        <v>#REF!</v>
      </c>
      <c r="D24" s="98" t="str">
        <f>VLOOKUP(B24,'Mapa Corrupcion'!$A$7:$I$248,9,1)</f>
        <v xml:space="preserve">Posibilidad de tramitar pagos sin el cumplimiento de los requisitos establecidos
</v>
      </c>
      <c r="E24" s="83" t="s">
        <v>261</v>
      </c>
      <c r="F24" s="83" t="s">
        <v>261</v>
      </c>
      <c r="G24" s="83" t="s">
        <v>262</v>
      </c>
      <c r="H24" s="83" t="s">
        <v>262</v>
      </c>
      <c r="I24" s="83" t="s">
        <v>261</v>
      </c>
      <c r="J24" s="83" t="s">
        <v>261</v>
      </c>
      <c r="K24" s="83" t="s">
        <v>262</v>
      </c>
      <c r="L24" s="83" t="s">
        <v>262</v>
      </c>
      <c r="M24" s="83" t="s">
        <v>262</v>
      </c>
      <c r="N24" s="83" t="s">
        <v>261</v>
      </c>
      <c r="O24" s="83" t="s">
        <v>261</v>
      </c>
      <c r="P24" s="83" t="s">
        <v>261</v>
      </c>
      <c r="Q24" s="83" t="s">
        <v>262</v>
      </c>
      <c r="R24" s="83" t="s">
        <v>262</v>
      </c>
      <c r="S24" s="83" t="s">
        <v>262</v>
      </c>
      <c r="T24" s="83" t="s">
        <v>262</v>
      </c>
      <c r="U24" s="83" t="s">
        <v>262</v>
      </c>
      <c r="V24" s="83" t="s">
        <v>262</v>
      </c>
      <c r="W24" s="83" t="s">
        <v>262</v>
      </c>
      <c r="X24" s="84">
        <f t="shared" si="7"/>
        <v>7</v>
      </c>
      <c r="Y24" s="85">
        <f t="shared" si="1"/>
        <v>12</v>
      </c>
      <c r="Z24" s="86">
        <f t="shared" si="2"/>
        <v>0</v>
      </c>
      <c r="AA24" s="86">
        <f t="shared" si="3"/>
        <v>11</v>
      </c>
      <c r="AB24" s="86">
        <f t="shared" si="4"/>
        <v>0</v>
      </c>
      <c r="AC24" s="87" t="str">
        <f t="shared" si="5"/>
        <v xml:space="preserve"> </v>
      </c>
      <c r="AD24" s="87" t="str">
        <f t="shared" si="6"/>
        <v>Mayor</v>
      </c>
      <c r="AE24" s="87" t="str">
        <f t="shared" si="0"/>
        <v xml:space="preserve"> </v>
      </c>
      <c r="AF24" s="90" t="s">
        <v>6</v>
      </c>
    </row>
    <row r="25" spans="1:32" ht="78" customHeight="1" x14ac:dyDescent="0.25">
      <c r="A25" s="70"/>
      <c r="B25" s="99">
        <v>20</v>
      </c>
      <c r="C25" s="98" t="e">
        <f>VLOOKUP(B25,'Mapa Corrupcion'!$A$7:$A$248,2,TRUE)</f>
        <v>#REF!</v>
      </c>
      <c r="D25" s="98" t="str">
        <f>VLOOKUP(B25,'Mapa Corrupcion'!$A$7:$I$248,9,1)</f>
        <v>Posibilidad de desviar recursos, y no recuperar préstamos otorgados, viéndose afectada la imagen y los ingresos de la entidad, con el ánimo de obtener un beneficio privado</v>
      </c>
      <c r="E25" s="83" t="s">
        <v>261</v>
      </c>
      <c r="F25" s="83" t="s">
        <v>261</v>
      </c>
      <c r="G25" s="83" t="s">
        <v>262</v>
      </c>
      <c r="H25" s="83" t="s">
        <v>262</v>
      </c>
      <c r="I25" s="83" t="s">
        <v>261</v>
      </c>
      <c r="J25" s="83" t="s">
        <v>261</v>
      </c>
      <c r="K25" s="83" t="s">
        <v>262</v>
      </c>
      <c r="L25" s="83" t="s">
        <v>262</v>
      </c>
      <c r="M25" s="83" t="s">
        <v>262</v>
      </c>
      <c r="N25" s="83" t="s">
        <v>261</v>
      </c>
      <c r="O25" s="83" t="s">
        <v>261</v>
      </c>
      <c r="P25" s="83" t="s">
        <v>261</v>
      </c>
      <c r="Q25" s="83" t="s">
        <v>262</v>
      </c>
      <c r="R25" s="83" t="s">
        <v>262</v>
      </c>
      <c r="S25" s="83" t="s">
        <v>262</v>
      </c>
      <c r="T25" s="83" t="s">
        <v>262</v>
      </c>
      <c r="U25" s="83" t="s">
        <v>262</v>
      </c>
      <c r="V25" s="83" t="s">
        <v>262</v>
      </c>
      <c r="W25" s="83" t="s">
        <v>262</v>
      </c>
      <c r="X25" s="84">
        <f t="shared" si="7"/>
        <v>7</v>
      </c>
      <c r="Y25" s="85">
        <f t="shared" si="1"/>
        <v>12</v>
      </c>
      <c r="Z25" s="86">
        <f t="shared" si="2"/>
        <v>0</v>
      </c>
      <c r="AA25" s="86">
        <f t="shared" si="3"/>
        <v>11</v>
      </c>
      <c r="AB25" s="86">
        <f t="shared" si="4"/>
        <v>0</v>
      </c>
      <c r="AC25" s="87" t="str">
        <f t="shared" si="5"/>
        <v xml:space="preserve"> </v>
      </c>
      <c r="AD25" s="87" t="str">
        <f t="shared" si="6"/>
        <v>Mayor</v>
      </c>
      <c r="AE25" s="87" t="str">
        <f t="shared" si="0"/>
        <v xml:space="preserve"> </v>
      </c>
      <c r="AF25" s="90" t="s">
        <v>6</v>
      </c>
    </row>
    <row r="26" spans="1:32" ht="78" customHeight="1" x14ac:dyDescent="0.25">
      <c r="A26" s="70"/>
      <c r="B26" s="99">
        <v>21</v>
      </c>
      <c r="C26" s="98" t="e">
        <f>VLOOKUP(B26,'Mapa Corrupcion'!$A$7:$A$248,2,TRUE)</f>
        <v>#REF!</v>
      </c>
      <c r="D26" s="98" t="str">
        <f>VLOOKUP(B26,'Mapa Corrupcion'!$A$7:$I$248,9,1)</f>
        <v>Posibilidad de manipular la información y/u omisión intencional de actuaciones judiciales o administrativas, a fin de favorecer intereses particulares, generando posibles sanciones o afectaciones de tipo legal para la entidad.</v>
      </c>
      <c r="E26" s="83" t="s">
        <v>261</v>
      </c>
      <c r="F26" s="83" t="s">
        <v>261</v>
      </c>
      <c r="G26" s="83" t="s">
        <v>262</v>
      </c>
      <c r="H26" s="83" t="s">
        <v>262</v>
      </c>
      <c r="I26" s="83" t="s">
        <v>261</v>
      </c>
      <c r="J26" s="83" t="s">
        <v>261</v>
      </c>
      <c r="K26" s="83" t="s">
        <v>262</v>
      </c>
      <c r="L26" s="83" t="s">
        <v>262</v>
      </c>
      <c r="M26" s="83" t="s">
        <v>262</v>
      </c>
      <c r="N26" s="83" t="s">
        <v>261</v>
      </c>
      <c r="O26" s="83" t="s">
        <v>261</v>
      </c>
      <c r="P26" s="83" t="s">
        <v>261</v>
      </c>
      <c r="Q26" s="83" t="s">
        <v>262</v>
      </c>
      <c r="R26" s="83" t="s">
        <v>262</v>
      </c>
      <c r="S26" s="83" t="s">
        <v>262</v>
      </c>
      <c r="T26" s="83" t="s">
        <v>262</v>
      </c>
      <c r="U26" s="83" t="s">
        <v>262</v>
      </c>
      <c r="V26" s="83" t="s">
        <v>262</v>
      </c>
      <c r="W26" s="83" t="s">
        <v>262</v>
      </c>
      <c r="X26" s="84">
        <f t="shared" si="7"/>
        <v>7</v>
      </c>
      <c r="Y26" s="85">
        <f t="shared" si="1"/>
        <v>12</v>
      </c>
      <c r="Z26" s="86">
        <f t="shared" si="2"/>
        <v>0</v>
      </c>
      <c r="AA26" s="86">
        <f t="shared" si="3"/>
        <v>11</v>
      </c>
      <c r="AB26" s="86">
        <f t="shared" si="4"/>
        <v>0</v>
      </c>
      <c r="AC26" s="87" t="str">
        <f t="shared" si="5"/>
        <v xml:space="preserve"> </v>
      </c>
      <c r="AD26" s="87" t="str">
        <f t="shared" si="6"/>
        <v>Mayor</v>
      </c>
      <c r="AE26" s="87" t="str">
        <f t="shared" si="0"/>
        <v xml:space="preserve"> </v>
      </c>
      <c r="AF26" s="90" t="s">
        <v>6</v>
      </c>
    </row>
    <row r="27" spans="1:32" ht="78" customHeight="1" x14ac:dyDescent="0.25">
      <c r="A27" s="70"/>
      <c r="B27" s="99">
        <v>22</v>
      </c>
      <c r="C27" s="98" t="e">
        <f>VLOOKUP(B27,'Mapa Corrupcion'!$A$7:$A$248,2,TRUE)</f>
        <v>#REF!</v>
      </c>
      <c r="D27" s="98" t="str">
        <f>VLOOKUP(B27,'Mapa Corrupcion'!$A$7:$I$248,9,1)</f>
        <v xml:space="preserve">Posibilidad de expedir actos administrativos sin el debido proceso favoreciendo o desfavoreciendo a terceros por parte de la Oficina de Control Disciplinario Interno </v>
      </c>
      <c r="E27" s="83" t="s">
        <v>262</v>
      </c>
      <c r="F27" s="83" t="s">
        <v>262</v>
      </c>
      <c r="G27" s="83" t="s">
        <v>262</v>
      </c>
      <c r="H27" s="83" t="s">
        <v>262</v>
      </c>
      <c r="I27" s="83" t="s">
        <v>262</v>
      </c>
      <c r="J27" s="83" t="s">
        <v>262</v>
      </c>
      <c r="K27" s="83" t="s">
        <v>262</v>
      </c>
      <c r="L27" s="83" t="s">
        <v>262</v>
      </c>
      <c r="M27" s="83" t="s">
        <v>262</v>
      </c>
      <c r="N27" s="83" t="s">
        <v>261</v>
      </c>
      <c r="O27" s="83" t="s">
        <v>262</v>
      </c>
      <c r="P27" s="83" t="s">
        <v>261</v>
      </c>
      <c r="Q27" s="83" t="s">
        <v>262</v>
      </c>
      <c r="R27" s="83" t="s">
        <v>262</v>
      </c>
      <c r="S27" s="83" t="s">
        <v>262</v>
      </c>
      <c r="T27" s="83" t="s">
        <v>262</v>
      </c>
      <c r="U27" s="83" t="s">
        <v>262</v>
      </c>
      <c r="V27" s="83" t="s">
        <v>262</v>
      </c>
      <c r="W27" s="83" t="s">
        <v>262</v>
      </c>
      <c r="X27" s="84">
        <f t="shared" si="7"/>
        <v>2</v>
      </c>
      <c r="Y27" s="85">
        <f t="shared" si="1"/>
        <v>17</v>
      </c>
      <c r="Z27" s="86">
        <f t="shared" si="2"/>
        <v>0</v>
      </c>
      <c r="AA27" s="86">
        <f t="shared" si="3"/>
        <v>0</v>
      </c>
      <c r="AB27" s="86">
        <f t="shared" si="4"/>
        <v>5</v>
      </c>
      <c r="AC27" s="87" t="str">
        <f t="shared" si="5"/>
        <v xml:space="preserve"> </v>
      </c>
      <c r="AD27" s="87" t="str">
        <f t="shared" si="6"/>
        <v xml:space="preserve"> </v>
      </c>
      <c r="AE27" s="87" t="str">
        <f t="shared" si="0"/>
        <v>Moderado</v>
      </c>
      <c r="AF27" s="90" t="s">
        <v>58</v>
      </c>
    </row>
    <row r="28" spans="1:32" ht="78" customHeight="1" x14ac:dyDescent="0.25">
      <c r="A28" s="70"/>
      <c r="B28" s="99">
        <v>23</v>
      </c>
      <c r="C28" s="98" t="e">
        <f>VLOOKUP(B28,'Mapa Corrupcion'!$A$7:$A$248,2,TRUE)</f>
        <v>#REF!</v>
      </c>
      <c r="D28" s="98" t="str">
        <f>VLOOKUP(B28,'Mapa Corrupcion'!$A$7:$I$248,9,1)</f>
        <v>Posibilidad de compartir información digital  de carácter confidencial que administra la CVP acerca de sus beneficiarios y/o grupos de interés , con terceros no autorizados buscando obtener un beneficio.</v>
      </c>
      <c r="E28" s="83" t="s">
        <v>262</v>
      </c>
      <c r="F28" s="83" t="s">
        <v>262</v>
      </c>
      <c r="G28" s="83" t="s">
        <v>262</v>
      </c>
      <c r="H28" s="83" t="s">
        <v>262</v>
      </c>
      <c r="I28" s="83" t="s">
        <v>262</v>
      </c>
      <c r="J28" s="83" t="s">
        <v>262</v>
      </c>
      <c r="K28" s="83" t="s">
        <v>262</v>
      </c>
      <c r="L28" s="83" t="s">
        <v>262</v>
      </c>
      <c r="M28" s="83" t="s">
        <v>262</v>
      </c>
      <c r="N28" s="83" t="s">
        <v>261</v>
      </c>
      <c r="O28" s="83" t="s">
        <v>262</v>
      </c>
      <c r="P28" s="83" t="s">
        <v>261</v>
      </c>
      <c r="Q28" s="83" t="s">
        <v>262</v>
      </c>
      <c r="R28" s="83" t="s">
        <v>262</v>
      </c>
      <c r="S28" s="83" t="s">
        <v>262</v>
      </c>
      <c r="T28" s="83" t="s">
        <v>262</v>
      </c>
      <c r="U28" s="83" t="s">
        <v>262</v>
      </c>
      <c r="V28" s="83" t="s">
        <v>262</v>
      </c>
      <c r="W28" s="83" t="s">
        <v>262</v>
      </c>
      <c r="X28" s="84">
        <f t="shared" si="7"/>
        <v>2</v>
      </c>
      <c r="Y28" s="85">
        <f t="shared" si="1"/>
        <v>17</v>
      </c>
      <c r="Z28" s="86">
        <f t="shared" si="2"/>
        <v>0</v>
      </c>
      <c r="AA28" s="86">
        <f t="shared" si="3"/>
        <v>0</v>
      </c>
      <c r="AB28" s="86">
        <f t="shared" si="4"/>
        <v>5</v>
      </c>
      <c r="AC28" s="87" t="str">
        <f t="shared" si="5"/>
        <v xml:space="preserve"> </v>
      </c>
      <c r="AD28" s="87" t="str">
        <f t="shared" si="6"/>
        <v xml:space="preserve"> </v>
      </c>
      <c r="AE28" s="87" t="str">
        <f t="shared" si="0"/>
        <v>Moderado</v>
      </c>
      <c r="AF28" s="90" t="s">
        <v>58</v>
      </c>
    </row>
    <row r="29" spans="1:32" ht="78" customHeight="1" x14ac:dyDescent="0.25">
      <c r="A29" s="70"/>
      <c r="B29" s="99">
        <v>24</v>
      </c>
      <c r="C29" s="98" t="e">
        <f>VLOOKUP(B29,'Mapa Corrupcion'!$A$7:$A$248,2,TRUE)</f>
        <v>#REF!</v>
      </c>
      <c r="D29" s="98" t="str">
        <f>VLOOKUP(B29,'Mapa Corrupcion'!$A$7:$I$248,9,1)</f>
        <v xml:space="preserve">Posibilidad de desviar el proceso de Reasentamientos (reubicación temporal o definitiva de una familia o la compra del predio o mejora) con la asignación de un instrumento financiero, para favorecer a una familia que no cumple con los requisitos, haciendo uso indebido del poder, omitiendo el debido proceso o aceptando y/o proponiendo algún tipo de retribución. </v>
      </c>
      <c r="E29" s="83" t="s">
        <v>262</v>
      </c>
      <c r="F29" s="83" t="s">
        <v>262</v>
      </c>
      <c r="G29" s="83" t="s">
        <v>261</v>
      </c>
      <c r="H29" s="83" t="s">
        <v>261</v>
      </c>
      <c r="I29" s="83" t="s">
        <v>261</v>
      </c>
      <c r="J29" s="83" t="s">
        <v>261</v>
      </c>
      <c r="K29" s="83" t="s">
        <v>262</v>
      </c>
      <c r="L29" s="83" t="s">
        <v>262</v>
      </c>
      <c r="M29" s="83" t="s">
        <v>262</v>
      </c>
      <c r="N29" s="83" t="s">
        <v>261</v>
      </c>
      <c r="O29" s="83" t="s">
        <v>262</v>
      </c>
      <c r="P29" s="83" t="s">
        <v>261</v>
      </c>
      <c r="Q29" s="83" t="s">
        <v>261</v>
      </c>
      <c r="R29" s="83" t="s">
        <v>262</v>
      </c>
      <c r="S29" s="83" t="s">
        <v>262</v>
      </c>
      <c r="T29" s="83" t="s">
        <v>262</v>
      </c>
      <c r="U29" s="83" t="s">
        <v>262</v>
      </c>
      <c r="V29" s="83" t="s">
        <v>262</v>
      </c>
      <c r="W29" s="83" t="s">
        <v>262</v>
      </c>
      <c r="X29" s="84">
        <f t="shared" si="7"/>
        <v>7</v>
      </c>
      <c r="Y29" s="85">
        <f t="shared" si="1"/>
        <v>12</v>
      </c>
      <c r="Z29" s="86">
        <f t="shared" si="2"/>
        <v>0</v>
      </c>
      <c r="AA29" s="86">
        <f t="shared" si="3"/>
        <v>11</v>
      </c>
      <c r="AB29" s="86">
        <f t="shared" si="4"/>
        <v>0</v>
      </c>
      <c r="AC29" s="87" t="str">
        <f t="shared" si="5"/>
        <v xml:space="preserve"> </v>
      </c>
      <c r="AD29" s="87" t="str">
        <f t="shared" si="6"/>
        <v>Mayor</v>
      </c>
      <c r="AE29" s="87" t="str">
        <f t="shared" si="0"/>
        <v xml:space="preserve"> </v>
      </c>
      <c r="AF29" s="90" t="s">
        <v>6</v>
      </c>
    </row>
    <row r="30" spans="1:32" ht="34.5" customHeight="1" x14ac:dyDescent="0.25">
      <c r="A30" s="70"/>
      <c r="B30" s="88">
        <v>25</v>
      </c>
      <c r="C30" s="82" t="e">
        <f>VLOOKUP(B30,'Mapa Corrupcion'!$A$7:$A$248,2,TRUE)</f>
        <v>#REF!</v>
      </c>
      <c r="D30" s="82" t="str">
        <f>VLOOKUP(B30,'Mapa Corrupcion'!$A$7:$I$248,9,1)</f>
        <v xml:space="preserve">Posibilidad de generar sobrecostos con el fin de favorecer el interés privado mediante la alteración en los cronogramas de obra lo cual cambia las condiciones establecidas para la entrega de los proyectos constructivos de la dirección de Urbanizaciones y Titulación, generando posibles favorecimientos a terceros. </v>
      </c>
      <c r="E30" s="83" t="s">
        <v>262</v>
      </c>
      <c r="F30" s="83" t="s">
        <v>262</v>
      </c>
      <c r="G30" s="83" t="s">
        <v>262</v>
      </c>
      <c r="H30" s="83" t="s">
        <v>262</v>
      </c>
      <c r="I30" s="83" t="s">
        <v>262</v>
      </c>
      <c r="J30" s="83" t="s">
        <v>262</v>
      </c>
      <c r="K30" s="83" t="s">
        <v>262</v>
      </c>
      <c r="L30" s="83" t="s">
        <v>262</v>
      </c>
      <c r="M30" s="83" t="s">
        <v>262</v>
      </c>
      <c r="N30" s="83" t="s">
        <v>261</v>
      </c>
      <c r="O30" s="83" t="s">
        <v>262</v>
      </c>
      <c r="P30" s="83" t="s">
        <v>261</v>
      </c>
      <c r="Q30" s="83" t="s">
        <v>262</v>
      </c>
      <c r="R30" s="83" t="s">
        <v>262</v>
      </c>
      <c r="S30" s="83" t="s">
        <v>262</v>
      </c>
      <c r="T30" s="83" t="s">
        <v>262</v>
      </c>
      <c r="U30" s="83" t="s">
        <v>262</v>
      </c>
      <c r="V30" s="83" t="s">
        <v>262</v>
      </c>
      <c r="W30" s="83" t="s">
        <v>262</v>
      </c>
      <c r="X30" s="84">
        <f t="shared" si="7"/>
        <v>2</v>
      </c>
      <c r="Y30" s="85">
        <f t="shared" si="1"/>
        <v>17</v>
      </c>
      <c r="Z30" s="86">
        <f t="shared" si="2"/>
        <v>0</v>
      </c>
      <c r="AA30" s="86">
        <f t="shared" si="3"/>
        <v>0</v>
      </c>
      <c r="AB30" s="86">
        <f t="shared" si="4"/>
        <v>5</v>
      </c>
      <c r="AC30" s="87" t="str">
        <f t="shared" si="5"/>
        <v xml:space="preserve"> </v>
      </c>
      <c r="AD30" s="87" t="str">
        <f t="shared" si="6"/>
        <v xml:space="preserve"> </v>
      </c>
      <c r="AE30" s="87" t="str">
        <f t="shared" si="0"/>
        <v>Moderado</v>
      </c>
      <c r="AF30" s="90" t="s">
        <v>58</v>
      </c>
    </row>
    <row r="31" spans="1:32" ht="34.5" customHeight="1" x14ac:dyDescent="0.25">
      <c r="A31" s="70"/>
      <c r="B31" s="88">
        <v>26</v>
      </c>
      <c r="C31" s="82" t="e">
        <f>VLOOKUP(B31,'Mapa Corrupcion'!$A$7:$A$248,2,TRUE)</f>
        <v>#REF!</v>
      </c>
      <c r="D31" s="82" t="str">
        <f>VLOOKUP(B31,'Mapa Corrupcion'!$A$7:$I$248,9,1)</f>
        <v>Posibilidad de favorecer a terceros, omitiendo los aspectos legales del proceso. Esto puede generar detrimento de los recursos públicos y generar investigaciones por parte de los entes de control, afectando la imagen de la entidad.</v>
      </c>
      <c r="E31" s="83" t="s">
        <v>262</v>
      </c>
      <c r="F31" s="83" t="s">
        <v>262</v>
      </c>
      <c r="G31" s="83" t="s">
        <v>261</v>
      </c>
      <c r="H31" s="83" t="s">
        <v>261</v>
      </c>
      <c r="I31" s="83" t="s">
        <v>261</v>
      </c>
      <c r="J31" s="83" t="s">
        <v>261</v>
      </c>
      <c r="K31" s="83" t="s">
        <v>262</v>
      </c>
      <c r="L31" s="83" t="s">
        <v>262</v>
      </c>
      <c r="M31" s="83" t="s">
        <v>262</v>
      </c>
      <c r="N31" s="83" t="s">
        <v>261</v>
      </c>
      <c r="O31" s="83" t="s">
        <v>262</v>
      </c>
      <c r="P31" s="83" t="s">
        <v>261</v>
      </c>
      <c r="Q31" s="83" t="s">
        <v>261</v>
      </c>
      <c r="R31" s="83" t="s">
        <v>262</v>
      </c>
      <c r="S31" s="83" t="s">
        <v>262</v>
      </c>
      <c r="T31" s="83" t="s">
        <v>262</v>
      </c>
      <c r="U31" s="83" t="s">
        <v>262</v>
      </c>
      <c r="V31" s="83" t="s">
        <v>262</v>
      </c>
      <c r="W31" s="83" t="s">
        <v>262</v>
      </c>
      <c r="X31" s="84">
        <f t="shared" si="7"/>
        <v>7</v>
      </c>
      <c r="Y31" s="85">
        <f t="shared" si="1"/>
        <v>12</v>
      </c>
      <c r="Z31" s="86">
        <f t="shared" si="2"/>
        <v>0</v>
      </c>
      <c r="AA31" s="86">
        <f t="shared" si="3"/>
        <v>11</v>
      </c>
      <c r="AB31" s="86">
        <f t="shared" si="4"/>
        <v>0</v>
      </c>
      <c r="AC31" s="87" t="str">
        <f t="shared" si="5"/>
        <v xml:space="preserve"> </v>
      </c>
      <c r="AD31" s="87" t="str">
        <f t="shared" si="6"/>
        <v>Mayor</v>
      </c>
      <c r="AE31" s="87" t="str">
        <f t="shared" si="0"/>
        <v xml:space="preserve"> </v>
      </c>
      <c r="AF31" s="90" t="s">
        <v>6</v>
      </c>
    </row>
    <row r="32" spans="1:32" ht="34.5" customHeight="1" x14ac:dyDescent="0.25">
      <c r="A32" s="70"/>
      <c r="B32" s="88">
        <v>27</v>
      </c>
      <c r="C32" s="82" t="e">
        <f>VLOOKUP(B32,'Mapa Corrupcion'!$A$7:$A$248,2,TRUE)</f>
        <v>#REF!</v>
      </c>
      <c r="D32" s="82" t="str">
        <f>VLOOKUP(B32,'Mapa Corrupcion'!$A$7:$I$248,9,1)</f>
        <v>Posibilidad de comprar predios destinados a adelantar procesos  de titulación bajo criterios subjetivos de selección, desviando la gestión en las fases de visita a terreno, estudio jurídico y de títulos, estudio técnico y/o valoración integral del inmueble, con el fin de recibir un beneficio económico por parte de terceros.</v>
      </c>
      <c r="E32" s="83" t="s">
        <v>262</v>
      </c>
      <c r="F32" s="83" t="s">
        <v>262</v>
      </c>
      <c r="G32" s="83" t="s">
        <v>262</v>
      </c>
      <c r="H32" s="83" t="s">
        <v>262</v>
      </c>
      <c r="I32" s="83" t="s">
        <v>262</v>
      </c>
      <c r="J32" s="83" t="s">
        <v>262</v>
      </c>
      <c r="K32" s="83" t="s">
        <v>262</v>
      </c>
      <c r="L32" s="83" t="s">
        <v>262</v>
      </c>
      <c r="M32" s="83" t="s">
        <v>262</v>
      </c>
      <c r="N32" s="83" t="s">
        <v>261</v>
      </c>
      <c r="O32" s="83" t="s">
        <v>262</v>
      </c>
      <c r="P32" s="83" t="s">
        <v>261</v>
      </c>
      <c r="Q32" s="83" t="s">
        <v>262</v>
      </c>
      <c r="R32" s="83" t="s">
        <v>262</v>
      </c>
      <c r="S32" s="83" t="s">
        <v>262</v>
      </c>
      <c r="T32" s="83" t="s">
        <v>262</v>
      </c>
      <c r="U32" s="83" t="s">
        <v>262</v>
      </c>
      <c r="V32" s="83" t="s">
        <v>262</v>
      </c>
      <c r="W32" s="83" t="s">
        <v>262</v>
      </c>
      <c r="X32" s="84">
        <f t="shared" si="7"/>
        <v>2</v>
      </c>
      <c r="Y32" s="85">
        <f t="shared" si="1"/>
        <v>17</v>
      </c>
      <c r="Z32" s="86">
        <f t="shared" si="2"/>
        <v>0</v>
      </c>
      <c r="AA32" s="86">
        <f t="shared" si="3"/>
        <v>0</v>
      </c>
      <c r="AB32" s="86">
        <f t="shared" si="4"/>
        <v>5</v>
      </c>
      <c r="AC32" s="87" t="str">
        <f t="shared" si="5"/>
        <v xml:space="preserve"> </v>
      </c>
      <c r="AD32" s="87" t="str">
        <f t="shared" si="6"/>
        <v xml:space="preserve"> </v>
      </c>
      <c r="AE32" s="87" t="str">
        <f t="shared" si="0"/>
        <v>Moderado</v>
      </c>
      <c r="AF32" s="90" t="s">
        <v>58</v>
      </c>
    </row>
    <row r="33" spans="1:32" ht="34.5" customHeight="1" x14ac:dyDescent="0.25">
      <c r="A33" s="70"/>
      <c r="B33" s="88">
        <v>28</v>
      </c>
      <c r="C33" s="82" t="e">
        <f>VLOOKUP(B33,'Mapa Corrupcion'!$A$7:$A$248,2,TRUE)</f>
        <v>#REF!</v>
      </c>
      <c r="D33" s="82" t="str">
        <f>VLOOKUP(B33,'Mapa Corrupcion'!$A$7:$I$248,9,1)</f>
        <v>Posibilidad de alterar los criterios de análisis de transferencia de dominio por venta para titular los predios de propiedad de la Caja de la Vivienda Popular, favoreciendo de manera especial a terceros mediante la asignación indebida alterando así los criterios definidos para la titulación a nombre de la CVP.</v>
      </c>
      <c r="E33" s="83" t="s">
        <v>262</v>
      </c>
      <c r="F33" s="83" t="s">
        <v>262</v>
      </c>
      <c r="G33" s="83" t="s">
        <v>261</v>
      </c>
      <c r="H33" s="83" t="s">
        <v>261</v>
      </c>
      <c r="I33" s="83" t="s">
        <v>261</v>
      </c>
      <c r="J33" s="83" t="s">
        <v>261</v>
      </c>
      <c r="K33" s="83" t="s">
        <v>262</v>
      </c>
      <c r="L33" s="83" t="s">
        <v>262</v>
      </c>
      <c r="M33" s="83" t="s">
        <v>262</v>
      </c>
      <c r="N33" s="83" t="s">
        <v>261</v>
      </c>
      <c r="O33" s="83" t="s">
        <v>262</v>
      </c>
      <c r="P33" s="83" t="s">
        <v>261</v>
      </c>
      <c r="Q33" s="83" t="s">
        <v>261</v>
      </c>
      <c r="R33" s="83" t="s">
        <v>262</v>
      </c>
      <c r="S33" s="83" t="s">
        <v>262</v>
      </c>
      <c r="T33" s="83" t="s">
        <v>262</v>
      </c>
      <c r="U33" s="83" t="s">
        <v>262</v>
      </c>
      <c r="V33" s="83" t="s">
        <v>262</v>
      </c>
      <c r="W33" s="83" t="s">
        <v>262</v>
      </c>
      <c r="X33" s="84">
        <f t="shared" si="7"/>
        <v>7</v>
      </c>
      <c r="Y33" s="85">
        <f t="shared" si="1"/>
        <v>12</v>
      </c>
      <c r="Z33" s="86">
        <f t="shared" si="2"/>
        <v>0</v>
      </c>
      <c r="AA33" s="86">
        <f t="shared" si="3"/>
        <v>11</v>
      </c>
      <c r="AB33" s="86">
        <f t="shared" si="4"/>
        <v>0</v>
      </c>
      <c r="AC33" s="87" t="str">
        <f t="shared" si="5"/>
        <v xml:space="preserve"> </v>
      </c>
      <c r="AD33" s="87" t="str">
        <f t="shared" si="6"/>
        <v>Mayor</v>
      </c>
      <c r="AE33" s="87" t="str">
        <f t="shared" si="0"/>
        <v xml:space="preserve"> </v>
      </c>
      <c r="AF33" s="90" t="s">
        <v>6</v>
      </c>
    </row>
    <row r="34" spans="1:32" ht="34.5" customHeight="1" x14ac:dyDescent="0.25">
      <c r="A34" s="70"/>
      <c r="B34" s="88"/>
      <c r="C34" s="82" t="e">
        <f>VLOOKUP(B34,'Mapa Corrupcion'!$A$7:$A$248,2,TRUE)</f>
        <v>#N/A</v>
      </c>
      <c r="D34" s="82" t="e">
        <f>VLOOKUP(B34,'Mapa Corrupcion'!$A$7:$I$248,9,1)</f>
        <v>#N/A</v>
      </c>
      <c r="E34" s="83" t="s">
        <v>238</v>
      </c>
      <c r="F34" s="83" t="s">
        <v>238</v>
      </c>
      <c r="G34" s="83" t="s">
        <v>238</v>
      </c>
      <c r="H34" s="83" t="s">
        <v>238</v>
      </c>
      <c r="I34" s="83" t="s">
        <v>238</v>
      </c>
      <c r="J34" s="83" t="s">
        <v>238</v>
      </c>
      <c r="K34" s="83" t="s">
        <v>238</v>
      </c>
      <c r="L34" s="83" t="s">
        <v>238</v>
      </c>
      <c r="M34" s="83" t="s">
        <v>238</v>
      </c>
      <c r="N34" s="83" t="s">
        <v>238</v>
      </c>
      <c r="O34" s="83" t="s">
        <v>238</v>
      </c>
      <c r="P34" s="83" t="s">
        <v>238</v>
      </c>
      <c r="Q34" s="83" t="s">
        <v>238</v>
      </c>
      <c r="R34" s="83" t="s">
        <v>238</v>
      </c>
      <c r="S34" s="83" t="s">
        <v>238</v>
      </c>
      <c r="T34" s="83" t="s">
        <v>238</v>
      </c>
      <c r="U34" s="83" t="s">
        <v>238</v>
      </c>
      <c r="V34" s="83" t="s">
        <v>238</v>
      </c>
      <c r="W34" s="83" t="s">
        <v>238</v>
      </c>
      <c r="X34" s="84">
        <f t="shared" si="7"/>
        <v>0</v>
      </c>
      <c r="Y34" s="85">
        <f t="shared" si="1"/>
        <v>0</v>
      </c>
      <c r="Z34" s="86">
        <f t="shared" si="2"/>
        <v>0</v>
      </c>
      <c r="AA34" s="86">
        <f t="shared" si="3"/>
        <v>0</v>
      </c>
      <c r="AB34" s="86">
        <f t="shared" si="4"/>
        <v>5</v>
      </c>
      <c r="AC34" s="87" t="str">
        <f t="shared" si="5"/>
        <v xml:space="preserve"> </v>
      </c>
      <c r="AD34" s="87" t="str">
        <f t="shared" si="6"/>
        <v xml:space="preserve"> </v>
      </c>
      <c r="AE34" s="87" t="str">
        <f t="shared" si="0"/>
        <v>Moderado</v>
      </c>
      <c r="AF34" s="90" t="s">
        <v>265</v>
      </c>
    </row>
    <row r="35" spans="1:32" ht="34.5" customHeight="1" x14ac:dyDescent="0.25">
      <c r="A35" s="70"/>
      <c r="B35" s="88"/>
      <c r="C35" s="82" t="e">
        <f>VLOOKUP(B35,'Mapa Corrupcion'!$A$7:$A$248,2,TRUE)</f>
        <v>#N/A</v>
      </c>
      <c r="D35" s="82" t="e">
        <f>VLOOKUP(B35,'Mapa Corrupcion'!$A$7:$I$248,9,1)</f>
        <v>#N/A</v>
      </c>
      <c r="E35" s="83" t="s">
        <v>238</v>
      </c>
      <c r="F35" s="83" t="s">
        <v>238</v>
      </c>
      <c r="G35" s="83" t="s">
        <v>238</v>
      </c>
      <c r="H35" s="83" t="s">
        <v>238</v>
      </c>
      <c r="I35" s="83" t="s">
        <v>238</v>
      </c>
      <c r="J35" s="83" t="s">
        <v>238</v>
      </c>
      <c r="K35" s="83" t="s">
        <v>238</v>
      </c>
      <c r="L35" s="83" t="s">
        <v>238</v>
      </c>
      <c r="M35" s="83" t="s">
        <v>238</v>
      </c>
      <c r="N35" s="83" t="s">
        <v>238</v>
      </c>
      <c r="O35" s="83" t="s">
        <v>238</v>
      </c>
      <c r="P35" s="83" t="s">
        <v>238</v>
      </c>
      <c r="Q35" s="83" t="s">
        <v>238</v>
      </c>
      <c r="R35" s="83" t="s">
        <v>238</v>
      </c>
      <c r="S35" s="83" t="s">
        <v>238</v>
      </c>
      <c r="T35" s="83" t="s">
        <v>238</v>
      </c>
      <c r="U35" s="83" t="s">
        <v>238</v>
      </c>
      <c r="V35" s="83" t="s">
        <v>238</v>
      </c>
      <c r="W35" s="83" t="s">
        <v>238</v>
      </c>
      <c r="X35" s="84">
        <f t="shared" si="7"/>
        <v>0</v>
      </c>
      <c r="Y35" s="85">
        <f t="shared" si="1"/>
        <v>0</v>
      </c>
      <c r="Z35" s="86">
        <f t="shared" si="2"/>
        <v>0</v>
      </c>
      <c r="AA35" s="86">
        <f t="shared" si="3"/>
        <v>0</v>
      </c>
      <c r="AB35" s="86">
        <f t="shared" si="4"/>
        <v>5</v>
      </c>
      <c r="AC35" s="87" t="str">
        <f t="shared" si="5"/>
        <v xml:space="preserve"> </v>
      </c>
      <c r="AD35" s="87" t="str">
        <f t="shared" si="6"/>
        <v xml:space="preserve"> </v>
      </c>
      <c r="AE35" s="87" t="str">
        <f t="shared" si="0"/>
        <v>Moderado</v>
      </c>
      <c r="AF35" s="90" t="s">
        <v>265</v>
      </c>
    </row>
    <row r="36" spans="1:32" ht="34.5" customHeight="1" x14ac:dyDescent="0.25">
      <c r="A36" s="70"/>
      <c r="B36" s="88"/>
      <c r="C36" s="82" t="e">
        <f>VLOOKUP(B36,'Mapa Corrupcion'!$A$7:$A$248,2,TRUE)</f>
        <v>#N/A</v>
      </c>
      <c r="D36" s="82" t="e">
        <f>VLOOKUP(B36,'Mapa Corrupcion'!$A$7:$I$248,9,1)</f>
        <v>#N/A</v>
      </c>
      <c r="E36" s="83" t="s">
        <v>238</v>
      </c>
      <c r="F36" s="83" t="s">
        <v>238</v>
      </c>
      <c r="G36" s="83" t="s">
        <v>238</v>
      </c>
      <c r="H36" s="83" t="s">
        <v>238</v>
      </c>
      <c r="I36" s="83" t="s">
        <v>238</v>
      </c>
      <c r="J36" s="83" t="s">
        <v>238</v>
      </c>
      <c r="K36" s="83" t="s">
        <v>238</v>
      </c>
      <c r="L36" s="83" t="s">
        <v>238</v>
      </c>
      <c r="M36" s="83" t="s">
        <v>238</v>
      </c>
      <c r="N36" s="83" t="s">
        <v>238</v>
      </c>
      <c r="O36" s="83" t="s">
        <v>238</v>
      </c>
      <c r="P36" s="83" t="s">
        <v>238</v>
      </c>
      <c r="Q36" s="83" t="s">
        <v>238</v>
      </c>
      <c r="R36" s="83" t="s">
        <v>238</v>
      </c>
      <c r="S36" s="83" t="s">
        <v>238</v>
      </c>
      <c r="T36" s="83" t="s">
        <v>238</v>
      </c>
      <c r="U36" s="83" t="s">
        <v>238</v>
      </c>
      <c r="V36" s="83" t="s">
        <v>238</v>
      </c>
      <c r="W36" s="83" t="s">
        <v>238</v>
      </c>
      <c r="X36" s="84">
        <f t="shared" si="7"/>
        <v>0</v>
      </c>
      <c r="Y36" s="85">
        <f t="shared" si="1"/>
        <v>0</v>
      </c>
      <c r="Z36" s="86">
        <f t="shared" si="2"/>
        <v>0</v>
      </c>
      <c r="AA36" s="86">
        <f t="shared" si="3"/>
        <v>0</v>
      </c>
      <c r="AB36" s="86">
        <f t="shared" si="4"/>
        <v>5</v>
      </c>
      <c r="AC36" s="87" t="str">
        <f t="shared" si="5"/>
        <v xml:space="preserve"> </v>
      </c>
      <c r="AD36" s="87" t="str">
        <f t="shared" si="6"/>
        <v xml:space="preserve"> </v>
      </c>
      <c r="AE36" s="87" t="str">
        <f t="shared" si="0"/>
        <v>Moderado</v>
      </c>
      <c r="AF36" s="90" t="s">
        <v>265</v>
      </c>
    </row>
    <row r="37" spans="1:32" ht="34.5" customHeight="1" x14ac:dyDescent="0.25">
      <c r="A37" s="70"/>
      <c r="B37" s="88"/>
      <c r="C37" s="82" t="e">
        <f>VLOOKUP(B37,'Mapa Corrupcion'!$A$7:$A$248,2,TRUE)</f>
        <v>#N/A</v>
      </c>
      <c r="D37" s="82" t="e">
        <f>VLOOKUP(B37,'Mapa Corrupcion'!$A$7:$I$248,9,1)</f>
        <v>#N/A</v>
      </c>
      <c r="E37" s="83" t="s">
        <v>238</v>
      </c>
      <c r="F37" s="83" t="s">
        <v>238</v>
      </c>
      <c r="G37" s="83" t="s">
        <v>238</v>
      </c>
      <c r="H37" s="83" t="s">
        <v>238</v>
      </c>
      <c r="I37" s="83" t="s">
        <v>238</v>
      </c>
      <c r="J37" s="83" t="s">
        <v>238</v>
      </c>
      <c r="K37" s="83" t="s">
        <v>238</v>
      </c>
      <c r="L37" s="83" t="s">
        <v>238</v>
      </c>
      <c r="M37" s="83" t="s">
        <v>238</v>
      </c>
      <c r="N37" s="83" t="s">
        <v>238</v>
      </c>
      <c r="O37" s="83" t="s">
        <v>238</v>
      </c>
      <c r="P37" s="83" t="s">
        <v>238</v>
      </c>
      <c r="Q37" s="83" t="s">
        <v>238</v>
      </c>
      <c r="R37" s="83" t="s">
        <v>238</v>
      </c>
      <c r="S37" s="83" t="s">
        <v>238</v>
      </c>
      <c r="T37" s="83" t="s">
        <v>238</v>
      </c>
      <c r="U37" s="83" t="s">
        <v>238</v>
      </c>
      <c r="V37" s="83" t="s">
        <v>238</v>
      </c>
      <c r="W37" s="83" t="s">
        <v>238</v>
      </c>
      <c r="X37" s="84">
        <f t="shared" si="7"/>
        <v>0</v>
      </c>
      <c r="Y37" s="85">
        <f t="shared" si="1"/>
        <v>0</v>
      </c>
      <c r="Z37" s="86">
        <f t="shared" si="2"/>
        <v>0</v>
      </c>
      <c r="AA37" s="86">
        <f t="shared" si="3"/>
        <v>0</v>
      </c>
      <c r="AB37" s="86">
        <f t="shared" si="4"/>
        <v>5</v>
      </c>
      <c r="AC37" s="87" t="str">
        <f t="shared" si="5"/>
        <v xml:space="preserve"> </v>
      </c>
      <c r="AD37" s="87" t="str">
        <f t="shared" si="6"/>
        <v xml:space="preserve"> </v>
      </c>
      <c r="AE37" s="87" t="str">
        <f t="shared" si="0"/>
        <v>Moderado</v>
      </c>
      <c r="AF37" s="90" t="s">
        <v>265</v>
      </c>
    </row>
    <row r="38" spans="1:32" ht="34.5" customHeight="1" x14ac:dyDescent="0.25">
      <c r="A38" s="70"/>
      <c r="B38" s="88"/>
      <c r="C38" s="82" t="e">
        <f>VLOOKUP(B38,'Mapa Corrupcion'!$A$7:$A$248,2,TRUE)</f>
        <v>#N/A</v>
      </c>
      <c r="D38" s="82" t="e">
        <f>VLOOKUP(B38,'Mapa Corrupcion'!$A$7:$I$248,9,1)</f>
        <v>#N/A</v>
      </c>
      <c r="E38" s="83" t="s">
        <v>238</v>
      </c>
      <c r="F38" s="83" t="s">
        <v>238</v>
      </c>
      <c r="G38" s="83" t="s">
        <v>238</v>
      </c>
      <c r="H38" s="83" t="s">
        <v>238</v>
      </c>
      <c r="I38" s="83" t="s">
        <v>238</v>
      </c>
      <c r="J38" s="83" t="s">
        <v>238</v>
      </c>
      <c r="K38" s="83" t="s">
        <v>238</v>
      </c>
      <c r="L38" s="83" t="s">
        <v>238</v>
      </c>
      <c r="M38" s="83" t="s">
        <v>238</v>
      </c>
      <c r="N38" s="83" t="s">
        <v>238</v>
      </c>
      <c r="O38" s="83" t="s">
        <v>238</v>
      </c>
      <c r="P38" s="83" t="s">
        <v>238</v>
      </c>
      <c r="Q38" s="83" t="s">
        <v>238</v>
      </c>
      <c r="R38" s="83" t="s">
        <v>238</v>
      </c>
      <c r="S38" s="83" t="s">
        <v>238</v>
      </c>
      <c r="T38" s="83" t="s">
        <v>238</v>
      </c>
      <c r="U38" s="83" t="s">
        <v>238</v>
      </c>
      <c r="V38" s="83" t="s">
        <v>238</v>
      </c>
      <c r="W38" s="83" t="s">
        <v>238</v>
      </c>
      <c r="X38" s="84">
        <f t="shared" si="7"/>
        <v>0</v>
      </c>
      <c r="Y38" s="85">
        <f t="shared" si="1"/>
        <v>0</v>
      </c>
      <c r="Z38" s="86">
        <f t="shared" si="2"/>
        <v>0</v>
      </c>
      <c r="AA38" s="86">
        <f t="shared" si="3"/>
        <v>0</v>
      </c>
      <c r="AB38" s="86">
        <f t="shared" si="4"/>
        <v>5</v>
      </c>
      <c r="AC38" s="87" t="str">
        <f t="shared" si="5"/>
        <v xml:space="preserve"> </v>
      </c>
      <c r="AD38" s="87" t="str">
        <f t="shared" si="6"/>
        <v xml:space="preserve"> </v>
      </c>
      <c r="AE38" s="87" t="str">
        <f t="shared" si="0"/>
        <v>Moderado</v>
      </c>
      <c r="AF38" s="90" t="s">
        <v>265</v>
      </c>
    </row>
    <row r="39" spans="1:32" ht="34.5" customHeight="1" x14ac:dyDescent="0.25">
      <c r="A39" s="70"/>
      <c r="B39" s="88"/>
      <c r="C39" s="82" t="e">
        <f>VLOOKUP(B39,'Mapa Corrupcion'!$A$7:$A$248,2,TRUE)</f>
        <v>#N/A</v>
      </c>
      <c r="D39" s="82" t="e">
        <f>VLOOKUP(B39,'Mapa Corrupcion'!$A$7:$I$248,9,1)</f>
        <v>#N/A</v>
      </c>
      <c r="E39" s="83" t="s">
        <v>238</v>
      </c>
      <c r="F39" s="83" t="s">
        <v>238</v>
      </c>
      <c r="G39" s="83" t="s">
        <v>238</v>
      </c>
      <c r="H39" s="83" t="s">
        <v>238</v>
      </c>
      <c r="I39" s="83" t="s">
        <v>238</v>
      </c>
      <c r="J39" s="83" t="s">
        <v>238</v>
      </c>
      <c r="K39" s="83" t="s">
        <v>238</v>
      </c>
      <c r="L39" s="83" t="s">
        <v>238</v>
      </c>
      <c r="M39" s="83" t="s">
        <v>238</v>
      </c>
      <c r="N39" s="83" t="s">
        <v>238</v>
      </c>
      <c r="O39" s="83" t="s">
        <v>238</v>
      </c>
      <c r="P39" s="83" t="s">
        <v>238</v>
      </c>
      <c r="Q39" s="83" t="s">
        <v>238</v>
      </c>
      <c r="R39" s="83" t="s">
        <v>238</v>
      </c>
      <c r="S39" s="83" t="s">
        <v>238</v>
      </c>
      <c r="T39" s="83" t="s">
        <v>238</v>
      </c>
      <c r="U39" s="83" t="s">
        <v>238</v>
      </c>
      <c r="V39" s="83" t="s">
        <v>238</v>
      </c>
      <c r="W39" s="83" t="s">
        <v>238</v>
      </c>
      <c r="X39" s="84">
        <f t="shared" si="7"/>
        <v>0</v>
      </c>
      <c r="Y39" s="85">
        <f t="shared" si="1"/>
        <v>0</v>
      </c>
      <c r="Z39" s="86">
        <f t="shared" si="2"/>
        <v>0</v>
      </c>
      <c r="AA39" s="86">
        <f t="shared" si="3"/>
        <v>0</v>
      </c>
      <c r="AB39" s="86">
        <f t="shared" si="4"/>
        <v>5</v>
      </c>
      <c r="AC39" s="87" t="str">
        <f t="shared" si="5"/>
        <v xml:space="preserve"> </v>
      </c>
      <c r="AD39" s="87" t="str">
        <f t="shared" si="6"/>
        <v xml:space="preserve"> </v>
      </c>
      <c r="AE39" s="87" t="str">
        <f t="shared" si="0"/>
        <v>Moderado</v>
      </c>
      <c r="AF39" s="90" t="s">
        <v>265</v>
      </c>
    </row>
    <row r="40" spans="1:32" ht="34.5" customHeight="1" x14ac:dyDescent="0.25">
      <c r="A40" s="70"/>
      <c r="B40" s="88"/>
      <c r="C40" s="82" t="e">
        <f>VLOOKUP(B40,'Mapa Corrupcion'!$A$7:$A$248,2,TRUE)</f>
        <v>#N/A</v>
      </c>
      <c r="D40" s="82" t="e">
        <f>VLOOKUP(B40,'Mapa Corrupcion'!$A$7:$I$248,9,1)</f>
        <v>#N/A</v>
      </c>
      <c r="E40" s="83" t="s">
        <v>238</v>
      </c>
      <c r="F40" s="83" t="s">
        <v>238</v>
      </c>
      <c r="G40" s="83" t="s">
        <v>238</v>
      </c>
      <c r="H40" s="83" t="s">
        <v>238</v>
      </c>
      <c r="I40" s="83" t="s">
        <v>238</v>
      </c>
      <c r="J40" s="83" t="s">
        <v>238</v>
      </c>
      <c r="K40" s="83" t="s">
        <v>238</v>
      </c>
      <c r="L40" s="83" t="s">
        <v>238</v>
      </c>
      <c r="M40" s="83" t="s">
        <v>238</v>
      </c>
      <c r="N40" s="83" t="s">
        <v>238</v>
      </c>
      <c r="O40" s="83" t="s">
        <v>238</v>
      </c>
      <c r="P40" s="83" t="s">
        <v>238</v>
      </c>
      <c r="Q40" s="83" t="s">
        <v>238</v>
      </c>
      <c r="R40" s="83" t="s">
        <v>238</v>
      </c>
      <c r="S40" s="83" t="s">
        <v>238</v>
      </c>
      <c r="T40" s="83" t="s">
        <v>238</v>
      </c>
      <c r="U40" s="83" t="s">
        <v>238</v>
      </c>
      <c r="V40" s="83" t="s">
        <v>238</v>
      </c>
      <c r="W40" s="83" t="s">
        <v>238</v>
      </c>
      <c r="X40" s="84">
        <f t="shared" si="7"/>
        <v>0</v>
      </c>
      <c r="Y40" s="85">
        <f t="shared" si="1"/>
        <v>0</v>
      </c>
      <c r="Z40" s="86">
        <f t="shared" si="2"/>
        <v>0</v>
      </c>
      <c r="AA40" s="86">
        <f t="shared" si="3"/>
        <v>0</v>
      </c>
      <c r="AB40" s="86">
        <f t="shared" si="4"/>
        <v>5</v>
      </c>
      <c r="AC40" s="87" t="str">
        <f t="shared" si="5"/>
        <v xml:space="preserve"> </v>
      </c>
      <c r="AD40" s="87" t="str">
        <f t="shared" si="6"/>
        <v xml:space="preserve"> </v>
      </c>
      <c r="AE40" s="87" t="str">
        <f t="shared" si="0"/>
        <v>Moderado</v>
      </c>
      <c r="AF40" s="90" t="s">
        <v>265</v>
      </c>
    </row>
    <row r="41" spans="1:32" ht="34.5" customHeight="1" x14ac:dyDescent="0.25">
      <c r="A41" s="70"/>
      <c r="B41" s="88"/>
      <c r="C41" s="82" t="e">
        <f>VLOOKUP(B41,'Mapa Corrupcion'!$A$7:$A$248,2,TRUE)</f>
        <v>#N/A</v>
      </c>
      <c r="D41" s="82" t="e">
        <f>VLOOKUP(B41,'Mapa Corrupcion'!$A$7:$I$248,9,1)</f>
        <v>#N/A</v>
      </c>
      <c r="E41" s="83" t="s">
        <v>238</v>
      </c>
      <c r="F41" s="83" t="s">
        <v>238</v>
      </c>
      <c r="G41" s="83" t="s">
        <v>238</v>
      </c>
      <c r="H41" s="83" t="s">
        <v>238</v>
      </c>
      <c r="I41" s="83" t="s">
        <v>238</v>
      </c>
      <c r="J41" s="83" t="s">
        <v>238</v>
      </c>
      <c r="K41" s="83" t="s">
        <v>238</v>
      </c>
      <c r="L41" s="83" t="s">
        <v>238</v>
      </c>
      <c r="M41" s="83" t="s">
        <v>238</v>
      </c>
      <c r="N41" s="83" t="s">
        <v>238</v>
      </c>
      <c r="O41" s="83" t="s">
        <v>238</v>
      </c>
      <c r="P41" s="83" t="s">
        <v>238</v>
      </c>
      <c r="Q41" s="83" t="s">
        <v>238</v>
      </c>
      <c r="R41" s="83" t="s">
        <v>238</v>
      </c>
      <c r="S41" s="83" t="s">
        <v>238</v>
      </c>
      <c r="T41" s="83" t="s">
        <v>238</v>
      </c>
      <c r="U41" s="83" t="s">
        <v>238</v>
      </c>
      <c r="V41" s="83" t="s">
        <v>238</v>
      </c>
      <c r="W41" s="83" t="s">
        <v>238</v>
      </c>
      <c r="X41" s="84">
        <f t="shared" si="7"/>
        <v>0</v>
      </c>
      <c r="Y41" s="85">
        <f t="shared" si="1"/>
        <v>0</v>
      </c>
      <c r="Z41" s="86">
        <f t="shared" si="2"/>
        <v>0</v>
      </c>
      <c r="AA41" s="86">
        <f t="shared" si="3"/>
        <v>0</v>
      </c>
      <c r="AB41" s="86">
        <f t="shared" si="4"/>
        <v>5</v>
      </c>
      <c r="AC41" s="87" t="str">
        <f t="shared" si="5"/>
        <v xml:space="preserve"> </v>
      </c>
      <c r="AD41" s="87" t="str">
        <f t="shared" si="6"/>
        <v xml:space="preserve"> </v>
      </c>
      <c r="AE41" s="87" t="str">
        <f t="shared" si="0"/>
        <v>Moderado</v>
      </c>
      <c r="AF41" s="90" t="s">
        <v>265</v>
      </c>
    </row>
    <row r="42" spans="1:32" ht="15.75" customHeight="1" x14ac:dyDescent="0.25">
      <c r="A42" s="70"/>
      <c r="B42" s="71"/>
      <c r="C42" s="82" t="e">
        <f>VLOOKUP(B42,'Mapa Corrupcion'!$A$7:$A$248,2,TRUE)</f>
        <v>#N/A</v>
      </c>
      <c r="D42" s="82" t="e">
        <f>VLOOKUP(B42,'Mapa Corrupcion'!$A$7:$I$248,9,1)</f>
        <v>#N/A</v>
      </c>
      <c r="E42" s="72"/>
      <c r="F42" s="70"/>
      <c r="G42" s="70"/>
      <c r="H42" s="70"/>
      <c r="I42" s="70"/>
      <c r="J42" s="70"/>
      <c r="K42" s="70"/>
      <c r="L42" s="70"/>
      <c r="M42" s="70"/>
      <c r="N42" s="70"/>
      <c r="O42" s="70"/>
      <c r="P42" s="70"/>
      <c r="Q42" s="70"/>
      <c r="R42" s="70"/>
      <c r="S42" s="70"/>
      <c r="T42" s="70"/>
      <c r="U42" s="70"/>
      <c r="V42" s="70"/>
      <c r="W42" s="70"/>
      <c r="X42" s="70"/>
      <c r="Y42" s="70"/>
      <c r="Z42" s="70"/>
      <c r="AA42" s="70"/>
      <c r="AB42" s="70"/>
    </row>
    <row r="43" spans="1:32" ht="15.75" customHeight="1" x14ac:dyDescent="0.25">
      <c r="A43" s="70"/>
      <c r="B43" s="71"/>
      <c r="C43" s="71"/>
      <c r="D43" s="72"/>
      <c r="E43" s="72"/>
      <c r="F43" s="70"/>
      <c r="G43" s="70"/>
      <c r="H43" s="70"/>
      <c r="I43" s="70"/>
      <c r="J43" s="70"/>
      <c r="K43" s="70"/>
      <c r="L43" s="70"/>
      <c r="M43" s="70"/>
      <c r="N43" s="70"/>
      <c r="O43" s="70"/>
      <c r="P43" s="70"/>
      <c r="Q43" s="70"/>
      <c r="R43" s="70"/>
      <c r="S43" s="70"/>
      <c r="T43" s="70"/>
      <c r="U43" s="70"/>
      <c r="V43" s="70"/>
      <c r="W43" s="70"/>
      <c r="X43" s="70"/>
      <c r="Y43" s="70"/>
      <c r="Z43" s="70"/>
      <c r="AA43" s="70"/>
      <c r="AB43" s="70"/>
    </row>
    <row r="44" spans="1:32" ht="15.75" customHeight="1" x14ac:dyDescent="0.25">
      <c r="A44" s="70"/>
      <c r="B44" s="71"/>
      <c r="C44" s="71"/>
      <c r="D44" s="72"/>
      <c r="E44" s="72"/>
      <c r="F44" s="70"/>
      <c r="G44" s="70"/>
      <c r="H44" s="70"/>
      <c r="I44" s="70"/>
      <c r="J44" s="70"/>
      <c r="K44" s="70"/>
      <c r="L44" s="70"/>
      <c r="M44" s="70"/>
      <c r="N44" s="70"/>
      <c r="O44" s="70"/>
      <c r="P44" s="70"/>
      <c r="Q44" s="70"/>
      <c r="R44" s="70"/>
      <c r="S44" s="70"/>
      <c r="T44" s="70"/>
      <c r="U44" s="70"/>
      <c r="V44" s="70"/>
      <c r="W44" s="70"/>
      <c r="X44" s="70"/>
      <c r="Y44" s="70"/>
      <c r="Z44" s="70"/>
      <c r="AA44" s="70"/>
      <c r="AB44" s="70"/>
    </row>
    <row r="45" spans="1:32" ht="15.75" customHeight="1" x14ac:dyDescent="0.25">
      <c r="A45" s="70"/>
      <c r="B45" s="71"/>
      <c r="C45" s="71"/>
      <c r="D45" s="72"/>
      <c r="E45" s="72"/>
      <c r="F45" s="70"/>
      <c r="G45" s="70"/>
      <c r="H45" s="70"/>
      <c r="I45" s="70"/>
      <c r="J45" s="70"/>
      <c r="K45" s="70"/>
      <c r="L45" s="70"/>
      <c r="M45" s="70"/>
      <c r="N45" s="70"/>
      <c r="O45" s="70"/>
      <c r="P45" s="70"/>
      <c r="Q45" s="70"/>
      <c r="R45" s="70"/>
      <c r="S45" s="70"/>
      <c r="T45" s="70"/>
      <c r="U45" s="70"/>
      <c r="V45" s="70"/>
      <c r="W45" s="70"/>
      <c r="X45" s="70"/>
      <c r="Y45" s="70"/>
      <c r="Z45" s="70"/>
      <c r="AA45" s="70"/>
      <c r="AB45" s="70"/>
    </row>
    <row r="46" spans="1:32" ht="15.75" customHeight="1" x14ac:dyDescent="0.25">
      <c r="A46" s="70"/>
      <c r="B46" s="71"/>
      <c r="C46" s="71"/>
      <c r="D46" s="72"/>
      <c r="E46" s="72"/>
      <c r="F46" s="70"/>
      <c r="G46" s="70"/>
      <c r="H46" s="70"/>
      <c r="I46" s="70"/>
      <c r="J46" s="70"/>
      <c r="K46" s="70"/>
      <c r="L46" s="70"/>
      <c r="M46" s="70"/>
      <c r="N46" s="70"/>
      <c r="O46" s="70"/>
      <c r="P46" s="70"/>
      <c r="Q46" s="70"/>
      <c r="R46" s="70"/>
      <c r="S46" s="70"/>
      <c r="T46" s="70"/>
      <c r="U46" s="70"/>
      <c r="V46" s="70"/>
      <c r="W46" s="70"/>
      <c r="X46" s="70"/>
      <c r="Y46" s="70"/>
      <c r="Z46" s="70"/>
      <c r="AA46" s="70"/>
      <c r="AB46" s="70"/>
    </row>
    <row r="47" spans="1:32" ht="15.75" customHeight="1" x14ac:dyDescent="0.25">
      <c r="A47" s="70"/>
      <c r="B47" s="71"/>
      <c r="C47" s="71"/>
      <c r="D47" s="72"/>
      <c r="E47" s="72"/>
      <c r="F47" s="70"/>
      <c r="G47" s="70"/>
      <c r="H47" s="70"/>
      <c r="I47" s="70"/>
      <c r="J47" s="70"/>
      <c r="K47" s="70"/>
      <c r="L47" s="70"/>
      <c r="M47" s="70"/>
      <c r="N47" s="70"/>
      <c r="O47" s="70"/>
      <c r="P47" s="70"/>
      <c r="Q47" s="70"/>
      <c r="R47" s="70"/>
      <c r="S47" s="70"/>
      <c r="T47" s="70"/>
      <c r="U47" s="70"/>
      <c r="V47" s="70"/>
      <c r="W47" s="70"/>
      <c r="X47" s="70"/>
      <c r="Y47" s="70"/>
      <c r="Z47" s="70"/>
      <c r="AA47" s="70"/>
      <c r="AB47" s="70"/>
    </row>
    <row r="48" spans="1:32" ht="15.75" customHeight="1" x14ac:dyDescent="0.25">
      <c r="A48" s="70"/>
      <c r="B48" s="71"/>
      <c r="C48" s="71"/>
      <c r="D48" s="72"/>
      <c r="E48" s="72"/>
      <c r="F48" s="70"/>
      <c r="G48" s="70"/>
      <c r="H48" s="70"/>
      <c r="I48" s="70"/>
      <c r="J48" s="70"/>
      <c r="K48" s="70"/>
      <c r="L48" s="70"/>
      <c r="M48" s="70"/>
      <c r="N48" s="70"/>
      <c r="O48" s="70"/>
      <c r="P48" s="70"/>
      <c r="Q48" s="70"/>
      <c r="R48" s="70"/>
      <c r="S48" s="70"/>
      <c r="T48" s="70"/>
      <c r="U48" s="70"/>
      <c r="V48" s="70"/>
      <c r="W48" s="70"/>
      <c r="X48" s="70"/>
      <c r="Y48" s="70"/>
      <c r="Z48" s="70"/>
      <c r="AA48" s="70"/>
      <c r="AB48" s="70"/>
    </row>
    <row r="49" spans="1:28" ht="15.75" customHeight="1" x14ac:dyDescent="0.25">
      <c r="A49" s="70"/>
      <c r="B49" s="71"/>
      <c r="C49" s="71"/>
      <c r="D49" s="72"/>
      <c r="E49" s="72"/>
      <c r="F49" s="70"/>
      <c r="G49" s="70"/>
      <c r="H49" s="70"/>
      <c r="I49" s="70"/>
      <c r="J49" s="70"/>
      <c r="K49" s="70"/>
      <c r="L49" s="70"/>
      <c r="M49" s="70"/>
      <c r="N49" s="70"/>
      <c r="O49" s="70"/>
      <c r="P49" s="70"/>
      <c r="Q49" s="70"/>
      <c r="R49" s="70"/>
      <c r="S49" s="70"/>
      <c r="T49" s="70"/>
      <c r="U49" s="70"/>
      <c r="V49" s="70"/>
      <c r="W49" s="70"/>
      <c r="X49" s="70"/>
      <c r="Y49" s="70"/>
      <c r="Z49" s="70"/>
      <c r="AA49" s="70"/>
      <c r="AB49" s="70"/>
    </row>
    <row r="50" spans="1:28" ht="15.75" customHeight="1" x14ac:dyDescent="0.25">
      <c r="A50" s="70"/>
      <c r="B50" s="71"/>
      <c r="C50" s="71"/>
      <c r="D50" s="72"/>
      <c r="E50" s="72"/>
      <c r="F50" s="70"/>
      <c r="G50" s="70"/>
      <c r="H50" s="70"/>
      <c r="I50" s="70"/>
      <c r="J50" s="70"/>
      <c r="K50" s="70"/>
      <c r="L50" s="70"/>
      <c r="M50" s="70"/>
      <c r="N50" s="70"/>
      <c r="O50" s="70"/>
      <c r="P50" s="70"/>
      <c r="Q50" s="70"/>
      <c r="R50" s="70"/>
      <c r="S50" s="70"/>
      <c r="T50" s="70"/>
      <c r="U50" s="70"/>
      <c r="V50" s="70"/>
      <c r="W50" s="70"/>
      <c r="X50" s="70"/>
      <c r="Y50" s="70"/>
      <c r="Z50" s="70"/>
      <c r="AA50" s="70"/>
      <c r="AB50" s="70"/>
    </row>
    <row r="51" spans="1:28" ht="15.75" customHeight="1" x14ac:dyDescent="0.25">
      <c r="A51" s="70"/>
      <c r="B51" s="71"/>
      <c r="C51" s="71"/>
      <c r="D51" s="72"/>
      <c r="E51" s="72"/>
      <c r="F51" s="70"/>
      <c r="G51" s="70"/>
      <c r="H51" s="70"/>
      <c r="I51" s="70"/>
      <c r="J51" s="70"/>
      <c r="K51" s="70"/>
      <c r="L51" s="70"/>
      <c r="M51" s="70"/>
      <c r="N51" s="70"/>
      <c r="O51" s="70"/>
      <c r="P51" s="70"/>
      <c r="Q51" s="70"/>
      <c r="R51" s="70"/>
      <c r="S51" s="70"/>
      <c r="T51" s="70"/>
      <c r="U51" s="70"/>
      <c r="V51" s="70"/>
      <c r="W51" s="70"/>
      <c r="X51" s="70"/>
      <c r="Y51" s="70"/>
      <c r="Z51" s="70"/>
      <c r="AA51" s="70"/>
      <c r="AB51" s="70"/>
    </row>
    <row r="52" spans="1:28" ht="15.75" customHeight="1" x14ac:dyDescent="0.25">
      <c r="A52" s="70"/>
      <c r="B52" s="71"/>
      <c r="C52" s="71"/>
      <c r="D52" s="72"/>
      <c r="E52" s="72"/>
      <c r="F52" s="70"/>
      <c r="G52" s="70"/>
      <c r="H52" s="70"/>
      <c r="I52" s="70"/>
      <c r="J52" s="70"/>
      <c r="K52" s="70"/>
      <c r="L52" s="70"/>
      <c r="M52" s="70"/>
      <c r="N52" s="70"/>
      <c r="O52" s="70"/>
      <c r="P52" s="70"/>
      <c r="Q52" s="70"/>
      <c r="R52" s="70"/>
      <c r="S52" s="70"/>
      <c r="T52" s="70"/>
      <c r="U52" s="70"/>
      <c r="V52" s="70"/>
      <c r="W52" s="70"/>
      <c r="X52" s="70"/>
      <c r="Y52" s="70"/>
      <c r="Z52" s="70"/>
      <c r="AA52" s="70"/>
      <c r="AB52" s="70"/>
    </row>
    <row r="53" spans="1:28" ht="15.75" customHeight="1" x14ac:dyDescent="0.25">
      <c r="A53" s="70"/>
      <c r="B53" s="71"/>
      <c r="C53" s="71"/>
      <c r="D53" s="72"/>
      <c r="E53" s="72"/>
      <c r="F53" s="70"/>
      <c r="G53" s="70"/>
      <c r="H53" s="70"/>
      <c r="I53" s="70"/>
      <c r="J53" s="70"/>
      <c r="K53" s="70"/>
      <c r="L53" s="70"/>
      <c r="M53" s="70"/>
      <c r="N53" s="70"/>
      <c r="O53" s="70"/>
      <c r="P53" s="70"/>
      <c r="Q53" s="70"/>
      <c r="R53" s="70"/>
      <c r="S53" s="70"/>
      <c r="T53" s="70"/>
      <c r="U53" s="70"/>
      <c r="V53" s="70"/>
      <c r="W53" s="70"/>
      <c r="X53" s="70"/>
      <c r="Y53" s="70"/>
      <c r="Z53" s="70"/>
      <c r="AA53" s="70"/>
      <c r="AB53" s="70"/>
    </row>
    <row r="54" spans="1:28" ht="15.75" customHeight="1" x14ac:dyDescent="0.25">
      <c r="A54" s="70"/>
      <c r="B54" s="71"/>
      <c r="C54" s="71"/>
      <c r="D54" s="72"/>
      <c r="E54" s="72"/>
      <c r="F54" s="70"/>
      <c r="G54" s="70"/>
      <c r="H54" s="70"/>
      <c r="I54" s="70"/>
      <c r="J54" s="70"/>
      <c r="K54" s="70"/>
      <c r="L54" s="70"/>
      <c r="M54" s="70"/>
      <c r="N54" s="70"/>
      <c r="O54" s="70"/>
      <c r="P54" s="70"/>
      <c r="Q54" s="70"/>
      <c r="R54" s="70"/>
      <c r="S54" s="70"/>
      <c r="T54" s="70"/>
      <c r="U54" s="70"/>
      <c r="V54" s="70"/>
      <c r="W54" s="70"/>
      <c r="X54" s="70"/>
      <c r="Y54" s="70"/>
      <c r="Z54" s="70"/>
      <c r="AA54" s="70"/>
      <c r="AB54" s="70"/>
    </row>
    <row r="55" spans="1:28" ht="15.75" customHeight="1" x14ac:dyDescent="0.25">
      <c r="A55" s="70"/>
      <c r="B55" s="71"/>
      <c r="C55" s="71"/>
      <c r="D55" s="72"/>
      <c r="E55" s="72"/>
      <c r="F55" s="70"/>
      <c r="G55" s="70"/>
      <c r="H55" s="70"/>
      <c r="I55" s="70"/>
      <c r="J55" s="70"/>
      <c r="K55" s="70"/>
      <c r="L55" s="70"/>
      <c r="M55" s="70"/>
      <c r="N55" s="70"/>
      <c r="O55" s="70"/>
      <c r="P55" s="70"/>
      <c r="Q55" s="70"/>
      <c r="R55" s="70"/>
      <c r="S55" s="70"/>
      <c r="T55" s="70"/>
      <c r="U55" s="70"/>
      <c r="V55" s="70"/>
      <c r="W55" s="70"/>
      <c r="X55" s="70"/>
      <c r="Y55" s="70"/>
      <c r="Z55" s="70"/>
      <c r="AA55" s="70"/>
      <c r="AB55" s="70"/>
    </row>
    <row r="56" spans="1:28" ht="15.75" customHeight="1" x14ac:dyDescent="0.25">
      <c r="A56" s="70"/>
      <c r="B56" s="71"/>
      <c r="C56" s="71"/>
      <c r="D56" s="72"/>
      <c r="E56" s="72"/>
      <c r="F56" s="70"/>
      <c r="G56" s="70"/>
      <c r="H56" s="70"/>
      <c r="I56" s="70"/>
      <c r="J56" s="70"/>
      <c r="K56" s="70"/>
      <c r="L56" s="70"/>
      <c r="M56" s="70"/>
      <c r="N56" s="70"/>
      <c r="O56" s="70"/>
      <c r="P56" s="70"/>
      <c r="Q56" s="70"/>
      <c r="R56" s="70"/>
      <c r="S56" s="70"/>
      <c r="T56" s="70"/>
      <c r="U56" s="70"/>
      <c r="V56" s="70"/>
      <c r="W56" s="70"/>
      <c r="X56" s="70"/>
      <c r="Y56" s="70"/>
      <c r="Z56" s="70"/>
      <c r="AA56" s="70"/>
      <c r="AB56" s="70"/>
    </row>
    <row r="57" spans="1:28" ht="15.75" customHeight="1" x14ac:dyDescent="0.25">
      <c r="A57" s="70"/>
      <c r="B57" s="71"/>
      <c r="C57" s="71"/>
      <c r="D57" s="72"/>
      <c r="E57" s="72"/>
      <c r="F57" s="70"/>
      <c r="G57" s="70"/>
      <c r="H57" s="70"/>
      <c r="I57" s="70"/>
      <c r="J57" s="70"/>
      <c r="K57" s="70"/>
      <c r="L57" s="70"/>
      <c r="M57" s="70"/>
      <c r="N57" s="70"/>
      <c r="O57" s="70"/>
      <c r="P57" s="70"/>
      <c r="Q57" s="70"/>
      <c r="R57" s="70"/>
      <c r="S57" s="70"/>
      <c r="T57" s="70"/>
      <c r="U57" s="70"/>
      <c r="V57" s="70"/>
      <c r="W57" s="70"/>
      <c r="X57" s="70"/>
      <c r="Y57" s="70"/>
      <c r="Z57" s="70"/>
      <c r="AA57" s="70"/>
      <c r="AB57" s="70"/>
    </row>
    <row r="58" spans="1:28" ht="15.75" customHeight="1" x14ac:dyDescent="0.25">
      <c r="A58" s="70"/>
      <c r="B58" s="71"/>
      <c r="C58" s="71"/>
      <c r="D58" s="72"/>
      <c r="E58" s="72"/>
      <c r="F58" s="70"/>
      <c r="G58" s="70"/>
      <c r="H58" s="70"/>
      <c r="I58" s="70"/>
      <c r="J58" s="70"/>
      <c r="K58" s="70"/>
      <c r="L58" s="70"/>
      <c r="M58" s="70"/>
      <c r="N58" s="70"/>
      <c r="O58" s="70"/>
      <c r="P58" s="70"/>
      <c r="Q58" s="70"/>
      <c r="R58" s="70"/>
      <c r="S58" s="70"/>
      <c r="T58" s="70"/>
      <c r="U58" s="70"/>
      <c r="V58" s="70"/>
      <c r="W58" s="70"/>
      <c r="X58" s="70"/>
      <c r="Y58" s="70"/>
      <c r="Z58" s="70"/>
      <c r="AA58" s="70"/>
      <c r="AB58" s="70"/>
    </row>
    <row r="59" spans="1:28" ht="15.75" customHeight="1" x14ac:dyDescent="0.25">
      <c r="A59" s="70"/>
      <c r="B59" s="71"/>
      <c r="C59" s="71"/>
      <c r="D59" s="72"/>
      <c r="E59" s="72"/>
      <c r="F59" s="70"/>
      <c r="G59" s="70"/>
      <c r="H59" s="70"/>
      <c r="I59" s="70"/>
      <c r="J59" s="70"/>
      <c r="K59" s="70"/>
      <c r="L59" s="70"/>
      <c r="M59" s="70"/>
      <c r="N59" s="70"/>
      <c r="O59" s="70"/>
      <c r="P59" s="70"/>
      <c r="Q59" s="70"/>
      <c r="R59" s="70"/>
      <c r="S59" s="70"/>
      <c r="T59" s="70"/>
      <c r="U59" s="70"/>
      <c r="V59" s="70"/>
      <c r="W59" s="70"/>
      <c r="X59" s="70"/>
      <c r="Y59" s="70"/>
      <c r="Z59" s="70"/>
      <c r="AA59" s="70"/>
      <c r="AB59" s="70"/>
    </row>
    <row r="60" spans="1:28" ht="15.75" customHeight="1" x14ac:dyDescent="0.25">
      <c r="A60" s="70"/>
      <c r="B60" s="71"/>
      <c r="C60" s="71"/>
      <c r="D60" s="72"/>
      <c r="E60" s="72"/>
      <c r="F60" s="70"/>
      <c r="G60" s="70"/>
      <c r="H60" s="70"/>
      <c r="I60" s="70"/>
      <c r="J60" s="70"/>
      <c r="K60" s="70"/>
      <c r="L60" s="70"/>
      <c r="M60" s="70"/>
      <c r="N60" s="70"/>
      <c r="O60" s="70"/>
      <c r="P60" s="70"/>
      <c r="Q60" s="70"/>
      <c r="R60" s="70"/>
      <c r="S60" s="70"/>
      <c r="T60" s="70"/>
      <c r="U60" s="70"/>
      <c r="V60" s="70"/>
      <c r="W60" s="70"/>
      <c r="X60" s="70"/>
      <c r="Y60" s="70"/>
      <c r="Z60" s="70"/>
      <c r="AA60" s="70"/>
      <c r="AB60" s="70"/>
    </row>
    <row r="61" spans="1:28" ht="15.75" customHeight="1" x14ac:dyDescent="0.25">
      <c r="A61" s="70"/>
      <c r="B61" s="71"/>
      <c r="C61" s="71"/>
      <c r="D61" s="72"/>
      <c r="E61" s="72"/>
      <c r="F61" s="70"/>
      <c r="G61" s="70"/>
      <c r="H61" s="70"/>
      <c r="I61" s="70"/>
      <c r="J61" s="70"/>
      <c r="K61" s="70"/>
      <c r="L61" s="70"/>
      <c r="M61" s="70"/>
      <c r="N61" s="70"/>
      <c r="O61" s="70"/>
      <c r="P61" s="70"/>
      <c r="Q61" s="70"/>
      <c r="R61" s="70"/>
      <c r="S61" s="70"/>
      <c r="T61" s="70"/>
      <c r="U61" s="70"/>
      <c r="V61" s="70"/>
      <c r="W61" s="70"/>
      <c r="X61" s="70"/>
      <c r="Y61" s="70"/>
      <c r="Z61" s="70"/>
      <c r="AA61" s="70"/>
      <c r="AB61" s="70"/>
    </row>
    <row r="62" spans="1:28" ht="15.75" customHeight="1" x14ac:dyDescent="0.25">
      <c r="A62" s="70"/>
      <c r="B62" s="71"/>
      <c r="C62" s="71"/>
      <c r="D62" s="72"/>
      <c r="E62" s="72"/>
      <c r="F62" s="70"/>
      <c r="G62" s="70"/>
      <c r="H62" s="70"/>
      <c r="I62" s="70"/>
      <c r="J62" s="70"/>
      <c r="K62" s="70"/>
      <c r="L62" s="70"/>
      <c r="M62" s="70"/>
      <c r="N62" s="70"/>
      <c r="O62" s="70"/>
      <c r="P62" s="70"/>
      <c r="Q62" s="70"/>
      <c r="R62" s="70"/>
      <c r="S62" s="70"/>
      <c r="T62" s="70"/>
      <c r="U62" s="70"/>
      <c r="V62" s="70"/>
      <c r="W62" s="70"/>
      <c r="X62" s="70"/>
      <c r="Y62" s="70"/>
      <c r="Z62" s="70"/>
      <c r="AA62" s="70"/>
      <c r="AB62" s="70"/>
    </row>
    <row r="63" spans="1:28" ht="15.75" customHeight="1" x14ac:dyDescent="0.25">
      <c r="A63" s="70"/>
      <c r="B63" s="71"/>
      <c r="C63" s="71"/>
      <c r="D63" s="72"/>
      <c r="E63" s="72"/>
      <c r="F63" s="70"/>
      <c r="G63" s="70"/>
      <c r="H63" s="70"/>
      <c r="I63" s="70"/>
      <c r="J63" s="70"/>
      <c r="K63" s="70"/>
      <c r="L63" s="70"/>
      <c r="M63" s="70"/>
      <c r="N63" s="70"/>
      <c r="O63" s="70"/>
      <c r="P63" s="70"/>
      <c r="Q63" s="70"/>
      <c r="R63" s="70"/>
      <c r="S63" s="70"/>
      <c r="T63" s="70"/>
      <c r="U63" s="70"/>
      <c r="V63" s="70"/>
      <c r="W63" s="70"/>
      <c r="X63" s="70"/>
      <c r="Y63" s="70"/>
      <c r="Z63" s="70"/>
      <c r="AA63" s="70"/>
      <c r="AB63" s="70"/>
    </row>
    <row r="64" spans="1:28" ht="15.75" customHeight="1" x14ac:dyDescent="0.25">
      <c r="A64" s="70"/>
      <c r="B64" s="71"/>
      <c r="C64" s="71"/>
      <c r="D64" s="72"/>
      <c r="E64" s="72"/>
      <c r="F64" s="70"/>
      <c r="G64" s="70"/>
      <c r="H64" s="70"/>
      <c r="I64" s="70"/>
      <c r="J64" s="70"/>
      <c r="K64" s="70"/>
      <c r="L64" s="70"/>
      <c r="M64" s="70"/>
      <c r="N64" s="70"/>
      <c r="O64" s="70"/>
      <c r="P64" s="70"/>
      <c r="Q64" s="70"/>
      <c r="R64" s="70"/>
      <c r="S64" s="70"/>
      <c r="T64" s="70"/>
      <c r="U64" s="70"/>
      <c r="V64" s="70"/>
      <c r="W64" s="70"/>
      <c r="X64" s="70"/>
      <c r="Y64" s="70"/>
      <c r="Z64" s="70"/>
      <c r="AA64" s="70"/>
      <c r="AB64" s="70"/>
    </row>
    <row r="65" spans="1:28" ht="15.75" customHeight="1" x14ac:dyDescent="0.25">
      <c r="A65" s="70"/>
      <c r="B65" s="71"/>
      <c r="C65" s="71"/>
      <c r="D65" s="72"/>
      <c r="E65" s="72"/>
      <c r="F65" s="70"/>
      <c r="G65" s="70"/>
      <c r="H65" s="70"/>
      <c r="I65" s="70"/>
      <c r="J65" s="70"/>
      <c r="K65" s="70"/>
      <c r="L65" s="70"/>
      <c r="M65" s="70"/>
      <c r="N65" s="70"/>
      <c r="O65" s="70"/>
      <c r="P65" s="70"/>
      <c r="Q65" s="70"/>
      <c r="R65" s="70"/>
      <c r="S65" s="70"/>
      <c r="T65" s="70"/>
      <c r="U65" s="70"/>
      <c r="V65" s="70"/>
      <c r="W65" s="70"/>
      <c r="X65" s="70"/>
      <c r="Y65" s="70"/>
      <c r="Z65" s="70"/>
      <c r="AA65" s="70"/>
      <c r="AB65" s="70"/>
    </row>
    <row r="66" spans="1:28" ht="15.75" customHeight="1" x14ac:dyDescent="0.25">
      <c r="A66" s="70"/>
      <c r="B66" s="71"/>
      <c r="C66" s="71"/>
      <c r="D66" s="72"/>
      <c r="E66" s="72"/>
      <c r="F66" s="70"/>
      <c r="G66" s="70"/>
      <c r="H66" s="70"/>
      <c r="I66" s="70"/>
      <c r="J66" s="70"/>
      <c r="K66" s="70"/>
      <c r="L66" s="70"/>
      <c r="M66" s="70"/>
      <c r="N66" s="70"/>
      <c r="O66" s="70"/>
      <c r="P66" s="70"/>
      <c r="Q66" s="70"/>
      <c r="R66" s="70"/>
      <c r="S66" s="70"/>
      <c r="T66" s="70"/>
      <c r="U66" s="70"/>
      <c r="V66" s="70"/>
      <c r="W66" s="70"/>
      <c r="X66" s="70"/>
      <c r="Y66" s="70"/>
      <c r="Z66" s="70"/>
      <c r="AA66" s="70"/>
      <c r="AB66" s="70"/>
    </row>
    <row r="67" spans="1:28" ht="15.75" customHeight="1" x14ac:dyDescent="0.25">
      <c r="A67" s="70"/>
      <c r="B67" s="71"/>
      <c r="C67" s="71"/>
      <c r="D67" s="72"/>
      <c r="E67" s="72"/>
      <c r="F67" s="70"/>
      <c r="G67" s="70"/>
      <c r="H67" s="70"/>
      <c r="I67" s="70"/>
      <c r="J67" s="70"/>
      <c r="K67" s="70"/>
      <c r="L67" s="70"/>
      <c r="M67" s="70"/>
      <c r="N67" s="70"/>
      <c r="O67" s="70"/>
      <c r="P67" s="70"/>
      <c r="Q67" s="70"/>
      <c r="R67" s="70"/>
      <c r="S67" s="70"/>
      <c r="T67" s="70"/>
      <c r="U67" s="70"/>
      <c r="V67" s="70"/>
      <c r="W67" s="70"/>
      <c r="X67" s="70"/>
      <c r="Y67" s="70"/>
      <c r="Z67" s="70"/>
      <c r="AA67" s="70"/>
      <c r="AB67" s="70"/>
    </row>
    <row r="68" spans="1:28" ht="15.75" customHeight="1" x14ac:dyDescent="0.25">
      <c r="A68" s="70"/>
      <c r="B68" s="71"/>
      <c r="C68" s="71"/>
      <c r="D68" s="72"/>
      <c r="E68" s="72"/>
      <c r="F68" s="70"/>
      <c r="G68" s="70"/>
      <c r="H68" s="70"/>
      <c r="I68" s="70"/>
      <c r="J68" s="70"/>
      <c r="K68" s="70"/>
      <c r="L68" s="70"/>
      <c r="M68" s="70"/>
      <c r="N68" s="70"/>
      <c r="O68" s="70"/>
      <c r="P68" s="70"/>
      <c r="Q68" s="70"/>
      <c r="R68" s="70"/>
      <c r="S68" s="70"/>
      <c r="T68" s="70"/>
      <c r="U68" s="70"/>
      <c r="V68" s="70"/>
      <c r="W68" s="70"/>
      <c r="X68" s="70"/>
      <c r="Y68" s="70"/>
      <c r="Z68" s="70"/>
      <c r="AA68" s="70"/>
      <c r="AB68" s="70"/>
    </row>
    <row r="69" spans="1:28" ht="15.75" customHeight="1" x14ac:dyDescent="0.25">
      <c r="A69" s="70"/>
      <c r="B69" s="71"/>
      <c r="C69" s="71"/>
      <c r="D69" s="72"/>
      <c r="E69" s="72"/>
      <c r="F69" s="70"/>
      <c r="G69" s="70"/>
      <c r="H69" s="70"/>
      <c r="I69" s="70"/>
      <c r="J69" s="70"/>
      <c r="K69" s="70"/>
      <c r="L69" s="70"/>
      <c r="M69" s="70"/>
      <c r="N69" s="70"/>
      <c r="O69" s="70"/>
      <c r="P69" s="70"/>
      <c r="Q69" s="70"/>
      <c r="R69" s="70"/>
      <c r="S69" s="70"/>
      <c r="T69" s="70"/>
      <c r="U69" s="70"/>
      <c r="V69" s="70"/>
      <c r="W69" s="70"/>
      <c r="X69" s="70"/>
      <c r="Y69" s="70"/>
      <c r="Z69" s="70"/>
      <c r="AA69" s="70"/>
      <c r="AB69" s="70"/>
    </row>
    <row r="70" spans="1:28" ht="15.75" customHeight="1" x14ac:dyDescent="0.25">
      <c r="A70" s="70"/>
      <c r="B70" s="71"/>
      <c r="C70" s="71"/>
      <c r="D70" s="72"/>
      <c r="E70" s="72"/>
      <c r="F70" s="70"/>
      <c r="G70" s="70"/>
      <c r="H70" s="70"/>
      <c r="I70" s="70"/>
      <c r="J70" s="70"/>
      <c r="K70" s="70"/>
      <c r="L70" s="70"/>
      <c r="M70" s="70"/>
      <c r="N70" s="70"/>
      <c r="O70" s="70"/>
      <c r="P70" s="70"/>
      <c r="Q70" s="70"/>
      <c r="R70" s="70"/>
      <c r="S70" s="70"/>
      <c r="T70" s="70"/>
      <c r="U70" s="70"/>
      <c r="V70" s="70"/>
      <c r="W70" s="70"/>
      <c r="X70" s="70"/>
      <c r="Y70" s="70"/>
      <c r="Z70" s="70"/>
      <c r="AA70" s="70"/>
      <c r="AB70" s="70"/>
    </row>
    <row r="71" spans="1:28" ht="15.75" customHeight="1" x14ac:dyDescent="0.25">
      <c r="A71" s="70"/>
      <c r="B71" s="71"/>
      <c r="C71" s="71"/>
      <c r="D71" s="72"/>
      <c r="E71" s="72"/>
      <c r="F71" s="70"/>
      <c r="G71" s="70"/>
      <c r="H71" s="70"/>
      <c r="I71" s="70"/>
      <c r="J71" s="70"/>
      <c r="K71" s="70"/>
      <c r="L71" s="70"/>
      <c r="M71" s="70"/>
      <c r="N71" s="70"/>
      <c r="O71" s="70"/>
      <c r="P71" s="70"/>
      <c r="Q71" s="70"/>
      <c r="R71" s="70"/>
      <c r="S71" s="70"/>
      <c r="T71" s="70"/>
      <c r="U71" s="70"/>
      <c r="V71" s="70"/>
      <c r="W71" s="70"/>
      <c r="X71" s="70"/>
      <c r="Y71" s="70"/>
      <c r="Z71" s="70"/>
      <c r="AA71" s="70"/>
      <c r="AB71" s="70"/>
    </row>
    <row r="72" spans="1:28" ht="15.75" customHeight="1" x14ac:dyDescent="0.25">
      <c r="A72" s="70"/>
      <c r="B72" s="71"/>
      <c r="C72" s="71"/>
      <c r="D72" s="72"/>
      <c r="E72" s="72"/>
      <c r="F72" s="70"/>
      <c r="G72" s="70"/>
      <c r="H72" s="70"/>
      <c r="I72" s="70"/>
      <c r="J72" s="70"/>
      <c r="K72" s="70"/>
      <c r="L72" s="70"/>
      <c r="M72" s="70"/>
      <c r="N72" s="70"/>
      <c r="O72" s="70"/>
      <c r="P72" s="70"/>
      <c r="Q72" s="70"/>
      <c r="R72" s="70"/>
      <c r="S72" s="70"/>
      <c r="T72" s="70"/>
      <c r="U72" s="70"/>
      <c r="V72" s="70"/>
      <c r="W72" s="70"/>
      <c r="X72" s="70"/>
      <c r="Y72" s="70"/>
      <c r="Z72" s="70"/>
      <c r="AA72" s="70"/>
      <c r="AB72" s="70"/>
    </row>
    <row r="73" spans="1:28" ht="15.75" customHeight="1" x14ac:dyDescent="0.25">
      <c r="A73" s="70"/>
      <c r="B73" s="71"/>
      <c r="C73" s="71"/>
      <c r="D73" s="72"/>
      <c r="E73" s="72"/>
      <c r="F73" s="70"/>
      <c r="G73" s="70"/>
      <c r="H73" s="70"/>
      <c r="I73" s="70"/>
      <c r="J73" s="70"/>
      <c r="K73" s="70"/>
      <c r="L73" s="70"/>
      <c r="M73" s="70"/>
      <c r="N73" s="70"/>
      <c r="O73" s="70"/>
      <c r="P73" s="70"/>
      <c r="Q73" s="70"/>
      <c r="R73" s="70"/>
      <c r="S73" s="70"/>
      <c r="T73" s="70"/>
      <c r="U73" s="70"/>
      <c r="V73" s="70"/>
      <c r="W73" s="70"/>
      <c r="X73" s="70"/>
      <c r="Y73" s="70"/>
      <c r="Z73" s="70"/>
      <c r="AA73" s="70"/>
      <c r="AB73" s="70"/>
    </row>
    <row r="74" spans="1:28" ht="15.75" customHeight="1" x14ac:dyDescent="0.25">
      <c r="A74" s="70"/>
      <c r="B74" s="71"/>
      <c r="C74" s="71"/>
      <c r="D74" s="72"/>
      <c r="E74" s="72"/>
      <c r="F74" s="70"/>
      <c r="G74" s="70"/>
      <c r="H74" s="70"/>
      <c r="I74" s="70"/>
      <c r="J74" s="70"/>
      <c r="K74" s="70"/>
      <c r="L74" s="70"/>
      <c r="M74" s="70"/>
      <c r="N74" s="70"/>
      <c r="O74" s="70"/>
      <c r="P74" s="70"/>
      <c r="Q74" s="70"/>
      <c r="R74" s="70"/>
      <c r="S74" s="70"/>
      <c r="T74" s="70"/>
      <c r="U74" s="70"/>
      <c r="V74" s="70"/>
      <c r="W74" s="70"/>
      <c r="X74" s="70"/>
      <c r="Y74" s="70"/>
      <c r="Z74" s="70"/>
      <c r="AA74" s="70"/>
      <c r="AB74" s="70"/>
    </row>
    <row r="75" spans="1:28" ht="15.75" customHeight="1" x14ac:dyDescent="0.25">
      <c r="A75" s="70"/>
      <c r="B75" s="71"/>
      <c r="C75" s="71"/>
      <c r="D75" s="72"/>
      <c r="E75" s="72"/>
      <c r="F75" s="70"/>
      <c r="G75" s="70"/>
      <c r="H75" s="70"/>
      <c r="I75" s="70"/>
      <c r="J75" s="70"/>
      <c r="K75" s="70"/>
      <c r="L75" s="70"/>
      <c r="M75" s="70"/>
      <c r="N75" s="70"/>
      <c r="O75" s="70"/>
      <c r="P75" s="70"/>
      <c r="Q75" s="70"/>
      <c r="R75" s="70"/>
      <c r="S75" s="70"/>
      <c r="T75" s="70"/>
      <c r="U75" s="70"/>
      <c r="V75" s="70"/>
      <c r="W75" s="70"/>
      <c r="X75" s="70"/>
      <c r="Y75" s="70"/>
      <c r="Z75" s="70"/>
      <c r="AA75" s="70"/>
      <c r="AB75" s="70"/>
    </row>
    <row r="76" spans="1:28" ht="15.75" customHeight="1" x14ac:dyDescent="0.25">
      <c r="A76" s="70"/>
      <c r="B76" s="71"/>
      <c r="C76" s="71"/>
      <c r="D76" s="72"/>
      <c r="E76" s="72"/>
      <c r="F76" s="70"/>
      <c r="G76" s="70"/>
      <c r="H76" s="70"/>
      <c r="I76" s="70"/>
      <c r="J76" s="70"/>
      <c r="K76" s="70"/>
      <c r="L76" s="70"/>
      <c r="M76" s="70"/>
      <c r="N76" s="70"/>
      <c r="O76" s="70"/>
      <c r="P76" s="70"/>
      <c r="Q76" s="70"/>
      <c r="R76" s="70"/>
      <c r="S76" s="70"/>
      <c r="T76" s="70"/>
      <c r="U76" s="70"/>
      <c r="V76" s="70"/>
      <c r="W76" s="70"/>
      <c r="X76" s="70"/>
      <c r="Y76" s="70"/>
      <c r="Z76" s="70"/>
      <c r="AA76" s="70"/>
      <c r="AB76" s="70"/>
    </row>
    <row r="77" spans="1:28" ht="15.75" customHeight="1" x14ac:dyDescent="0.25">
      <c r="A77" s="70"/>
      <c r="B77" s="71"/>
      <c r="C77" s="71"/>
      <c r="D77" s="72"/>
      <c r="E77" s="72"/>
      <c r="F77" s="70"/>
      <c r="G77" s="70"/>
      <c r="H77" s="70"/>
      <c r="I77" s="70"/>
      <c r="J77" s="70"/>
      <c r="K77" s="70"/>
      <c r="L77" s="70"/>
      <c r="M77" s="70"/>
      <c r="N77" s="70"/>
      <c r="O77" s="70"/>
      <c r="P77" s="70"/>
      <c r="Q77" s="70"/>
      <c r="R77" s="70"/>
      <c r="S77" s="70"/>
      <c r="T77" s="70"/>
      <c r="U77" s="70"/>
      <c r="V77" s="70"/>
      <c r="W77" s="70"/>
      <c r="X77" s="70"/>
      <c r="Y77" s="70"/>
      <c r="Z77" s="70"/>
      <c r="AA77" s="70"/>
      <c r="AB77" s="70"/>
    </row>
    <row r="78" spans="1:28" ht="15.75" customHeight="1" x14ac:dyDescent="0.25">
      <c r="A78" s="70"/>
      <c r="B78" s="71"/>
      <c r="C78" s="71"/>
      <c r="D78" s="72"/>
      <c r="E78" s="72"/>
      <c r="F78" s="70"/>
      <c r="G78" s="70"/>
      <c r="H78" s="70"/>
      <c r="I78" s="70"/>
      <c r="J78" s="70"/>
      <c r="K78" s="70"/>
      <c r="L78" s="70"/>
      <c r="M78" s="70"/>
      <c r="N78" s="70"/>
      <c r="O78" s="70"/>
      <c r="P78" s="70"/>
      <c r="Q78" s="70"/>
      <c r="R78" s="70"/>
      <c r="S78" s="70"/>
      <c r="T78" s="70"/>
      <c r="U78" s="70"/>
      <c r="V78" s="70"/>
      <c r="W78" s="70"/>
      <c r="X78" s="70"/>
      <c r="Y78" s="70"/>
      <c r="Z78" s="70"/>
      <c r="AA78" s="70"/>
      <c r="AB78" s="70"/>
    </row>
    <row r="79" spans="1:28" ht="15.75" customHeight="1" x14ac:dyDescent="0.25">
      <c r="A79" s="70"/>
      <c r="B79" s="71"/>
      <c r="C79" s="71"/>
      <c r="D79" s="72"/>
      <c r="E79" s="72"/>
      <c r="F79" s="70"/>
      <c r="G79" s="70"/>
      <c r="H79" s="70"/>
      <c r="I79" s="70"/>
      <c r="J79" s="70"/>
      <c r="K79" s="70"/>
      <c r="L79" s="70"/>
      <c r="M79" s="70"/>
      <c r="N79" s="70"/>
      <c r="O79" s="70"/>
      <c r="P79" s="70"/>
      <c r="Q79" s="70"/>
      <c r="R79" s="70"/>
      <c r="S79" s="70"/>
      <c r="T79" s="70"/>
      <c r="U79" s="70"/>
      <c r="V79" s="70"/>
      <c r="W79" s="70"/>
      <c r="X79" s="70"/>
      <c r="Y79" s="70"/>
      <c r="Z79" s="70"/>
      <c r="AA79" s="70"/>
      <c r="AB79" s="70"/>
    </row>
    <row r="80" spans="1:28" ht="15.75" customHeight="1" x14ac:dyDescent="0.25">
      <c r="A80" s="70"/>
      <c r="B80" s="71"/>
      <c r="C80" s="71"/>
      <c r="D80" s="72"/>
      <c r="E80" s="72"/>
      <c r="F80" s="70"/>
      <c r="G80" s="70"/>
      <c r="H80" s="70"/>
      <c r="I80" s="70"/>
      <c r="J80" s="70"/>
      <c r="K80" s="70"/>
      <c r="L80" s="70"/>
      <c r="M80" s="70"/>
      <c r="N80" s="70"/>
      <c r="O80" s="70"/>
      <c r="P80" s="70"/>
      <c r="Q80" s="70"/>
      <c r="R80" s="70"/>
      <c r="S80" s="70"/>
      <c r="T80" s="70"/>
      <c r="U80" s="70"/>
      <c r="V80" s="70"/>
      <c r="W80" s="70"/>
      <c r="X80" s="70"/>
      <c r="Y80" s="70"/>
      <c r="Z80" s="70"/>
      <c r="AA80" s="70"/>
      <c r="AB80" s="70"/>
    </row>
    <row r="81" spans="1:28" ht="15.75" customHeight="1" x14ac:dyDescent="0.25">
      <c r="A81" s="70"/>
      <c r="B81" s="71"/>
      <c r="C81" s="71"/>
      <c r="D81" s="72"/>
      <c r="E81" s="72"/>
      <c r="F81" s="70"/>
      <c r="G81" s="70"/>
      <c r="H81" s="70"/>
      <c r="I81" s="70"/>
      <c r="J81" s="70"/>
      <c r="K81" s="70"/>
      <c r="L81" s="70"/>
      <c r="M81" s="70"/>
      <c r="N81" s="70"/>
      <c r="O81" s="70"/>
      <c r="P81" s="70"/>
      <c r="Q81" s="70"/>
      <c r="R81" s="70"/>
      <c r="S81" s="70"/>
      <c r="T81" s="70"/>
      <c r="U81" s="70"/>
      <c r="V81" s="70"/>
      <c r="W81" s="70"/>
      <c r="X81" s="70"/>
      <c r="Y81" s="70"/>
      <c r="Z81" s="70"/>
      <c r="AA81" s="70"/>
      <c r="AB81" s="70"/>
    </row>
    <row r="82" spans="1:28" ht="15.75" customHeight="1" x14ac:dyDescent="0.25">
      <c r="A82" s="70"/>
      <c r="B82" s="71"/>
      <c r="C82" s="71"/>
      <c r="D82" s="72"/>
      <c r="E82" s="72"/>
      <c r="F82" s="70"/>
      <c r="G82" s="70"/>
      <c r="H82" s="70"/>
      <c r="I82" s="70"/>
      <c r="J82" s="70"/>
      <c r="K82" s="70"/>
      <c r="L82" s="70"/>
      <c r="M82" s="70"/>
      <c r="N82" s="70"/>
      <c r="O82" s="70"/>
      <c r="P82" s="70"/>
      <c r="Q82" s="70"/>
      <c r="R82" s="70"/>
      <c r="S82" s="70"/>
      <c r="T82" s="70"/>
      <c r="U82" s="70"/>
      <c r="V82" s="70"/>
      <c r="W82" s="70"/>
      <c r="X82" s="70"/>
      <c r="Y82" s="70"/>
      <c r="Z82" s="70"/>
      <c r="AA82" s="70"/>
      <c r="AB82" s="70"/>
    </row>
    <row r="83" spans="1:28" ht="15.75" customHeight="1" x14ac:dyDescent="0.25">
      <c r="A83" s="70"/>
      <c r="B83" s="71"/>
      <c r="C83" s="71"/>
      <c r="D83" s="72"/>
      <c r="E83" s="72"/>
      <c r="F83" s="70"/>
      <c r="G83" s="70"/>
      <c r="H83" s="70"/>
      <c r="I83" s="70"/>
      <c r="J83" s="70"/>
      <c r="K83" s="70"/>
      <c r="L83" s="70"/>
      <c r="M83" s="70"/>
      <c r="N83" s="70"/>
      <c r="O83" s="70"/>
      <c r="P83" s="70"/>
      <c r="Q83" s="70"/>
      <c r="R83" s="70"/>
      <c r="S83" s="70"/>
      <c r="T83" s="70"/>
      <c r="U83" s="70"/>
      <c r="V83" s="70"/>
      <c r="W83" s="70"/>
      <c r="X83" s="70"/>
      <c r="Y83" s="70"/>
      <c r="Z83" s="70"/>
      <c r="AA83" s="70"/>
      <c r="AB83" s="70"/>
    </row>
    <row r="84" spans="1:28" ht="15.75" customHeight="1" x14ac:dyDescent="0.25">
      <c r="A84" s="70"/>
      <c r="B84" s="71"/>
      <c r="C84" s="71"/>
      <c r="D84" s="72"/>
      <c r="E84" s="72"/>
      <c r="F84" s="70"/>
      <c r="G84" s="70"/>
      <c r="H84" s="70"/>
      <c r="I84" s="70"/>
      <c r="J84" s="70"/>
      <c r="K84" s="70"/>
      <c r="L84" s="70"/>
      <c r="M84" s="70"/>
      <c r="N84" s="70"/>
      <c r="O84" s="70"/>
      <c r="P84" s="70"/>
      <c r="Q84" s="70"/>
      <c r="R84" s="70"/>
      <c r="S84" s="70"/>
      <c r="T84" s="70"/>
      <c r="U84" s="70"/>
      <c r="V84" s="70"/>
      <c r="W84" s="70"/>
      <c r="X84" s="70"/>
      <c r="Y84" s="70"/>
      <c r="Z84" s="70"/>
      <c r="AA84" s="70"/>
      <c r="AB84" s="70"/>
    </row>
    <row r="85" spans="1:28" ht="15.75" customHeight="1" x14ac:dyDescent="0.25">
      <c r="A85" s="70"/>
      <c r="B85" s="71"/>
      <c r="C85" s="71"/>
      <c r="D85" s="72"/>
      <c r="E85" s="72"/>
      <c r="F85" s="70"/>
      <c r="G85" s="70"/>
      <c r="H85" s="70"/>
      <c r="I85" s="70"/>
      <c r="J85" s="70"/>
      <c r="K85" s="70"/>
      <c r="L85" s="70"/>
      <c r="M85" s="70"/>
      <c r="N85" s="70"/>
      <c r="O85" s="70"/>
      <c r="P85" s="70"/>
      <c r="Q85" s="70"/>
      <c r="R85" s="70"/>
      <c r="S85" s="70"/>
      <c r="T85" s="70"/>
      <c r="U85" s="70"/>
      <c r="V85" s="70"/>
      <c r="W85" s="70"/>
      <c r="X85" s="70"/>
      <c r="Y85" s="70"/>
      <c r="Z85" s="70"/>
      <c r="AA85" s="70"/>
      <c r="AB85" s="70"/>
    </row>
    <row r="86" spans="1:28" ht="15.75" customHeight="1" x14ac:dyDescent="0.25">
      <c r="A86" s="70"/>
      <c r="B86" s="71"/>
      <c r="C86" s="71"/>
      <c r="D86" s="72"/>
      <c r="E86" s="72"/>
      <c r="F86" s="70"/>
      <c r="G86" s="70"/>
      <c r="H86" s="70"/>
      <c r="I86" s="70"/>
      <c r="J86" s="70"/>
      <c r="K86" s="70"/>
      <c r="L86" s="70"/>
      <c r="M86" s="70"/>
      <c r="N86" s="70"/>
      <c r="O86" s="70"/>
      <c r="P86" s="70"/>
      <c r="Q86" s="70"/>
      <c r="R86" s="70"/>
      <c r="S86" s="70"/>
      <c r="T86" s="70"/>
      <c r="U86" s="70"/>
      <c r="V86" s="70"/>
      <c r="W86" s="70"/>
      <c r="X86" s="70"/>
      <c r="Y86" s="70"/>
      <c r="Z86" s="70"/>
      <c r="AA86" s="70"/>
      <c r="AB86" s="70"/>
    </row>
    <row r="87" spans="1:28" ht="15.75" customHeight="1" x14ac:dyDescent="0.25">
      <c r="A87" s="70"/>
      <c r="B87" s="71"/>
      <c r="C87" s="71"/>
      <c r="D87" s="72"/>
      <c r="E87" s="72"/>
      <c r="F87" s="70"/>
      <c r="G87" s="70"/>
      <c r="H87" s="70"/>
      <c r="I87" s="70"/>
      <c r="J87" s="70"/>
      <c r="K87" s="70"/>
      <c r="L87" s="70"/>
      <c r="M87" s="70"/>
      <c r="N87" s="70"/>
      <c r="O87" s="70"/>
      <c r="P87" s="70"/>
      <c r="Q87" s="70"/>
      <c r="R87" s="70"/>
      <c r="S87" s="70"/>
      <c r="T87" s="70"/>
      <c r="U87" s="70"/>
      <c r="V87" s="70"/>
      <c r="W87" s="70"/>
      <c r="X87" s="70"/>
      <c r="Y87" s="70"/>
      <c r="Z87" s="70"/>
      <c r="AA87" s="70"/>
      <c r="AB87" s="70"/>
    </row>
    <row r="88" spans="1:28" ht="15.75" customHeight="1" x14ac:dyDescent="0.25">
      <c r="A88" s="70"/>
      <c r="B88" s="71"/>
      <c r="C88" s="71"/>
      <c r="D88" s="72"/>
      <c r="E88" s="72"/>
      <c r="F88" s="70"/>
      <c r="G88" s="70"/>
      <c r="H88" s="70"/>
      <c r="I88" s="70"/>
      <c r="J88" s="70"/>
      <c r="K88" s="70"/>
      <c r="L88" s="70"/>
      <c r="M88" s="70"/>
      <c r="N88" s="70"/>
      <c r="O88" s="70"/>
      <c r="P88" s="70"/>
      <c r="Q88" s="70"/>
      <c r="R88" s="70"/>
      <c r="S88" s="70"/>
      <c r="T88" s="70"/>
      <c r="U88" s="70"/>
      <c r="V88" s="70"/>
      <c r="W88" s="70"/>
      <c r="X88" s="70"/>
      <c r="Y88" s="70"/>
      <c r="Z88" s="70"/>
      <c r="AA88" s="70"/>
      <c r="AB88" s="70"/>
    </row>
    <row r="89" spans="1:28" ht="15.75" customHeight="1" x14ac:dyDescent="0.25">
      <c r="A89" s="70"/>
      <c r="B89" s="71"/>
      <c r="C89" s="71"/>
      <c r="D89" s="72"/>
      <c r="E89" s="72"/>
      <c r="F89" s="70"/>
      <c r="G89" s="70"/>
      <c r="H89" s="70"/>
      <c r="I89" s="70"/>
      <c r="J89" s="70"/>
      <c r="K89" s="70"/>
      <c r="L89" s="70"/>
      <c r="M89" s="70"/>
      <c r="N89" s="70"/>
      <c r="O89" s="70"/>
      <c r="P89" s="70"/>
      <c r="Q89" s="70"/>
      <c r="R89" s="70"/>
      <c r="S89" s="70"/>
      <c r="T89" s="70"/>
      <c r="U89" s="70"/>
      <c r="V89" s="70"/>
      <c r="W89" s="70"/>
      <c r="X89" s="70"/>
      <c r="Y89" s="70"/>
      <c r="Z89" s="70"/>
      <c r="AA89" s="70"/>
      <c r="AB89" s="70"/>
    </row>
    <row r="90" spans="1:28" ht="15.75" customHeight="1" x14ac:dyDescent="0.25">
      <c r="A90" s="70"/>
      <c r="B90" s="71"/>
      <c r="C90" s="71"/>
      <c r="D90" s="72"/>
      <c r="E90" s="72"/>
      <c r="F90" s="70"/>
      <c r="G90" s="70"/>
      <c r="H90" s="70"/>
      <c r="I90" s="70"/>
      <c r="J90" s="70"/>
      <c r="K90" s="70"/>
      <c r="L90" s="70"/>
      <c r="M90" s="70"/>
      <c r="N90" s="70"/>
      <c r="O90" s="70"/>
      <c r="P90" s="70"/>
      <c r="Q90" s="70"/>
      <c r="R90" s="70"/>
      <c r="S90" s="70"/>
      <c r="T90" s="70"/>
      <c r="U90" s="70"/>
      <c r="V90" s="70"/>
      <c r="W90" s="70"/>
      <c r="X90" s="70"/>
      <c r="Y90" s="70"/>
      <c r="Z90" s="70"/>
      <c r="AA90" s="70"/>
      <c r="AB90" s="70"/>
    </row>
    <row r="91" spans="1:28" ht="15.75" customHeight="1" x14ac:dyDescent="0.25">
      <c r="A91" s="70"/>
      <c r="B91" s="71"/>
      <c r="C91" s="71"/>
      <c r="D91" s="72"/>
      <c r="E91" s="72"/>
      <c r="F91" s="70"/>
      <c r="G91" s="70"/>
      <c r="H91" s="70"/>
      <c r="I91" s="70"/>
      <c r="J91" s="70"/>
      <c r="K91" s="70"/>
      <c r="L91" s="70"/>
      <c r="M91" s="70"/>
      <c r="N91" s="70"/>
      <c r="O91" s="70"/>
      <c r="P91" s="70"/>
      <c r="Q91" s="70"/>
      <c r="R91" s="70"/>
      <c r="S91" s="70"/>
      <c r="T91" s="70"/>
      <c r="U91" s="70"/>
      <c r="V91" s="70"/>
      <c r="W91" s="70"/>
      <c r="X91" s="70"/>
      <c r="Y91" s="70"/>
      <c r="Z91" s="70"/>
      <c r="AA91" s="70"/>
      <c r="AB91" s="70"/>
    </row>
    <row r="92" spans="1:28" ht="15.75" customHeight="1" x14ac:dyDescent="0.25">
      <c r="A92" s="70"/>
      <c r="B92" s="71"/>
      <c r="C92" s="71"/>
      <c r="D92" s="72"/>
      <c r="E92" s="72"/>
      <c r="F92" s="70"/>
      <c r="G92" s="70"/>
      <c r="H92" s="70"/>
      <c r="I92" s="70"/>
      <c r="J92" s="70"/>
      <c r="K92" s="70"/>
      <c r="L92" s="70"/>
      <c r="M92" s="70"/>
      <c r="N92" s="70"/>
      <c r="O92" s="70"/>
      <c r="P92" s="70"/>
      <c r="Q92" s="70"/>
      <c r="R92" s="70"/>
      <c r="S92" s="70"/>
      <c r="T92" s="70"/>
      <c r="U92" s="70"/>
      <c r="V92" s="70"/>
      <c r="W92" s="70"/>
      <c r="X92" s="70"/>
      <c r="Y92" s="70"/>
      <c r="Z92" s="70"/>
      <c r="AA92" s="70"/>
      <c r="AB92" s="70"/>
    </row>
    <row r="93" spans="1:28" ht="15.75" customHeight="1" x14ac:dyDescent="0.25">
      <c r="A93" s="70"/>
      <c r="B93" s="71"/>
      <c r="C93" s="71"/>
      <c r="D93" s="72"/>
      <c r="E93" s="72"/>
      <c r="F93" s="70"/>
      <c r="G93" s="70"/>
      <c r="H93" s="70"/>
      <c r="I93" s="70"/>
      <c r="J93" s="70"/>
      <c r="K93" s="70"/>
      <c r="L93" s="70"/>
      <c r="M93" s="70"/>
      <c r="N93" s="70"/>
      <c r="O93" s="70"/>
      <c r="P93" s="70"/>
      <c r="Q93" s="70"/>
      <c r="R93" s="70"/>
      <c r="S93" s="70"/>
      <c r="T93" s="70"/>
      <c r="U93" s="70"/>
      <c r="V93" s="70"/>
      <c r="W93" s="70"/>
      <c r="X93" s="70"/>
      <c r="Y93" s="70"/>
      <c r="Z93" s="70"/>
      <c r="AA93" s="70"/>
      <c r="AB93" s="70"/>
    </row>
    <row r="94" spans="1:28" ht="15.75" customHeight="1" x14ac:dyDescent="0.25">
      <c r="A94" s="70"/>
      <c r="B94" s="71"/>
      <c r="C94" s="71"/>
      <c r="D94" s="72"/>
      <c r="E94" s="72"/>
      <c r="F94" s="70"/>
      <c r="G94" s="70"/>
      <c r="H94" s="70"/>
      <c r="I94" s="70"/>
      <c r="J94" s="70"/>
      <c r="K94" s="70"/>
      <c r="L94" s="70"/>
      <c r="M94" s="70"/>
      <c r="N94" s="70"/>
      <c r="O94" s="70"/>
      <c r="P94" s="70"/>
      <c r="Q94" s="70"/>
      <c r="R94" s="70"/>
      <c r="S94" s="70"/>
      <c r="T94" s="70"/>
      <c r="U94" s="70"/>
      <c r="V94" s="70"/>
      <c r="W94" s="70"/>
      <c r="X94" s="70"/>
      <c r="Y94" s="70"/>
      <c r="Z94" s="70"/>
      <c r="AA94" s="70"/>
      <c r="AB94" s="70"/>
    </row>
    <row r="95" spans="1:28" ht="15.75" customHeight="1" x14ac:dyDescent="0.25">
      <c r="A95" s="70"/>
      <c r="B95" s="71"/>
      <c r="C95" s="71"/>
      <c r="D95" s="72"/>
      <c r="E95" s="72"/>
      <c r="F95" s="70"/>
      <c r="G95" s="70"/>
      <c r="H95" s="70"/>
      <c r="I95" s="70"/>
      <c r="J95" s="70"/>
      <c r="K95" s="70"/>
      <c r="L95" s="70"/>
      <c r="M95" s="70"/>
      <c r="N95" s="70"/>
      <c r="O95" s="70"/>
      <c r="P95" s="70"/>
      <c r="Q95" s="70"/>
      <c r="R95" s="70"/>
      <c r="S95" s="70"/>
      <c r="T95" s="70"/>
      <c r="U95" s="70"/>
      <c r="V95" s="70"/>
      <c r="W95" s="70"/>
      <c r="X95" s="70"/>
      <c r="Y95" s="70"/>
      <c r="Z95" s="70"/>
      <c r="AA95" s="70"/>
      <c r="AB95" s="70"/>
    </row>
    <row r="96" spans="1:28" ht="15.75" customHeight="1" x14ac:dyDescent="0.25">
      <c r="A96" s="70"/>
      <c r="B96" s="71"/>
      <c r="C96" s="71"/>
      <c r="D96" s="72"/>
      <c r="E96" s="72"/>
      <c r="F96" s="70"/>
      <c r="G96" s="70"/>
      <c r="H96" s="70"/>
      <c r="I96" s="70"/>
      <c r="J96" s="70"/>
      <c r="K96" s="70"/>
      <c r="L96" s="70"/>
      <c r="M96" s="70"/>
      <c r="N96" s="70"/>
      <c r="O96" s="70"/>
      <c r="P96" s="70"/>
      <c r="Q96" s="70"/>
      <c r="R96" s="70"/>
      <c r="S96" s="70"/>
      <c r="T96" s="70"/>
      <c r="U96" s="70"/>
      <c r="V96" s="70"/>
      <c r="W96" s="70"/>
      <c r="X96" s="70"/>
      <c r="Y96" s="70"/>
      <c r="Z96" s="70"/>
      <c r="AA96" s="70"/>
      <c r="AB96" s="70"/>
    </row>
    <row r="97" spans="1:28" ht="15.75" customHeight="1" x14ac:dyDescent="0.25">
      <c r="A97" s="70"/>
      <c r="B97" s="71"/>
      <c r="C97" s="71"/>
      <c r="D97" s="72"/>
      <c r="E97" s="72"/>
      <c r="F97" s="70"/>
      <c r="G97" s="70"/>
      <c r="H97" s="70"/>
      <c r="I97" s="70"/>
      <c r="J97" s="70"/>
      <c r="K97" s="70"/>
      <c r="L97" s="70"/>
      <c r="M97" s="70"/>
      <c r="N97" s="70"/>
      <c r="O97" s="70"/>
      <c r="P97" s="70"/>
      <c r="Q97" s="70"/>
      <c r="R97" s="70"/>
      <c r="S97" s="70"/>
      <c r="T97" s="70"/>
      <c r="U97" s="70"/>
      <c r="V97" s="70"/>
      <c r="W97" s="70"/>
      <c r="X97" s="70"/>
      <c r="Y97" s="70"/>
      <c r="Z97" s="70"/>
      <c r="AA97" s="70"/>
      <c r="AB97" s="70"/>
    </row>
    <row r="98" spans="1:28" ht="15.75" customHeight="1" x14ac:dyDescent="0.25">
      <c r="A98" s="70"/>
      <c r="B98" s="71"/>
      <c r="C98" s="71"/>
      <c r="D98" s="72"/>
      <c r="E98" s="72"/>
      <c r="F98" s="70"/>
      <c r="G98" s="70"/>
      <c r="H98" s="70"/>
      <c r="I98" s="70"/>
      <c r="J98" s="70"/>
      <c r="K98" s="70"/>
      <c r="L98" s="70"/>
      <c r="M98" s="70"/>
      <c r="N98" s="70"/>
      <c r="O98" s="70"/>
      <c r="P98" s="70"/>
      <c r="Q98" s="70"/>
      <c r="R98" s="70"/>
      <c r="S98" s="70"/>
      <c r="T98" s="70"/>
      <c r="U98" s="70"/>
      <c r="V98" s="70"/>
      <c r="W98" s="70"/>
      <c r="X98" s="70"/>
      <c r="Y98" s="70"/>
      <c r="Z98" s="70"/>
      <c r="AA98" s="70"/>
      <c r="AB98" s="70"/>
    </row>
    <row r="99" spans="1:28" ht="15.75" customHeight="1" x14ac:dyDescent="0.25">
      <c r="A99" s="70"/>
      <c r="B99" s="71"/>
      <c r="C99" s="71"/>
      <c r="D99" s="72"/>
      <c r="E99" s="72"/>
      <c r="F99" s="70"/>
      <c r="G99" s="70"/>
      <c r="H99" s="70"/>
      <c r="I99" s="70"/>
      <c r="J99" s="70"/>
      <c r="K99" s="70"/>
      <c r="L99" s="70"/>
      <c r="M99" s="70"/>
      <c r="N99" s="70"/>
      <c r="O99" s="70"/>
      <c r="P99" s="70"/>
      <c r="Q99" s="70"/>
      <c r="R99" s="70"/>
      <c r="S99" s="70"/>
      <c r="T99" s="70"/>
      <c r="U99" s="70"/>
      <c r="V99" s="70"/>
      <c r="W99" s="70"/>
      <c r="X99" s="70"/>
      <c r="Y99" s="70"/>
      <c r="Z99" s="70"/>
      <c r="AA99" s="70"/>
      <c r="AB99" s="70"/>
    </row>
    <row r="100" spans="1:28" ht="15.75" customHeight="1" x14ac:dyDescent="0.25">
      <c r="A100" s="70"/>
      <c r="B100" s="71"/>
      <c r="C100" s="71"/>
      <c r="D100" s="72"/>
      <c r="E100" s="72"/>
      <c r="F100" s="70"/>
      <c r="G100" s="70"/>
      <c r="H100" s="70"/>
      <c r="I100" s="70"/>
      <c r="J100" s="70"/>
      <c r="K100" s="70"/>
      <c r="L100" s="70"/>
      <c r="M100" s="70"/>
      <c r="N100" s="70"/>
      <c r="O100" s="70"/>
      <c r="P100" s="70"/>
      <c r="Q100" s="70"/>
      <c r="R100" s="70"/>
      <c r="S100" s="70"/>
      <c r="T100" s="70"/>
      <c r="U100" s="70"/>
      <c r="V100" s="70"/>
      <c r="W100" s="70"/>
      <c r="X100" s="70"/>
      <c r="Y100" s="70"/>
      <c r="Z100" s="70"/>
      <c r="AA100" s="70"/>
      <c r="AB100" s="70"/>
    </row>
    <row r="101" spans="1:28" ht="15.75" customHeight="1" x14ac:dyDescent="0.25">
      <c r="A101" s="70"/>
      <c r="B101" s="71"/>
      <c r="C101" s="71"/>
      <c r="D101" s="72"/>
      <c r="E101" s="72"/>
      <c r="F101" s="70"/>
      <c r="G101" s="70"/>
      <c r="H101" s="70"/>
      <c r="I101" s="70"/>
      <c r="J101" s="70"/>
      <c r="K101" s="70"/>
      <c r="L101" s="70"/>
      <c r="M101" s="70"/>
      <c r="N101" s="70"/>
      <c r="O101" s="70"/>
      <c r="P101" s="70"/>
      <c r="Q101" s="70"/>
      <c r="R101" s="70"/>
      <c r="S101" s="70"/>
      <c r="T101" s="70"/>
      <c r="U101" s="70"/>
      <c r="V101" s="70"/>
      <c r="W101" s="70"/>
      <c r="X101" s="70"/>
      <c r="Y101" s="70"/>
      <c r="Z101" s="70"/>
      <c r="AA101" s="70"/>
      <c r="AB101" s="70"/>
    </row>
    <row r="102" spans="1:28" ht="15.75" customHeight="1" x14ac:dyDescent="0.25">
      <c r="A102" s="70"/>
      <c r="B102" s="71"/>
      <c r="C102" s="71"/>
      <c r="D102" s="72"/>
      <c r="E102" s="72"/>
      <c r="F102" s="70"/>
      <c r="G102" s="70"/>
      <c r="H102" s="70"/>
      <c r="I102" s="70"/>
      <c r="J102" s="70"/>
      <c r="K102" s="70"/>
      <c r="L102" s="70"/>
      <c r="M102" s="70"/>
      <c r="N102" s="70"/>
      <c r="O102" s="70"/>
      <c r="P102" s="70"/>
      <c r="Q102" s="70"/>
      <c r="R102" s="70"/>
      <c r="S102" s="70"/>
      <c r="T102" s="70"/>
      <c r="U102" s="70"/>
      <c r="V102" s="70"/>
      <c r="W102" s="70"/>
      <c r="X102" s="70"/>
      <c r="Y102" s="70"/>
      <c r="Z102" s="70"/>
      <c r="AA102" s="70"/>
      <c r="AB102" s="70"/>
    </row>
    <row r="103" spans="1:28" ht="15.75" customHeight="1" x14ac:dyDescent="0.25">
      <c r="A103" s="70"/>
      <c r="B103" s="71"/>
      <c r="C103" s="71"/>
      <c r="D103" s="72"/>
      <c r="E103" s="72"/>
      <c r="F103" s="70"/>
      <c r="G103" s="70"/>
      <c r="H103" s="70"/>
      <c r="I103" s="70"/>
      <c r="J103" s="70"/>
      <c r="K103" s="70"/>
      <c r="L103" s="70"/>
      <c r="M103" s="70"/>
      <c r="N103" s="70"/>
      <c r="O103" s="70"/>
      <c r="P103" s="70"/>
      <c r="Q103" s="70"/>
      <c r="R103" s="70"/>
      <c r="S103" s="70"/>
      <c r="T103" s="70"/>
      <c r="U103" s="70"/>
      <c r="V103" s="70"/>
      <c r="W103" s="70"/>
      <c r="X103" s="70"/>
      <c r="Y103" s="70"/>
      <c r="Z103" s="70"/>
      <c r="AA103" s="70"/>
      <c r="AB103" s="70"/>
    </row>
    <row r="104" spans="1:28" ht="15.75" customHeight="1" x14ac:dyDescent="0.25">
      <c r="A104" s="70"/>
      <c r="B104" s="71"/>
      <c r="C104" s="71"/>
      <c r="D104" s="72"/>
      <c r="E104" s="72"/>
      <c r="F104" s="70"/>
      <c r="G104" s="70"/>
      <c r="H104" s="70"/>
      <c r="I104" s="70"/>
      <c r="J104" s="70"/>
      <c r="K104" s="70"/>
      <c r="L104" s="70"/>
      <c r="M104" s="70"/>
      <c r="N104" s="70"/>
      <c r="O104" s="70"/>
      <c r="P104" s="70"/>
      <c r="Q104" s="70"/>
      <c r="R104" s="70"/>
      <c r="S104" s="70"/>
      <c r="T104" s="70"/>
      <c r="U104" s="70"/>
      <c r="V104" s="70"/>
      <c r="W104" s="70"/>
      <c r="X104" s="70"/>
      <c r="Y104" s="70"/>
      <c r="Z104" s="70"/>
      <c r="AA104" s="70"/>
      <c r="AB104" s="70"/>
    </row>
    <row r="105" spans="1:28" ht="15.75" customHeight="1" x14ac:dyDescent="0.25">
      <c r="A105" s="70"/>
      <c r="B105" s="71"/>
      <c r="C105" s="71"/>
      <c r="D105" s="72"/>
      <c r="E105" s="72"/>
      <c r="F105" s="70"/>
      <c r="G105" s="70"/>
      <c r="H105" s="70"/>
      <c r="I105" s="70"/>
      <c r="J105" s="70"/>
      <c r="K105" s="70"/>
      <c r="L105" s="70"/>
      <c r="M105" s="70"/>
      <c r="N105" s="70"/>
      <c r="O105" s="70"/>
      <c r="P105" s="70"/>
      <c r="Q105" s="70"/>
      <c r="R105" s="70"/>
      <c r="S105" s="70"/>
      <c r="T105" s="70"/>
      <c r="U105" s="70"/>
      <c r="V105" s="70"/>
      <c r="W105" s="70"/>
      <c r="X105" s="70"/>
      <c r="Y105" s="70"/>
      <c r="Z105" s="70"/>
      <c r="AA105" s="70"/>
      <c r="AB105" s="70"/>
    </row>
    <row r="106" spans="1:28" ht="15.75" customHeight="1" x14ac:dyDescent="0.25">
      <c r="A106" s="70"/>
      <c r="B106" s="71"/>
      <c r="C106" s="71"/>
      <c r="D106" s="72"/>
      <c r="E106" s="72"/>
      <c r="F106" s="70"/>
      <c r="G106" s="70"/>
      <c r="H106" s="70"/>
      <c r="I106" s="70"/>
      <c r="J106" s="70"/>
      <c r="K106" s="70"/>
      <c r="L106" s="70"/>
      <c r="M106" s="70"/>
      <c r="N106" s="70"/>
      <c r="O106" s="70"/>
      <c r="P106" s="70"/>
      <c r="Q106" s="70"/>
      <c r="R106" s="70"/>
      <c r="S106" s="70"/>
      <c r="T106" s="70"/>
      <c r="U106" s="70"/>
      <c r="V106" s="70"/>
      <c r="W106" s="70"/>
      <c r="X106" s="70"/>
      <c r="Y106" s="70"/>
      <c r="Z106" s="70"/>
      <c r="AA106" s="70"/>
      <c r="AB106" s="70"/>
    </row>
    <row r="107" spans="1:28" ht="15.75" customHeight="1" x14ac:dyDescent="0.25">
      <c r="A107" s="70"/>
      <c r="B107" s="71"/>
      <c r="C107" s="71"/>
      <c r="D107" s="72"/>
      <c r="E107" s="72"/>
      <c r="F107" s="70"/>
      <c r="G107" s="70"/>
      <c r="H107" s="70"/>
      <c r="I107" s="70"/>
      <c r="J107" s="70"/>
      <c r="K107" s="70"/>
      <c r="L107" s="70"/>
      <c r="M107" s="70"/>
      <c r="N107" s="70"/>
      <c r="O107" s="70"/>
      <c r="P107" s="70"/>
      <c r="Q107" s="70"/>
      <c r="R107" s="70"/>
      <c r="S107" s="70"/>
      <c r="T107" s="70"/>
      <c r="U107" s="70"/>
      <c r="V107" s="70"/>
      <c r="W107" s="70"/>
      <c r="X107" s="70"/>
      <c r="Y107" s="70"/>
      <c r="Z107" s="70"/>
      <c r="AA107" s="70"/>
      <c r="AB107" s="70"/>
    </row>
    <row r="108" spans="1:28" ht="15.75" customHeight="1" x14ac:dyDescent="0.25">
      <c r="A108" s="70"/>
      <c r="B108" s="71"/>
      <c r="C108" s="71"/>
      <c r="D108" s="72"/>
      <c r="E108" s="72"/>
      <c r="F108" s="70"/>
      <c r="G108" s="70"/>
      <c r="H108" s="70"/>
      <c r="I108" s="70"/>
      <c r="J108" s="70"/>
      <c r="K108" s="70"/>
      <c r="L108" s="70"/>
      <c r="M108" s="70"/>
      <c r="N108" s="70"/>
      <c r="O108" s="70"/>
      <c r="P108" s="70"/>
      <c r="Q108" s="70"/>
      <c r="R108" s="70"/>
      <c r="S108" s="70"/>
      <c r="T108" s="70"/>
      <c r="U108" s="70"/>
      <c r="V108" s="70"/>
      <c r="W108" s="70"/>
      <c r="X108" s="70"/>
      <c r="Y108" s="70"/>
      <c r="Z108" s="70"/>
      <c r="AA108" s="70"/>
      <c r="AB108" s="70"/>
    </row>
    <row r="109" spans="1:28" ht="15.75" customHeight="1" x14ac:dyDescent="0.25">
      <c r="A109" s="70"/>
      <c r="B109" s="71"/>
      <c r="C109" s="71"/>
      <c r="D109" s="72"/>
      <c r="E109" s="72"/>
      <c r="F109" s="70"/>
      <c r="G109" s="70"/>
      <c r="H109" s="70"/>
      <c r="I109" s="70"/>
      <c r="J109" s="70"/>
      <c r="K109" s="70"/>
      <c r="L109" s="70"/>
      <c r="M109" s="70"/>
      <c r="N109" s="70"/>
      <c r="O109" s="70"/>
      <c r="P109" s="70"/>
      <c r="Q109" s="70"/>
      <c r="R109" s="70"/>
      <c r="S109" s="70"/>
      <c r="T109" s="70"/>
      <c r="U109" s="70"/>
      <c r="V109" s="70"/>
      <c r="W109" s="70"/>
      <c r="X109" s="70"/>
      <c r="Y109" s="70"/>
      <c r="Z109" s="70"/>
      <c r="AA109" s="70"/>
      <c r="AB109" s="70"/>
    </row>
    <row r="110" spans="1:28" ht="15.75" customHeight="1" x14ac:dyDescent="0.25">
      <c r="A110" s="70"/>
      <c r="B110" s="71"/>
      <c r="C110" s="71"/>
      <c r="D110" s="72"/>
      <c r="E110" s="72"/>
      <c r="F110" s="70"/>
      <c r="G110" s="70"/>
      <c r="H110" s="70"/>
      <c r="I110" s="70"/>
      <c r="J110" s="70"/>
      <c r="K110" s="70"/>
      <c r="L110" s="70"/>
      <c r="M110" s="70"/>
      <c r="N110" s="70"/>
      <c r="O110" s="70"/>
      <c r="P110" s="70"/>
      <c r="Q110" s="70"/>
      <c r="R110" s="70"/>
      <c r="S110" s="70"/>
      <c r="T110" s="70"/>
      <c r="U110" s="70"/>
      <c r="V110" s="70"/>
      <c r="W110" s="70"/>
      <c r="X110" s="70"/>
      <c r="Y110" s="70"/>
      <c r="Z110" s="70"/>
      <c r="AA110" s="70"/>
      <c r="AB110" s="70"/>
    </row>
    <row r="111" spans="1:28" ht="15.75" customHeight="1" x14ac:dyDescent="0.25">
      <c r="A111" s="70"/>
      <c r="B111" s="71"/>
      <c r="C111" s="71"/>
      <c r="D111" s="72"/>
      <c r="E111" s="72"/>
      <c r="F111" s="70"/>
      <c r="G111" s="70"/>
      <c r="H111" s="70"/>
      <c r="I111" s="70"/>
      <c r="J111" s="70"/>
      <c r="K111" s="70"/>
      <c r="L111" s="70"/>
      <c r="M111" s="70"/>
      <c r="N111" s="70"/>
      <c r="O111" s="70"/>
      <c r="P111" s="70"/>
      <c r="Q111" s="70"/>
      <c r="R111" s="70"/>
      <c r="S111" s="70"/>
      <c r="T111" s="70"/>
      <c r="U111" s="70"/>
      <c r="V111" s="70"/>
      <c r="W111" s="70"/>
      <c r="X111" s="70"/>
      <c r="Y111" s="70"/>
      <c r="Z111" s="70"/>
      <c r="AA111" s="70"/>
      <c r="AB111" s="70"/>
    </row>
    <row r="112" spans="1:28" ht="15.75" customHeight="1" x14ac:dyDescent="0.25">
      <c r="A112" s="70"/>
      <c r="B112" s="71"/>
      <c r="C112" s="71"/>
      <c r="D112" s="72"/>
      <c r="E112" s="72"/>
      <c r="F112" s="70"/>
      <c r="G112" s="70"/>
      <c r="H112" s="70"/>
      <c r="I112" s="70"/>
      <c r="J112" s="70"/>
      <c r="K112" s="70"/>
      <c r="L112" s="70"/>
      <c r="M112" s="70"/>
      <c r="N112" s="70"/>
      <c r="O112" s="70"/>
      <c r="P112" s="70"/>
      <c r="Q112" s="70"/>
      <c r="R112" s="70"/>
      <c r="S112" s="70"/>
      <c r="T112" s="70"/>
      <c r="U112" s="70"/>
      <c r="V112" s="70"/>
      <c r="W112" s="70"/>
      <c r="X112" s="70"/>
      <c r="Y112" s="70"/>
      <c r="Z112" s="70"/>
      <c r="AA112" s="70"/>
      <c r="AB112" s="70"/>
    </row>
    <row r="113" spans="1:28" ht="15.75" customHeight="1" x14ac:dyDescent="0.25">
      <c r="A113" s="70"/>
      <c r="B113" s="71"/>
      <c r="C113" s="71"/>
      <c r="D113" s="72"/>
      <c r="E113" s="72"/>
      <c r="F113" s="70"/>
      <c r="G113" s="70"/>
      <c r="H113" s="70"/>
      <c r="I113" s="70"/>
      <c r="J113" s="70"/>
      <c r="K113" s="70"/>
      <c r="L113" s="70"/>
      <c r="M113" s="70"/>
      <c r="N113" s="70"/>
      <c r="O113" s="70"/>
      <c r="P113" s="70"/>
      <c r="Q113" s="70"/>
      <c r="R113" s="70"/>
      <c r="S113" s="70"/>
      <c r="T113" s="70"/>
      <c r="U113" s="70"/>
      <c r="V113" s="70"/>
      <c r="W113" s="70"/>
      <c r="X113" s="70"/>
      <c r="Y113" s="70"/>
      <c r="Z113" s="70"/>
      <c r="AA113" s="70"/>
      <c r="AB113" s="70"/>
    </row>
    <row r="114" spans="1:28" ht="15.75" customHeight="1" x14ac:dyDescent="0.25">
      <c r="A114" s="70"/>
      <c r="B114" s="71"/>
      <c r="C114" s="71"/>
      <c r="D114" s="72"/>
      <c r="E114" s="72"/>
      <c r="F114" s="70"/>
      <c r="G114" s="70"/>
      <c r="H114" s="70"/>
      <c r="I114" s="70"/>
      <c r="J114" s="70"/>
      <c r="K114" s="70"/>
      <c r="L114" s="70"/>
      <c r="M114" s="70"/>
      <c r="N114" s="70"/>
      <c r="O114" s="70"/>
      <c r="P114" s="70"/>
      <c r="Q114" s="70"/>
      <c r="R114" s="70"/>
      <c r="S114" s="70"/>
      <c r="T114" s="70"/>
      <c r="U114" s="70"/>
      <c r="V114" s="70"/>
      <c r="W114" s="70"/>
      <c r="X114" s="70"/>
      <c r="Y114" s="70"/>
      <c r="Z114" s="70"/>
      <c r="AA114" s="70"/>
      <c r="AB114" s="70"/>
    </row>
    <row r="115" spans="1:28" ht="15.75" customHeight="1" x14ac:dyDescent="0.25">
      <c r="A115" s="70"/>
      <c r="B115" s="71"/>
      <c r="C115" s="71"/>
      <c r="D115" s="72"/>
      <c r="E115" s="72"/>
      <c r="F115" s="70"/>
      <c r="G115" s="70"/>
      <c r="H115" s="70"/>
      <c r="I115" s="70"/>
      <c r="J115" s="70"/>
      <c r="K115" s="70"/>
      <c r="L115" s="70"/>
      <c r="M115" s="70"/>
      <c r="N115" s="70"/>
      <c r="O115" s="70"/>
      <c r="P115" s="70"/>
      <c r="Q115" s="70"/>
      <c r="R115" s="70"/>
      <c r="S115" s="70"/>
      <c r="T115" s="70"/>
      <c r="U115" s="70"/>
      <c r="V115" s="70"/>
      <c r="W115" s="70"/>
      <c r="X115" s="70"/>
      <c r="Y115" s="70"/>
      <c r="Z115" s="70"/>
      <c r="AA115" s="70"/>
      <c r="AB115" s="70"/>
    </row>
    <row r="116" spans="1:28" ht="15.75" customHeight="1" x14ac:dyDescent="0.25">
      <c r="A116" s="70"/>
      <c r="B116" s="71"/>
      <c r="C116" s="71"/>
      <c r="D116" s="72"/>
      <c r="E116" s="72"/>
      <c r="F116" s="70"/>
      <c r="G116" s="70"/>
      <c r="H116" s="70"/>
      <c r="I116" s="70"/>
      <c r="J116" s="70"/>
      <c r="K116" s="70"/>
      <c r="L116" s="70"/>
      <c r="M116" s="70"/>
      <c r="N116" s="70"/>
      <c r="O116" s="70"/>
      <c r="P116" s="70"/>
      <c r="Q116" s="70"/>
      <c r="R116" s="70"/>
      <c r="S116" s="70"/>
      <c r="T116" s="70"/>
      <c r="U116" s="70"/>
      <c r="V116" s="70"/>
      <c r="W116" s="70"/>
      <c r="X116" s="70"/>
      <c r="Y116" s="70"/>
      <c r="Z116" s="70"/>
      <c r="AA116" s="70"/>
      <c r="AB116" s="70"/>
    </row>
    <row r="117" spans="1:28" ht="15.75" customHeight="1" x14ac:dyDescent="0.25">
      <c r="A117" s="70"/>
      <c r="B117" s="71"/>
      <c r="C117" s="71"/>
      <c r="D117" s="72"/>
      <c r="E117" s="72"/>
      <c r="F117" s="70"/>
      <c r="G117" s="70"/>
      <c r="H117" s="70"/>
      <c r="I117" s="70"/>
      <c r="J117" s="70"/>
      <c r="K117" s="70"/>
      <c r="L117" s="70"/>
      <c r="M117" s="70"/>
      <c r="N117" s="70"/>
      <c r="O117" s="70"/>
      <c r="P117" s="70"/>
      <c r="Q117" s="70"/>
      <c r="R117" s="70"/>
      <c r="S117" s="70"/>
      <c r="T117" s="70"/>
      <c r="U117" s="70"/>
      <c r="V117" s="70"/>
      <c r="W117" s="70"/>
      <c r="X117" s="70"/>
      <c r="Y117" s="70"/>
      <c r="Z117" s="70"/>
      <c r="AA117" s="70"/>
      <c r="AB117" s="70"/>
    </row>
    <row r="118" spans="1:28" ht="15.75" customHeight="1" x14ac:dyDescent="0.25">
      <c r="A118" s="70"/>
      <c r="B118" s="71"/>
      <c r="C118" s="71"/>
      <c r="D118" s="72"/>
      <c r="E118" s="72"/>
      <c r="F118" s="70"/>
      <c r="G118" s="70"/>
      <c r="H118" s="70"/>
      <c r="I118" s="70"/>
      <c r="J118" s="70"/>
      <c r="K118" s="70"/>
      <c r="L118" s="70"/>
      <c r="M118" s="70"/>
      <c r="N118" s="70"/>
      <c r="O118" s="70"/>
      <c r="P118" s="70"/>
      <c r="Q118" s="70"/>
      <c r="R118" s="70"/>
      <c r="S118" s="70"/>
      <c r="T118" s="70"/>
      <c r="U118" s="70"/>
      <c r="V118" s="70"/>
      <c r="W118" s="70"/>
      <c r="X118" s="70"/>
      <c r="Y118" s="70"/>
      <c r="Z118" s="70"/>
      <c r="AA118" s="70"/>
      <c r="AB118" s="70"/>
    </row>
    <row r="119" spans="1:28" ht="15.75" customHeight="1" x14ac:dyDescent="0.25">
      <c r="A119" s="70"/>
      <c r="B119" s="71"/>
      <c r="C119" s="71"/>
      <c r="D119" s="72"/>
      <c r="E119" s="72"/>
      <c r="F119" s="70"/>
      <c r="G119" s="70"/>
      <c r="H119" s="70"/>
      <c r="I119" s="70"/>
      <c r="J119" s="70"/>
      <c r="K119" s="70"/>
      <c r="L119" s="70"/>
      <c r="M119" s="70"/>
      <c r="N119" s="70"/>
      <c r="O119" s="70"/>
      <c r="P119" s="70"/>
      <c r="Q119" s="70"/>
      <c r="R119" s="70"/>
      <c r="S119" s="70"/>
      <c r="T119" s="70"/>
      <c r="U119" s="70"/>
      <c r="V119" s="70"/>
      <c r="W119" s="70"/>
      <c r="X119" s="70"/>
      <c r="Y119" s="70"/>
      <c r="Z119" s="70"/>
      <c r="AA119" s="70"/>
      <c r="AB119" s="70"/>
    </row>
    <row r="120" spans="1:28" ht="15.75" customHeight="1" x14ac:dyDescent="0.25">
      <c r="A120" s="70"/>
      <c r="B120" s="71"/>
      <c r="C120" s="71"/>
      <c r="D120" s="72"/>
      <c r="E120" s="72"/>
      <c r="F120" s="70"/>
      <c r="G120" s="70"/>
      <c r="H120" s="70"/>
      <c r="I120" s="70"/>
      <c r="J120" s="70"/>
      <c r="K120" s="70"/>
      <c r="L120" s="70"/>
      <c r="M120" s="70"/>
      <c r="N120" s="70"/>
      <c r="O120" s="70"/>
      <c r="P120" s="70"/>
      <c r="Q120" s="70"/>
      <c r="R120" s="70"/>
      <c r="S120" s="70"/>
      <c r="T120" s="70"/>
      <c r="U120" s="70"/>
      <c r="V120" s="70"/>
      <c r="W120" s="70"/>
      <c r="X120" s="70"/>
      <c r="Y120" s="70"/>
      <c r="Z120" s="70"/>
      <c r="AA120" s="70"/>
      <c r="AB120" s="70"/>
    </row>
    <row r="121" spans="1:28" ht="15.75" customHeight="1" x14ac:dyDescent="0.25">
      <c r="A121" s="70"/>
      <c r="B121" s="71"/>
      <c r="C121" s="71"/>
      <c r="D121" s="72"/>
      <c r="E121" s="72"/>
      <c r="F121" s="70"/>
      <c r="G121" s="70"/>
      <c r="H121" s="70"/>
      <c r="I121" s="70"/>
      <c r="J121" s="70"/>
      <c r="K121" s="70"/>
      <c r="L121" s="70"/>
      <c r="M121" s="70"/>
      <c r="N121" s="70"/>
      <c r="O121" s="70"/>
      <c r="P121" s="70"/>
      <c r="Q121" s="70"/>
      <c r="R121" s="70"/>
      <c r="S121" s="70"/>
      <c r="T121" s="70"/>
      <c r="U121" s="70"/>
      <c r="V121" s="70"/>
      <c r="W121" s="70"/>
      <c r="X121" s="70"/>
      <c r="Y121" s="70"/>
      <c r="Z121" s="70"/>
      <c r="AA121" s="70"/>
      <c r="AB121" s="70"/>
    </row>
    <row r="122" spans="1:28" ht="15.75" customHeight="1" x14ac:dyDescent="0.25">
      <c r="A122" s="70"/>
      <c r="B122" s="71"/>
      <c r="C122" s="71"/>
      <c r="D122" s="72"/>
      <c r="E122" s="72"/>
      <c r="F122" s="70"/>
      <c r="G122" s="70"/>
      <c r="H122" s="70"/>
      <c r="I122" s="70"/>
      <c r="J122" s="70"/>
      <c r="K122" s="70"/>
      <c r="L122" s="70"/>
      <c r="M122" s="70"/>
      <c r="N122" s="70"/>
      <c r="O122" s="70"/>
      <c r="P122" s="70"/>
      <c r="Q122" s="70"/>
      <c r="R122" s="70"/>
      <c r="S122" s="70"/>
      <c r="T122" s="70"/>
      <c r="U122" s="70"/>
      <c r="V122" s="70"/>
      <c r="W122" s="70"/>
      <c r="X122" s="70"/>
      <c r="Y122" s="70"/>
      <c r="Z122" s="70"/>
      <c r="AA122" s="70"/>
      <c r="AB122" s="70"/>
    </row>
    <row r="123" spans="1:28" ht="15.75" customHeight="1" x14ac:dyDescent="0.25">
      <c r="A123" s="70"/>
      <c r="B123" s="71"/>
      <c r="C123" s="71"/>
      <c r="D123" s="72"/>
      <c r="E123" s="72"/>
      <c r="F123" s="70"/>
      <c r="G123" s="70"/>
      <c r="H123" s="70"/>
      <c r="I123" s="70"/>
      <c r="J123" s="70"/>
      <c r="K123" s="70"/>
      <c r="L123" s="70"/>
      <c r="M123" s="70"/>
      <c r="N123" s="70"/>
      <c r="O123" s="70"/>
      <c r="P123" s="70"/>
      <c r="Q123" s="70"/>
      <c r="R123" s="70"/>
      <c r="S123" s="70"/>
      <c r="T123" s="70"/>
      <c r="U123" s="70"/>
      <c r="V123" s="70"/>
      <c r="W123" s="70"/>
      <c r="X123" s="70"/>
      <c r="Y123" s="70"/>
      <c r="Z123" s="70"/>
      <c r="AA123" s="70"/>
      <c r="AB123" s="70"/>
    </row>
    <row r="124" spans="1:28" ht="15.75" customHeight="1" x14ac:dyDescent="0.25">
      <c r="A124" s="70"/>
      <c r="B124" s="71"/>
      <c r="C124" s="71"/>
      <c r="D124" s="72"/>
      <c r="E124" s="72"/>
      <c r="F124" s="70"/>
      <c r="G124" s="70"/>
      <c r="H124" s="70"/>
      <c r="I124" s="70"/>
      <c r="J124" s="70"/>
      <c r="K124" s="70"/>
      <c r="L124" s="70"/>
      <c r="M124" s="70"/>
      <c r="N124" s="70"/>
      <c r="O124" s="70"/>
      <c r="P124" s="70"/>
      <c r="Q124" s="70"/>
      <c r="R124" s="70"/>
      <c r="S124" s="70"/>
      <c r="T124" s="70"/>
      <c r="U124" s="70"/>
      <c r="V124" s="70"/>
      <c r="W124" s="70"/>
      <c r="X124" s="70"/>
      <c r="Y124" s="70"/>
      <c r="Z124" s="70"/>
      <c r="AA124" s="70"/>
      <c r="AB124" s="70"/>
    </row>
    <row r="125" spans="1:28" ht="15.75" customHeight="1" x14ac:dyDescent="0.25">
      <c r="A125" s="70"/>
      <c r="B125" s="71"/>
      <c r="C125" s="71"/>
      <c r="D125" s="72"/>
      <c r="E125" s="72"/>
      <c r="F125" s="70"/>
      <c r="G125" s="70"/>
      <c r="H125" s="70"/>
      <c r="I125" s="70"/>
      <c r="J125" s="70"/>
      <c r="K125" s="70"/>
      <c r="L125" s="70"/>
      <c r="M125" s="70"/>
      <c r="N125" s="70"/>
      <c r="O125" s="70"/>
      <c r="P125" s="70"/>
      <c r="Q125" s="70"/>
      <c r="R125" s="70"/>
      <c r="S125" s="70"/>
      <c r="T125" s="70"/>
      <c r="U125" s="70"/>
      <c r="V125" s="70"/>
      <c r="W125" s="70"/>
      <c r="X125" s="70"/>
      <c r="Y125" s="70"/>
      <c r="Z125" s="70"/>
      <c r="AA125" s="70"/>
      <c r="AB125" s="70"/>
    </row>
    <row r="126" spans="1:28" ht="15.75" customHeight="1" x14ac:dyDescent="0.25">
      <c r="A126" s="70"/>
      <c r="B126" s="71"/>
      <c r="C126" s="71"/>
      <c r="D126" s="72"/>
      <c r="E126" s="72"/>
      <c r="F126" s="70"/>
      <c r="G126" s="70"/>
      <c r="H126" s="70"/>
      <c r="I126" s="70"/>
      <c r="J126" s="70"/>
      <c r="K126" s="70"/>
      <c r="L126" s="70"/>
      <c r="M126" s="70"/>
      <c r="N126" s="70"/>
      <c r="O126" s="70"/>
      <c r="P126" s="70"/>
      <c r="Q126" s="70"/>
      <c r="R126" s="70"/>
      <c r="S126" s="70"/>
      <c r="T126" s="70"/>
      <c r="U126" s="70"/>
      <c r="V126" s="70"/>
      <c r="W126" s="70"/>
      <c r="X126" s="70"/>
      <c r="Y126" s="70"/>
      <c r="Z126" s="70"/>
      <c r="AA126" s="70"/>
      <c r="AB126" s="70"/>
    </row>
    <row r="127" spans="1:28" ht="15.75" customHeight="1" x14ac:dyDescent="0.25">
      <c r="A127" s="70"/>
      <c r="B127" s="71"/>
      <c r="C127" s="71"/>
      <c r="D127" s="72"/>
      <c r="E127" s="72"/>
      <c r="F127" s="70"/>
      <c r="G127" s="70"/>
      <c r="H127" s="70"/>
      <c r="I127" s="70"/>
      <c r="J127" s="70"/>
      <c r="K127" s="70"/>
      <c r="L127" s="70"/>
      <c r="M127" s="70"/>
      <c r="N127" s="70"/>
      <c r="O127" s="70"/>
      <c r="P127" s="70"/>
      <c r="Q127" s="70"/>
      <c r="R127" s="70"/>
      <c r="S127" s="70"/>
      <c r="T127" s="70"/>
      <c r="U127" s="70"/>
      <c r="V127" s="70"/>
      <c r="W127" s="70"/>
      <c r="X127" s="70"/>
      <c r="Y127" s="70"/>
      <c r="Z127" s="70"/>
      <c r="AA127" s="70"/>
      <c r="AB127" s="70"/>
    </row>
    <row r="128" spans="1:28" ht="15.75" customHeight="1" x14ac:dyDescent="0.25">
      <c r="A128" s="70"/>
      <c r="B128" s="71"/>
      <c r="C128" s="71"/>
      <c r="D128" s="72"/>
      <c r="E128" s="72"/>
      <c r="F128" s="70"/>
      <c r="G128" s="70"/>
      <c r="H128" s="70"/>
      <c r="I128" s="70"/>
      <c r="J128" s="70"/>
      <c r="K128" s="70"/>
      <c r="L128" s="70"/>
      <c r="M128" s="70"/>
      <c r="N128" s="70"/>
      <c r="O128" s="70"/>
      <c r="P128" s="70"/>
      <c r="Q128" s="70"/>
      <c r="R128" s="70"/>
      <c r="S128" s="70"/>
      <c r="T128" s="70"/>
      <c r="U128" s="70"/>
      <c r="V128" s="70"/>
      <c r="W128" s="70"/>
      <c r="X128" s="70"/>
      <c r="Y128" s="70"/>
      <c r="Z128" s="70"/>
      <c r="AA128" s="70"/>
      <c r="AB128" s="70"/>
    </row>
    <row r="129" spans="1:28" ht="15.75" customHeight="1" x14ac:dyDescent="0.25">
      <c r="A129" s="70"/>
      <c r="B129" s="71"/>
      <c r="C129" s="71"/>
      <c r="D129" s="72"/>
      <c r="E129" s="72"/>
      <c r="F129" s="70"/>
      <c r="G129" s="70"/>
      <c r="H129" s="70"/>
      <c r="I129" s="70"/>
      <c r="J129" s="70"/>
      <c r="K129" s="70"/>
      <c r="L129" s="70"/>
      <c r="M129" s="70"/>
      <c r="N129" s="70"/>
      <c r="O129" s="70"/>
      <c r="P129" s="70"/>
      <c r="Q129" s="70"/>
      <c r="R129" s="70"/>
      <c r="S129" s="70"/>
      <c r="T129" s="70"/>
      <c r="U129" s="70"/>
      <c r="V129" s="70"/>
      <c r="W129" s="70"/>
      <c r="X129" s="70"/>
      <c r="Y129" s="70"/>
      <c r="Z129" s="70"/>
      <c r="AA129" s="70"/>
      <c r="AB129" s="70"/>
    </row>
    <row r="130" spans="1:28" ht="15.75" customHeight="1" x14ac:dyDescent="0.25">
      <c r="A130" s="70"/>
      <c r="B130" s="71"/>
      <c r="C130" s="71"/>
      <c r="D130" s="72"/>
      <c r="E130" s="72"/>
      <c r="F130" s="70"/>
      <c r="G130" s="70"/>
      <c r="H130" s="70"/>
      <c r="I130" s="70"/>
      <c r="J130" s="70"/>
      <c r="K130" s="70"/>
      <c r="L130" s="70"/>
      <c r="M130" s="70"/>
      <c r="N130" s="70"/>
      <c r="O130" s="70"/>
      <c r="P130" s="70"/>
      <c r="Q130" s="70"/>
      <c r="R130" s="70"/>
      <c r="S130" s="70"/>
      <c r="T130" s="70"/>
      <c r="U130" s="70"/>
      <c r="V130" s="70"/>
      <c r="W130" s="70"/>
      <c r="X130" s="70"/>
      <c r="Y130" s="70"/>
      <c r="Z130" s="70"/>
      <c r="AA130" s="70"/>
      <c r="AB130" s="70"/>
    </row>
    <row r="131" spans="1:28" ht="15.75" customHeight="1" x14ac:dyDescent="0.25">
      <c r="A131" s="70"/>
      <c r="B131" s="71"/>
      <c r="C131" s="71"/>
      <c r="D131" s="72"/>
      <c r="E131" s="72"/>
      <c r="F131" s="70"/>
      <c r="G131" s="70"/>
      <c r="H131" s="70"/>
      <c r="I131" s="70"/>
      <c r="J131" s="70"/>
      <c r="K131" s="70"/>
      <c r="L131" s="70"/>
      <c r="M131" s="70"/>
      <c r="N131" s="70"/>
      <c r="O131" s="70"/>
      <c r="P131" s="70"/>
      <c r="Q131" s="70"/>
      <c r="R131" s="70"/>
      <c r="S131" s="70"/>
      <c r="T131" s="70"/>
      <c r="U131" s="70"/>
      <c r="V131" s="70"/>
      <c r="W131" s="70"/>
      <c r="X131" s="70"/>
      <c r="Y131" s="70"/>
      <c r="Z131" s="70"/>
      <c r="AA131" s="70"/>
      <c r="AB131" s="70"/>
    </row>
    <row r="132" spans="1:28" ht="15.75" customHeight="1" x14ac:dyDescent="0.25">
      <c r="A132" s="70"/>
      <c r="B132" s="71"/>
      <c r="C132" s="71"/>
      <c r="D132" s="72"/>
      <c r="E132" s="72"/>
      <c r="F132" s="70"/>
      <c r="G132" s="70"/>
      <c r="H132" s="70"/>
      <c r="I132" s="70"/>
      <c r="J132" s="70"/>
      <c r="K132" s="70"/>
      <c r="L132" s="70"/>
      <c r="M132" s="70"/>
      <c r="N132" s="70"/>
      <c r="O132" s="70"/>
      <c r="P132" s="70"/>
      <c r="Q132" s="70"/>
      <c r="R132" s="70"/>
      <c r="S132" s="70"/>
      <c r="T132" s="70"/>
      <c r="U132" s="70"/>
      <c r="V132" s="70"/>
      <c r="W132" s="70"/>
      <c r="X132" s="70"/>
      <c r="Y132" s="70"/>
      <c r="Z132" s="70"/>
      <c r="AA132" s="70"/>
      <c r="AB132" s="70"/>
    </row>
    <row r="133" spans="1:28" ht="15.75" customHeight="1" x14ac:dyDescent="0.25">
      <c r="A133" s="70"/>
      <c r="B133" s="71"/>
      <c r="C133" s="71"/>
      <c r="D133" s="72"/>
      <c r="E133" s="72"/>
      <c r="F133" s="70"/>
      <c r="G133" s="70"/>
      <c r="H133" s="70"/>
      <c r="I133" s="70"/>
      <c r="J133" s="70"/>
      <c r="K133" s="70"/>
      <c r="L133" s="70"/>
      <c r="M133" s="70"/>
      <c r="N133" s="70"/>
      <c r="O133" s="70"/>
      <c r="P133" s="70"/>
      <c r="Q133" s="70"/>
      <c r="R133" s="70"/>
      <c r="S133" s="70"/>
      <c r="T133" s="70"/>
      <c r="U133" s="70"/>
      <c r="V133" s="70"/>
      <c r="W133" s="70"/>
      <c r="X133" s="70"/>
      <c r="Y133" s="70"/>
      <c r="Z133" s="70"/>
      <c r="AA133" s="70"/>
      <c r="AB133" s="70"/>
    </row>
    <row r="134" spans="1:28" ht="15.75" customHeight="1" x14ac:dyDescent="0.25">
      <c r="A134" s="70"/>
      <c r="B134" s="71"/>
      <c r="C134" s="71"/>
      <c r="D134" s="72"/>
      <c r="E134" s="72"/>
      <c r="F134" s="70"/>
      <c r="G134" s="70"/>
      <c r="H134" s="70"/>
      <c r="I134" s="70"/>
      <c r="J134" s="70"/>
      <c r="K134" s="70"/>
      <c r="L134" s="70"/>
      <c r="M134" s="70"/>
      <c r="N134" s="70"/>
      <c r="O134" s="70"/>
      <c r="P134" s="70"/>
      <c r="Q134" s="70"/>
      <c r="R134" s="70"/>
      <c r="S134" s="70"/>
      <c r="T134" s="70"/>
      <c r="U134" s="70"/>
      <c r="V134" s="70"/>
      <c r="W134" s="70"/>
      <c r="X134" s="70"/>
      <c r="Y134" s="70"/>
      <c r="Z134" s="70"/>
      <c r="AA134" s="70"/>
      <c r="AB134" s="70"/>
    </row>
    <row r="135" spans="1:28" ht="15.75" customHeight="1" x14ac:dyDescent="0.25">
      <c r="A135" s="70"/>
      <c r="B135" s="71"/>
      <c r="C135" s="71"/>
      <c r="D135" s="72"/>
      <c r="E135" s="72"/>
      <c r="F135" s="70"/>
      <c r="G135" s="70"/>
      <c r="H135" s="70"/>
      <c r="I135" s="70"/>
      <c r="J135" s="70"/>
      <c r="K135" s="70"/>
      <c r="L135" s="70"/>
      <c r="M135" s="70"/>
      <c r="N135" s="70"/>
      <c r="O135" s="70"/>
      <c r="P135" s="70"/>
      <c r="Q135" s="70"/>
      <c r="R135" s="70"/>
      <c r="S135" s="70"/>
      <c r="T135" s="70"/>
      <c r="U135" s="70"/>
      <c r="V135" s="70"/>
      <c r="W135" s="70"/>
      <c r="X135" s="70"/>
      <c r="Y135" s="70"/>
      <c r="Z135" s="70"/>
      <c r="AA135" s="70"/>
      <c r="AB135" s="70"/>
    </row>
    <row r="136" spans="1:28" ht="15.75" customHeight="1" x14ac:dyDescent="0.25">
      <c r="A136" s="70"/>
      <c r="B136" s="71"/>
      <c r="C136" s="71"/>
      <c r="D136" s="72"/>
      <c r="E136" s="72"/>
      <c r="F136" s="70"/>
      <c r="G136" s="70"/>
      <c r="H136" s="70"/>
      <c r="I136" s="70"/>
      <c r="J136" s="70"/>
      <c r="K136" s="70"/>
      <c r="L136" s="70"/>
      <c r="M136" s="70"/>
      <c r="N136" s="70"/>
      <c r="O136" s="70"/>
      <c r="P136" s="70"/>
      <c r="Q136" s="70"/>
      <c r="R136" s="70"/>
      <c r="S136" s="70"/>
      <c r="T136" s="70"/>
      <c r="U136" s="70"/>
      <c r="V136" s="70"/>
      <c r="W136" s="70"/>
      <c r="X136" s="70"/>
      <c r="Y136" s="70"/>
      <c r="Z136" s="70"/>
      <c r="AA136" s="70"/>
      <c r="AB136" s="70"/>
    </row>
    <row r="137" spans="1:28" ht="15.75" customHeight="1" x14ac:dyDescent="0.25">
      <c r="A137" s="70"/>
      <c r="B137" s="71"/>
      <c r="C137" s="71"/>
      <c r="D137" s="72"/>
      <c r="E137" s="72"/>
      <c r="F137" s="70"/>
      <c r="G137" s="70"/>
      <c r="H137" s="70"/>
      <c r="I137" s="70"/>
      <c r="J137" s="70"/>
      <c r="K137" s="70"/>
      <c r="L137" s="70"/>
      <c r="M137" s="70"/>
      <c r="N137" s="70"/>
      <c r="O137" s="70"/>
      <c r="P137" s="70"/>
      <c r="Q137" s="70"/>
      <c r="R137" s="70"/>
      <c r="S137" s="70"/>
      <c r="T137" s="70"/>
      <c r="U137" s="70"/>
      <c r="V137" s="70"/>
      <c r="W137" s="70"/>
      <c r="X137" s="70"/>
      <c r="Y137" s="70"/>
      <c r="Z137" s="70"/>
      <c r="AA137" s="70"/>
      <c r="AB137" s="70"/>
    </row>
    <row r="138" spans="1:28" ht="15.75" customHeight="1" x14ac:dyDescent="0.25">
      <c r="A138" s="70"/>
      <c r="B138" s="71"/>
      <c r="C138" s="71"/>
      <c r="D138" s="72"/>
      <c r="E138" s="72"/>
      <c r="F138" s="70"/>
      <c r="G138" s="70"/>
      <c r="H138" s="70"/>
      <c r="I138" s="70"/>
      <c r="J138" s="70"/>
      <c r="K138" s="70"/>
      <c r="L138" s="70"/>
      <c r="M138" s="70"/>
      <c r="N138" s="70"/>
      <c r="O138" s="70"/>
      <c r="P138" s="70"/>
      <c r="Q138" s="70"/>
      <c r="R138" s="70"/>
      <c r="S138" s="70"/>
      <c r="T138" s="70"/>
      <c r="U138" s="70"/>
      <c r="V138" s="70"/>
      <c r="W138" s="70"/>
      <c r="X138" s="70"/>
      <c r="Y138" s="70"/>
      <c r="Z138" s="70"/>
      <c r="AA138" s="70"/>
      <c r="AB138" s="70"/>
    </row>
    <row r="139" spans="1:28" ht="15.75" customHeight="1" x14ac:dyDescent="0.25">
      <c r="A139" s="70"/>
      <c r="B139" s="71"/>
      <c r="C139" s="71"/>
      <c r="D139" s="72"/>
      <c r="E139" s="72"/>
      <c r="F139" s="70"/>
      <c r="G139" s="70"/>
      <c r="H139" s="70"/>
      <c r="I139" s="70"/>
      <c r="J139" s="70"/>
      <c r="K139" s="70"/>
      <c r="L139" s="70"/>
      <c r="M139" s="70"/>
      <c r="N139" s="70"/>
      <c r="O139" s="70"/>
      <c r="P139" s="70"/>
      <c r="Q139" s="70"/>
      <c r="R139" s="70"/>
      <c r="S139" s="70"/>
      <c r="T139" s="70"/>
      <c r="U139" s="70"/>
      <c r="V139" s="70"/>
      <c r="W139" s="70"/>
      <c r="X139" s="70"/>
      <c r="Y139" s="70"/>
      <c r="Z139" s="70"/>
      <c r="AA139" s="70"/>
      <c r="AB139" s="70"/>
    </row>
    <row r="140" spans="1:28" ht="15.75" customHeight="1" x14ac:dyDescent="0.25">
      <c r="A140" s="70"/>
      <c r="B140" s="71"/>
      <c r="C140" s="71"/>
      <c r="D140" s="72"/>
      <c r="E140" s="72"/>
      <c r="F140" s="70"/>
      <c r="G140" s="70"/>
      <c r="H140" s="70"/>
      <c r="I140" s="70"/>
      <c r="J140" s="70"/>
      <c r="K140" s="70"/>
      <c r="L140" s="70"/>
      <c r="M140" s="70"/>
      <c r="N140" s="70"/>
      <c r="O140" s="70"/>
      <c r="P140" s="70"/>
      <c r="Q140" s="70"/>
      <c r="R140" s="70"/>
      <c r="S140" s="70"/>
      <c r="T140" s="70"/>
      <c r="U140" s="70"/>
      <c r="V140" s="70"/>
      <c r="W140" s="70"/>
      <c r="X140" s="70"/>
      <c r="Y140" s="70"/>
      <c r="Z140" s="70"/>
      <c r="AA140" s="70"/>
      <c r="AB140" s="70"/>
    </row>
    <row r="141" spans="1:28" ht="15.75" customHeight="1" x14ac:dyDescent="0.25">
      <c r="A141" s="70"/>
      <c r="B141" s="71"/>
      <c r="C141" s="71"/>
      <c r="D141" s="72"/>
      <c r="E141" s="72"/>
      <c r="F141" s="70"/>
      <c r="G141" s="70"/>
      <c r="H141" s="70"/>
      <c r="I141" s="70"/>
      <c r="J141" s="70"/>
      <c r="K141" s="70"/>
      <c r="L141" s="70"/>
      <c r="M141" s="70"/>
      <c r="N141" s="70"/>
      <c r="O141" s="70"/>
      <c r="P141" s="70"/>
      <c r="Q141" s="70"/>
      <c r="R141" s="70"/>
      <c r="S141" s="70"/>
      <c r="T141" s="70"/>
      <c r="U141" s="70"/>
      <c r="V141" s="70"/>
      <c r="W141" s="70"/>
      <c r="X141" s="70"/>
      <c r="Y141" s="70"/>
      <c r="Z141" s="70"/>
      <c r="AA141" s="70"/>
      <c r="AB141" s="70"/>
    </row>
    <row r="142" spans="1:28" ht="15.75" customHeight="1" x14ac:dyDescent="0.25">
      <c r="A142" s="70"/>
      <c r="B142" s="71"/>
      <c r="C142" s="71"/>
      <c r="D142" s="72"/>
      <c r="E142" s="72"/>
      <c r="F142" s="70"/>
      <c r="G142" s="70"/>
      <c r="H142" s="70"/>
      <c r="I142" s="70"/>
      <c r="J142" s="70"/>
      <c r="K142" s="70"/>
      <c r="L142" s="70"/>
      <c r="M142" s="70"/>
      <c r="N142" s="70"/>
      <c r="O142" s="70"/>
      <c r="P142" s="70"/>
      <c r="Q142" s="70"/>
      <c r="R142" s="70"/>
      <c r="S142" s="70"/>
      <c r="T142" s="70"/>
      <c r="U142" s="70"/>
      <c r="V142" s="70"/>
      <c r="W142" s="70"/>
      <c r="X142" s="70"/>
      <c r="Y142" s="70"/>
      <c r="Z142" s="70"/>
      <c r="AA142" s="70"/>
      <c r="AB142" s="70"/>
    </row>
    <row r="143" spans="1:28" ht="15.75" customHeight="1" x14ac:dyDescent="0.25">
      <c r="A143" s="70"/>
      <c r="B143" s="71"/>
      <c r="C143" s="71"/>
      <c r="D143" s="72"/>
      <c r="E143" s="72"/>
      <c r="F143" s="70"/>
      <c r="G143" s="70"/>
      <c r="H143" s="70"/>
      <c r="I143" s="70"/>
      <c r="J143" s="70"/>
      <c r="K143" s="70"/>
      <c r="L143" s="70"/>
      <c r="M143" s="70"/>
      <c r="N143" s="70"/>
      <c r="O143" s="70"/>
      <c r="P143" s="70"/>
      <c r="Q143" s="70"/>
      <c r="R143" s="70"/>
      <c r="S143" s="70"/>
      <c r="T143" s="70"/>
      <c r="U143" s="70"/>
      <c r="V143" s="70"/>
      <c r="W143" s="70"/>
      <c r="X143" s="70"/>
      <c r="Y143" s="70"/>
      <c r="Z143" s="70"/>
      <c r="AA143" s="70"/>
      <c r="AB143" s="70"/>
    </row>
    <row r="144" spans="1:28" ht="15.75" customHeight="1" x14ac:dyDescent="0.25">
      <c r="A144" s="70"/>
      <c r="B144" s="71"/>
      <c r="C144" s="71"/>
      <c r="D144" s="72"/>
      <c r="E144" s="72"/>
      <c r="F144" s="70"/>
      <c r="G144" s="70"/>
      <c r="H144" s="70"/>
      <c r="I144" s="70"/>
      <c r="J144" s="70"/>
      <c r="K144" s="70"/>
      <c r="L144" s="70"/>
      <c r="M144" s="70"/>
      <c r="N144" s="70"/>
      <c r="O144" s="70"/>
      <c r="P144" s="70"/>
      <c r="Q144" s="70"/>
      <c r="R144" s="70"/>
      <c r="S144" s="70"/>
      <c r="T144" s="70"/>
      <c r="U144" s="70"/>
      <c r="V144" s="70"/>
      <c r="W144" s="70"/>
      <c r="X144" s="70"/>
      <c r="Y144" s="70"/>
      <c r="Z144" s="70"/>
      <c r="AA144" s="70"/>
      <c r="AB144" s="70"/>
    </row>
    <row r="145" spans="1:28" ht="15.75" customHeight="1" x14ac:dyDescent="0.25">
      <c r="A145" s="70"/>
      <c r="B145" s="71"/>
      <c r="C145" s="71"/>
      <c r="D145" s="72"/>
      <c r="E145" s="72"/>
      <c r="F145" s="70"/>
      <c r="G145" s="70"/>
      <c r="H145" s="70"/>
      <c r="I145" s="70"/>
      <c r="J145" s="70"/>
      <c r="K145" s="70"/>
      <c r="L145" s="70"/>
      <c r="M145" s="70"/>
      <c r="N145" s="70"/>
      <c r="O145" s="70"/>
      <c r="P145" s="70"/>
      <c r="Q145" s="70"/>
      <c r="R145" s="70"/>
      <c r="S145" s="70"/>
      <c r="T145" s="70"/>
      <c r="U145" s="70"/>
      <c r="V145" s="70"/>
      <c r="W145" s="70"/>
      <c r="X145" s="70"/>
      <c r="Y145" s="70"/>
      <c r="Z145" s="70"/>
      <c r="AA145" s="70"/>
      <c r="AB145" s="70"/>
    </row>
    <row r="146" spans="1:28" ht="15.75" customHeight="1" x14ac:dyDescent="0.25">
      <c r="A146" s="70"/>
      <c r="B146" s="71"/>
      <c r="C146" s="71"/>
      <c r="D146" s="72"/>
      <c r="E146" s="72"/>
      <c r="F146" s="70"/>
      <c r="G146" s="70"/>
      <c r="H146" s="70"/>
      <c r="I146" s="70"/>
      <c r="J146" s="70"/>
      <c r="K146" s="70"/>
      <c r="L146" s="70"/>
      <c r="M146" s="70"/>
      <c r="N146" s="70"/>
      <c r="O146" s="70"/>
      <c r="P146" s="70"/>
      <c r="Q146" s="70"/>
      <c r="R146" s="70"/>
      <c r="S146" s="70"/>
      <c r="T146" s="70"/>
      <c r="U146" s="70"/>
      <c r="V146" s="70"/>
      <c r="W146" s="70"/>
      <c r="X146" s="70"/>
      <c r="Y146" s="70"/>
      <c r="Z146" s="70"/>
      <c r="AA146" s="70"/>
      <c r="AB146" s="70"/>
    </row>
    <row r="147" spans="1:28" ht="15.75" customHeight="1" x14ac:dyDescent="0.25">
      <c r="A147" s="70"/>
      <c r="B147" s="71"/>
      <c r="C147" s="71"/>
      <c r="D147" s="72"/>
      <c r="E147" s="72"/>
      <c r="F147" s="70"/>
      <c r="G147" s="70"/>
      <c r="H147" s="70"/>
      <c r="I147" s="70"/>
      <c r="J147" s="70"/>
      <c r="K147" s="70"/>
      <c r="L147" s="70"/>
      <c r="M147" s="70"/>
      <c r="N147" s="70"/>
      <c r="O147" s="70"/>
      <c r="P147" s="70"/>
      <c r="Q147" s="70"/>
      <c r="R147" s="70"/>
      <c r="S147" s="70"/>
      <c r="T147" s="70"/>
      <c r="U147" s="70"/>
      <c r="V147" s="70"/>
      <c r="W147" s="70"/>
      <c r="X147" s="70"/>
      <c r="Y147" s="70"/>
      <c r="Z147" s="70"/>
      <c r="AA147" s="70"/>
      <c r="AB147" s="70"/>
    </row>
    <row r="148" spans="1:28" ht="15.75" customHeight="1" x14ac:dyDescent="0.25">
      <c r="A148" s="70"/>
      <c r="B148" s="71"/>
      <c r="C148" s="71"/>
      <c r="D148" s="72"/>
      <c r="E148" s="72"/>
      <c r="F148" s="70"/>
      <c r="G148" s="70"/>
      <c r="H148" s="70"/>
      <c r="I148" s="70"/>
      <c r="J148" s="70"/>
      <c r="K148" s="70"/>
      <c r="L148" s="70"/>
      <c r="M148" s="70"/>
      <c r="N148" s="70"/>
      <c r="O148" s="70"/>
      <c r="P148" s="70"/>
      <c r="Q148" s="70"/>
      <c r="R148" s="70"/>
      <c r="S148" s="70"/>
      <c r="T148" s="70"/>
      <c r="U148" s="70"/>
      <c r="V148" s="70"/>
      <c r="W148" s="70"/>
      <c r="X148" s="70"/>
      <c r="Y148" s="70"/>
      <c r="Z148" s="70"/>
      <c r="AA148" s="70"/>
      <c r="AB148" s="70"/>
    </row>
    <row r="149" spans="1:28" ht="15.75" customHeight="1" x14ac:dyDescent="0.25">
      <c r="A149" s="70"/>
      <c r="B149" s="71"/>
      <c r="C149" s="71"/>
      <c r="D149" s="72"/>
      <c r="E149" s="72"/>
      <c r="F149" s="70"/>
      <c r="G149" s="70"/>
      <c r="H149" s="70"/>
      <c r="I149" s="70"/>
      <c r="J149" s="70"/>
      <c r="K149" s="70"/>
      <c r="L149" s="70"/>
      <c r="M149" s="70"/>
      <c r="N149" s="70"/>
      <c r="O149" s="70"/>
      <c r="P149" s="70"/>
      <c r="Q149" s="70"/>
      <c r="R149" s="70"/>
      <c r="S149" s="70"/>
      <c r="T149" s="70"/>
      <c r="U149" s="70"/>
      <c r="V149" s="70"/>
      <c r="W149" s="70"/>
      <c r="X149" s="70"/>
      <c r="Y149" s="70"/>
      <c r="Z149" s="70"/>
      <c r="AA149" s="70"/>
      <c r="AB149" s="70"/>
    </row>
    <row r="150" spans="1:28" ht="15.75" customHeight="1" x14ac:dyDescent="0.25">
      <c r="A150" s="70"/>
      <c r="B150" s="71"/>
      <c r="C150" s="71"/>
      <c r="D150" s="72"/>
      <c r="E150" s="72"/>
      <c r="F150" s="70"/>
      <c r="G150" s="70"/>
      <c r="H150" s="70"/>
      <c r="I150" s="70"/>
      <c r="J150" s="70"/>
      <c r="K150" s="70"/>
      <c r="L150" s="70"/>
      <c r="M150" s="70"/>
      <c r="N150" s="70"/>
      <c r="O150" s="70"/>
      <c r="P150" s="70"/>
      <c r="Q150" s="70"/>
      <c r="R150" s="70"/>
      <c r="S150" s="70"/>
      <c r="T150" s="70"/>
      <c r="U150" s="70"/>
      <c r="V150" s="70"/>
      <c r="W150" s="70"/>
      <c r="X150" s="70"/>
      <c r="Y150" s="70"/>
      <c r="Z150" s="70"/>
      <c r="AA150" s="70"/>
      <c r="AB150" s="70"/>
    </row>
    <row r="151" spans="1:28" ht="15.75" customHeight="1" x14ac:dyDescent="0.25">
      <c r="A151" s="70"/>
      <c r="B151" s="71"/>
      <c r="C151" s="71"/>
      <c r="D151" s="72"/>
      <c r="E151" s="72"/>
      <c r="F151" s="70"/>
      <c r="G151" s="70"/>
      <c r="H151" s="70"/>
      <c r="I151" s="70"/>
      <c r="J151" s="70"/>
      <c r="K151" s="70"/>
      <c r="L151" s="70"/>
      <c r="M151" s="70"/>
      <c r="N151" s="70"/>
      <c r="O151" s="70"/>
      <c r="P151" s="70"/>
      <c r="Q151" s="70"/>
      <c r="R151" s="70"/>
      <c r="S151" s="70"/>
      <c r="T151" s="70"/>
      <c r="U151" s="70"/>
      <c r="V151" s="70"/>
      <c r="W151" s="70"/>
      <c r="X151" s="70"/>
      <c r="Y151" s="70"/>
      <c r="Z151" s="70"/>
      <c r="AA151" s="70"/>
      <c r="AB151" s="70"/>
    </row>
    <row r="152" spans="1:28" ht="15.75" customHeight="1" x14ac:dyDescent="0.25">
      <c r="A152" s="70"/>
      <c r="B152" s="71"/>
      <c r="C152" s="71"/>
      <c r="D152" s="72"/>
      <c r="E152" s="72"/>
      <c r="F152" s="70"/>
      <c r="G152" s="70"/>
      <c r="H152" s="70"/>
      <c r="I152" s="70"/>
      <c r="J152" s="70"/>
      <c r="K152" s="70"/>
      <c r="L152" s="70"/>
      <c r="M152" s="70"/>
      <c r="N152" s="70"/>
      <c r="O152" s="70"/>
      <c r="P152" s="70"/>
      <c r="Q152" s="70"/>
      <c r="R152" s="70"/>
      <c r="S152" s="70"/>
      <c r="T152" s="70"/>
      <c r="U152" s="70"/>
      <c r="V152" s="70"/>
      <c r="W152" s="70"/>
      <c r="X152" s="70"/>
      <c r="Y152" s="70"/>
      <c r="Z152" s="70"/>
      <c r="AA152" s="70"/>
      <c r="AB152" s="70"/>
    </row>
    <row r="153" spans="1:28" ht="15.75" customHeight="1" x14ac:dyDescent="0.25">
      <c r="A153" s="70"/>
      <c r="B153" s="71"/>
      <c r="C153" s="71"/>
      <c r="D153" s="72"/>
      <c r="E153" s="72"/>
      <c r="F153" s="70"/>
      <c r="G153" s="70"/>
      <c r="H153" s="70"/>
      <c r="I153" s="70"/>
      <c r="J153" s="70"/>
      <c r="K153" s="70"/>
      <c r="L153" s="70"/>
      <c r="M153" s="70"/>
      <c r="N153" s="70"/>
      <c r="O153" s="70"/>
      <c r="P153" s="70"/>
      <c r="Q153" s="70"/>
      <c r="R153" s="70"/>
      <c r="S153" s="70"/>
      <c r="T153" s="70"/>
      <c r="U153" s="70"/>
      <c r="V153" s="70"/>
      <c r="W153" s="70"/>
      <c r="X153" s="70"/>
      <c r="Y153" s="70"/>
      <c r="Z153" s="70"/>
      <c r="AA153" s="70"/>
      <c r="AB153" s="70"/>
    </row>
    <row r="154" spans="1:28" ht="15.75" customHeight="1" x14ac:dyDescent="0.25">
      <c r="A154" s="70"/>
      <c r="B154" s="71"/>
      <c r="C154" s="71"/>
      <c r="D154" s="72"/>
      <c r="E154" s="72"/>
      <c r="F154" s="70"/>
      <c r="G154" s="70"/>
      <c r="H154" s="70"/>
      <c r="I154" s="70"/>
      <c r="J154" s="70"/>
      <c r="K154" s="70"/>
      <c r="L154" s="70"/>
      <c r="M154" s="70"/>
      <c r="N154" s="70"/>
      <c r="O154" s="70"/>
      <c r="P154" s="70"/>
      <c r="Q154" s="70"/>
      <c r="R154" s="70"/>
      <c r="S154" s="70"/>
      <c r="T154" s="70"/>
      <c r="U154" s="70"/>
      <c r="V154" s="70"/>
      <c r="W154" s="70"/>
      <c r="X154" s="70"/>
      <c r="Y154" s="70"/>
      <c r="Z154" s="70"/>
      <c r="AA154" s="70"/>
      <c r="AB154" s="70"/>
    </row>
    <row r="155" spans="1:28" ht="15.75" customHeight="1" x14ac:dyDescent="0.25">
      <c r="A155" s="70"/>
      <c r="B155" s="71"/>
      <c r="C155" s="71"/>
      <c r="D155" s="72"/>
      <c r="E155" s="72"/>
      <c r="F155" s="70"/>
      <c r="G155" s="70"/>
      <c r="H155" s="70"/>
      <c r="I155" s="70"/>
      <c r="J155" s="70"/>
      <c r="K155" s="70"/>
      <c r="L155" s="70"/>
      <c r="M155" s="70"/>
      <c r="N155" s="70"/>
      <c r="O155" s="70"/>
      <c r="P155" s="70"/>
      <c r="Q155" s="70"/>
      <c r="R155" s="70"/>
      <c r="S155" s="70"/>
      <c r="T155" s="70"/>
      <c r="U155" s="70"/>
      <c r="V155" s="70"/>
      <c r="W155" s="70"/>
      <c r="X155" s="70"/>
      <c r="Y155" s="70"/>
      <c r="Z155" s="70"/>
      <c r="AA155" s="70"/>
      <c r="AB155" s="70"/>
    </row>
    <row r="156" spans="1:28" ht="15.75" customHeight="1" x14ac:dyDescent="0.25">
      <c r="A156" s="70"/>
      <c r="B156" s="71"/>
      <c r="C156" s="71"/>
      <c r="D156" s="72"/>
      <c r="E156" s="72"/>
      <c r="F156" s="70"/>
      <c r="G156" s="70"/>
      <c r="H156" s="70"/>
      <c r="I156" s="70"/>
      <c r="J156" s="70"/>
      <c r="K156" s="70"/>
      <c r="L156" s="70"/>
      <c r="M156" s="70"/>
      <c r="N156" s="70"/>
      <c r="O156" s="70"/>
      <c r="P156" s="70"/>
      <c r="Q156" s="70"/>
      <c r="R156" s="70"/>
      <c r="S156" s="70"/>
      <c r="T156" s="70"/>
      <c r="U156" s="70"/>
      <c r="V156" s="70"/>
      <c r="W156" s="70"/>
      <c r="X156" s="70"/>
      <c r="Y156" s="70"/>
      <c r="Z156" s="70"/>
      <c r="AA156" s="70"/>
      <c r="AB156" s="70"/>
    </row>
    <row r="157" spans="1:28" ht="15.75" customHeight="1" x14ac:dyDescent="0.25">
      <c r="A157" s="70"/>
      <c r="B157" s="71"/>
      <c r="C157" s="71"/>
      <c r="D157" s="72"/>
      <c r="E157" s="72"/>
      <c r="F157" s="70"/>
      <c r="G157" s="70"/>
      <c r="H157" s="70"/>
      <c r="I157" s="70"/>
      <c r="J157" s="70"/>
      <c r="K157" s="70"/>
      <c r="L157" s="70"/>
      <c r="M157" s="70"/>
      <c r="N157" s="70"/>
      <c r="O157" s="70"/>
      <c r="P157" s="70"/>
      <c r="Q157" s="70"/>
      <c r="R157" s="70"/>
      <c r="S157" s="70"/>
      <c r="T157" s="70"/>
      <c r="U157" s="70"/>
      <c r="V157" s="70"/>
      <c r="W157" s="70"/>
      <c r="X157" s="70"/>
      <c r="Y157" s="70"/>
      <c r="Z157" s="70"/>
      <c r="AA157" s="70"/>
      <c r="AB157" s="70"/>
    </row>
    <row r="158" spans="1:28" ht="15.75" customHeight="1" x14ac:dyDescent="0.25">
      <c r="A158" s="70"/>
      <c r="B158" s="71"/>
      <c r="C158" s="71"/>
      <c r="D158" s="72"/>
      <c r="E158" s="72"/>
      <c r="F158" s="70"/>
      <c r="G158" s="70"/>
      <c r="H158" s="70"/>
      <c r="I158" s="70"/>
      <c r="J158" s="70"/>
      <c r="K158" s="70"/>
      <c r="L158" s="70"/>
      <c r="M158" s="70"/>
      <c r="N158" s="70"/>
      <c r="O158" s="70"/>
      <c r="P158" s="70"/>
      <c r="Q158" s="70"/>
      <c r="R158" s="70"/>
      <c r="S158" s="70"/>
      <c r="T158" s="70"/>
      <c r="U158" s="70"/>
      <c r="V158" s="70"/>
      <c r="W158" s="70"/>
      <c r="X158" s="70"/>
      <c r="Y158" s="70"/>
      <c r="Z158" s="70"/>
      <c r="AA158" s="70"/>
      <c r="AB158" s="70"/>
    </row>
    <row r="159" spans="1:28" ht="15.75" customHeight="1" x14ac:dyDescent="0.25">
      <c r="A159" s="70"/>
      <c r="B159" s="71"/>
      <c r="C159" s="71"/>
      <c r="D159" s="72"/>
      <c r="E159" s="72"/>
      <c r="F159" s="70"/>
      <c r="G159" s="70"/>
      <c r="H159" s="70"/>
      <c r="I159" s="70"/>
      <c r="J159" s="70"/>
      <c r="K159" s="70"/>
      <c r="L159" s="70"/>
      <c r="M159" s="70"/>
      <c r="N159" s="70"/>
      <c r="O159" s="70"/>
      <c r="P159" s="70"/>
      <c r="Q159" s="70"/>
      <c r="R159" s="70"/>
      <c r="S159" s="70"/>
      <c r="T159" s="70"/>
      <c r="U159" s="70"/>
      <c r="V159" s="70"/>
      <c r="W159" s="70"/>
      <c r="X159" s="70"/>
      <c r="Y159" s="70"/>
      <c r="Z159" s="70"/>
      <c r="AA159" s="70"/>
      <c r="AB159" s="70"/>
    </row>
    <row r="160" spans="1:28" ht="15.75" customHeight="1" x14ac:dyDescent="0.25">
      <c r="A160" s="70"/>
      <c r="B160" s="71"/>
      <c r="C160" s="71"/>
      <c r="D160" s="72"/>
      <c r="E160" s="72"/>
      <c r="F160" s="70"/>
      <c r="G160" s="70"/>
      <c r="H160" s="70"/>
      <c r="I160" s="70"/>
      <c r="J160" s="70"/>
      <c r="K160" s="70"/>
      <c r="L160" s="70"/>
      <c r="M160" s="70"/>
      <c r="N160" s="70"/>
      <c r="O160" s="70"/>
      <c r="P160" s="70"/>
      <c r="Q160" s="70"/>
      <c r="R160" s="70"/>
      <c r="S160" s="70"/>
      <c r="T160" s="70"/>
      <c r="U160" s="70"/>
      <c r="V160" s="70"/>
      <c r="W160" s="70"/>
      <c r="X160" s="70"/>
      <c r="Y160" s="70"/>
      <c r="Z160" s="70"/>
      <c r="AA160" s="70"/>
      <c r="AB160" s="70"/>
    </row>
    <row r="161" spans="1:28" ht="15.75" customHeight="1" x14ac:dyDescent="0.25">
      <c r="A161" s="70"/>
      <c r="B161" s="71"/>
      <c r="C161" s="71"/>
      <c r="D161" s="72"/>
      <c r="E161" s="72"/>
      <c r="F161" s="70"/>
      <c r="G161" s="70"/>
      <c r="H161" s="70"/>
      <c r="I161" s="70"/>
      <c r="J161" s="70"/>
      <c r="K161" s="70"/>
      <c r="L161" s="70"/>
      <c r="M161" s="70"/>
      <c r="N161" s="70"/>
      <c r="O161" s="70"/>
      <c r="P161" s="70"/>
      <c r="Q161" s="70"/>
      <c r="R161" s="70"/>
      <c r="S161" s="70"/>
      <c r="T161" s="70"/>
      <c r="U161" s="70"/>
      <c r="V161" s="70"/>
      <c r="W161" s="70"/>
      <c r="X161" s="70"/>
      <c r="Y161" s="70"/>
      <c r="Z161" s="70"/>
      <c r="AA161" s="70"/>
      <c r="AB161" s="70"/>
    </row>
    <row r="162" spans="1:28" ht="15.75" customHeight="1" x14ac:dyDescent="0.25">
      <c r="A162" s="70"/>
      <c r="B162" s="71"/>
      <c r="C162" s="71"/>
      <c r="D162" s="72"/>
      <c r="E162" s="72"/>
      <c r="F162" s="70"/>
      <c r="G162" s="70"/>
      <c r="H162" s="70"/>
      <c r="I162" s="70"/>
      <c r="J162" s="70"/>
      <c r="K162" s="70"/>
      <c r="L162" s="70"/>
      <c r="M162" s="70"/>
      <c r="N162" s="70"/>
      <c r="O162" s="70"/>
      <c r="P162" s="70"/>
      <c r="Q162" s="70"/>
      <c r="R162" s="70"/>
      <c r="S162" s="70"/>
      <c r="T162" s="70"/>
      <c r="U162" s="70"/>
      <c r="V162" s="70"/>
      <c r="W162" s="70"/>
      <c r="X162" s="70"/>
      <c r="Y162" s="70"/>
      <c r="Z162" s="70"/>
      <c r="AA162" s="70"/>
      <c r="AB162" s="70"/>
    </row>
    <row r="163" spans="1:28" ht="15.75" customHeight="1" x14ac:dyDescent="0.25">
      <c r="A163" s="70"/>
      <c r="B163" s="71"/>
      <c r="C163" s="71"/>
      <c r="D163" s="72"/>
      <c r="E163" s="72"/>
      <c r="F163" s="70"/>
      <c r="G163" s="70"/>
      <c r="H163" s="70"/>
      <c r="I163" s="70"/>
      <c r="J163" s="70"/>
      <c r="K163" s="70"/>
      <c r="L163" s="70"/>
      <c r="M163" s="70"/>
      <c r="N163" s="70"/>
      <c r="O163" s="70"/>
      <c r="P163" s="70"/>
      <c r="Q163" s="70"/>
      <c r="R163" s="70"/>
      <c r="S163" s="70"/>
      <c r="T163" s="70"/>
      <c r="U163" s="70"/>
      <c r="V163" s="70"/>
      <c r="W163" s="70"/>
      <c r="X163" s="70"/>
      <c r="Y163" s="70"/>
      <c r="Z163" s="70"/>
      <c r="AA163" s="70"/>
      <c r="AB163" s="70"/>
    </row>
    <row r="164" spans="1:28" ht="15.75" customHeight="1" x14ac:dyDescent="0.25">
      <c r="A164" s="70"/>
      <c r="B164" s="71"/>
      <c r="C164" s="71"/>
      <c r="D164" s="72"/>
      <c r="E164" s="72"/>
      <c r="F164" s="70"/>
      <c r="G164" s="70"/>
      <c r="H164" s="70"/>
      <c r="I164" s="70"/>
      <c r="J164" s="70"/>
      <c r="K164" s="70"/>
      <c r="L164" s="70"/>
      <c r="M164" s="70"/>
      <c r="N164" s="70"/>
      <c r="O164" s="70"/>
      <c r="P164" s="70"/>
      <c r="Q164" s="70"/>
      <c r="R164" s="70"/>
      <c r="S164" s="70"/>
      <c r="T164" s="70"/>
      <c r="U164" s="70"/>
      <c r="V164" s="70"/>
      <c r="W164" s="70"/>
      <c r="X164" s="70"/>
      <c r="Y164" s="70"/>
      <c r="Z164" s="70"/>
      <c r="AA164" s="70"/>
      <c r="AB164" s="70"/>
    </row>
    <row r="165" spans="1:28" ht="15.75" customHeight="1" x14ac:dyDescent="0.25">
      <c r="A165" s="70"/>
      <c r="B165" s="71"/>
      <c r="C165" s="71"/>
      <c r="D165" s="72"/>
      <c r="E165" s="72"/>
      <c r="F165" s="70"/>
      <c r="G165" s="70"/>
      <c r="H165" s="70"/>
      <c r="I165" s="70"/>
      <c r="J165" s="70"/>
      <c r="K165" s="70"/>
      <c r="L165" s="70"/>
      <c r="M165" s="70"/>
      <c r="N165" s="70"/>
      <c r="O165" s="70"/>
      <c r="P165" s="70"/>
      <c r="Q165" s="70"/>
      <c r="R165" s="70"/>
      <c r="S165" s="70"/>
      <c r="T165" s="70"/>
      <c r="U165" s="70"/>
      <c r="V165" s="70"/>
      <c r="W165" s="70"/>
      <c r="X165" s="70"/>
      <c r="Y165" s="70"/>
      <c r="Z165" s="70"/>
      <c r="AA165" s="70"/>
      <c r="AB165" s="70"/>
    </row>
    <row r="166" spans="1:28" ht="15.75" customHeight="1" x14ac:dyDescent="0.25">
      <c r="A166" s="70"/>
      <c r="B166" s="71"/>
      <c r="C166" s="71"/>
      <c r="D166" s="72"/>
      <c r="E166" s="72"/>
      <c r="F166" s="70"/>
      <c r="G166" s="70"/>
      <c r="H166" s="70"/>
      <c r="I166" s="70"/>
      <c r="J166" s="70"/>
      <c r="K166" s="70"/>
      <c r="L166" s="70"/>
      <c r="M166" s="70"/>
      <c r="N166" s="70"/>
      <c r="O166" s="70"/>
      <c r="P166" s="70"/>
      <c r="Q166" s="70"/>
      <c r="R166" s="70"/>
      <c r="S166" s="70"/>
      <c r="T166" s="70"/>
      <c r="U166" s="70"/>
      <c r="V166" s="70"/>
      <c r="W166" s="70"/>
      <c r="X166" s="70"/>
      <c r="Y166" s="70"/>
      <c r="Z166" s="70"/>
      <c r="AA166" s="70"/>
      <c r="AB166" s="70"/>
    </row>
    <row r="167" spans="1:28" ht="15.75" customHeight="1" x14ac:dyDescent="0.25">
      <c r="A167" s="70"/>
      <c r="B167" s="71"/>
      <c r="C167" s="71"/>
      <c r="D167" s="72"/>
      <c r="E167" s="72"/>
      <c r="F167" s="70"/>
      <c r="G167" s="70"/>
      <c r="H167" s="70"/>
      <c r="I167" s="70"/>
      <c r="J167" s="70"/>
      <c r="K167" s="70"/>
      <c r="L167" s="70"/>
      <c r="M167" s="70"/>
      <c r="N167" s="70"/>
      <c r="O167" s="70"/>
      <c r="P167" s="70"/>
      <c r="Q167" s="70"/>
      <c r="R167" s="70"/>
      <c r="S167" s="70"/>
      <c r="T167" s="70"/>
      <c r="U167" s="70"/>
      <c r="V167" s="70"/>
      <c r="W167" s="70"/>
      <c r="X167" s="70"/>
      <c r="Y167" s="70"/>
      <c r="Z167" s="70"/>
      <c r="AA167" s="70"/>
      <c r="AB167" s="70"/>
    </row>
    <row r="168" spans="1:28" ht="15.75" customHeight="1" x14ac:dyDescent="0.25">
      <c r="A168" s="70"/>
      <c r="B168" s="71"/>
      <c r="C168" s="71"/>
      <c r="D168" s="72"/>
      <c r="E168" s="72"/>
      <c r="F168" s="70"/>
      <c r="G168" s="70"/>
      <c r="H168" s="70"/>
      <c r="I168" s="70"/>
      <c r="J168" s="70"/>
      <c r="K168" s="70"/>
      <c r="L168" s="70"/>
      <c r="M168" s="70"/>
      <c r="N168" s="70"/>
      <c r="O168" s="70"/>
      <c r="P168" s="70"/>
      <c r="Q168" s="70"/>
      <c r="R168" s="70"/>
      <c r="S168" s="70"/>
      <c r="T168" s="70"/>
      <c r="U168" s="70"/>
      <c r="V168" s="70"/>
      <c r="W168" s="70"/>
      <c r="X168" s="70"/>
      <c r="Y168" s="70"/>
      <c r="Z168" s="70"/>
      <c r="AA168" s="70"/>
      <c r="AB168" s="70"/>
    </row>
    <row r="169" spans="1:28" ht="15.75" customHeight="1" x14ac:dyDescent="0.25">
      <c r="A169" s="70"/>
      <c r="B169" s="71"/>
      <c r="C169" s="71"/>
      <c r="D169" s="72"/>
      <c r="E169" s="72"/>
      <c r="F169" s="70"/>
      <c r="G169" s="70"/>
      <c r="H169" s="70"/>
      <c r="I169" s="70"/>
      <c r="J169" s="70"/>
      <c r="K169" s="70"/>
      <c r="L169" s="70"/>
      <c r="M169" s="70"/>
      <c r="N169" s="70"/>
      <c r="O169" s="70"/>
      <c r="P169" s="70"/>
      <c r="Q169" s="70"/>
      <c r="R169" s="70"/>
      <c r="S169" s="70"/>
      <c r="T169" s="70"/>
      <c r="U169" s="70"/>
      <c r="V169" s="70"/>
      <c r="W169" s="70"/>
      <c r="X169" s="70"/>
      <c r="Y169" s="70"/>
      <c r="Z169" s="70"/>
      <c r="AA169" s="70"/>
      <c r="AB169" s="70"/>
    </row>
    <row r="170" spans="1:28" ht="15.75" customHeight="1" x14ac:dyDescent="0.25">
      <c r="A170" s="70"/>
      <c r="B170" s="71"/>
      <c r="C170" s="71"/>
      <c r="D170" s="72"/>
      <c r="E170" s="72"/>
      <c r="F170" s="70"/>
      <c r="G170" s="70"/>
      <c r="H170" s="70"/>
      <c r="I170" s="70"/>
      <c r="J170" s="70"/>
      <c r="K170" s="70"/>
      <c r="L170" s="70"/>
      <c r="M170" s="70"/>
      <c r="N170" s="70"/>
      <c r="O170" s="70"/>
      <c r="P170" s="70"/>
      <c r="Q170" s="70"/>
      <c r="R170" s="70"/>
      <c r="S170" s="70"/>
      <c r="T170" s="70"/>
      <c r="U170" s="70"/>
      <c r="V170" s="70"/>
      <c r="W170" s="70"/>
      <c r="X170" s="70"/>
      <c r="Y170" s="70"/>
      <c r="Z170" s="70"/>
      <c r="AA170" s="70"/>
      <c r="AB170" s="70"/>
    </row>
    <row r="171" spans="1:28" ht="15.75" customHeight="1" x14ac:dyDescent="0.25">
      <c r="A171" s="70"/>
      <c r="B171" s="71"/>
      <c r="C171" s="71"/>
      <c r="D171" s="72"/>
      <c r="E171" s="72"/>
      <c r="F171" s="70"/>
      <c r="G171" s="70"/>
      <c r="H171" s="70"/>
      <c r="I171" s="70"/>
      <c r="J171" s="70"/>
      <c r="K171" s="70"/>
      <c r="L171" s="70"/>
      <c r="M171" s="70"/>
      <c r="N171" s="70"/>
      <c r="O171" s="70"/>
      <c r="P171" s="70"/>
      <c r="Q171" s="70"/>
      <c r="R171" s="70"/>
      <c r="S171" s="70"/>
      <c r="T171" s="70"/>
      <c r="U171" s="70"/>
      <c r="V171" s="70"/>
      <c r="W171" s="70"/>
      <c r="X171" s="70"/>
      <c r="Y171" s="70"/>
      <c r="Z171" s="70"/>
      <c r="AA171" s="70"/>
      <c r="AB171" s="70"/>
    </row>
    <row r="172" spans="1:28" ht="15.75" customHeight="1" x14ac:dyDescent="0.25">
      <c r="A172" s="70"/>
      <c r="B172" s="71"/>
      <c r="C172" s="71"/>
      <c r="D172" s="72"/>
      <c r="E172" s="72"/>
      <c r="F172" s="70"/>
      <c r="G172" s="70"/>
      <c r="H172" s="70"/>
      <c r="I172" s="70"/>
      <c r="J172" s="70"/>
      <c r="K172" s="70"/>
      <c r="L172" s="70"/>
      <c r="M172" s="70"/>
      <c r="N172" s="70"/>
      <c r="O172" s="70"/>
      <c r="P172" s="70"/>
      <c r="Q172" s="70"/>
      <c r="R172" s="70"/>
      <c r="S172" s="70"/>
      <c r="T172" s="70"/>
      <c r="U172" s="70"/>
      <c r="V172" s="70"/>
      <c r="W172" s="70"/>
      <c r="X172" s="70"/>
      <c r="Y172" s="70"/>
      <c r="Z172" s="70"/>
      <c r="AA172" s="70"/>
      <c r="AB172" s="70"/>
    </row>
    <row r="173" spans="1:28" ht="15.75" customHeight="1" x14ac:dyDescent="0.25">
      <c r="A173" s="70"/>
      <c r="B173" s="71"/>
      <c r="C173" s="71"/>
      <c r="D173" s="72"/>
      <c r="E173" s="72"/>
      <c r="F173" s="70"/>
      <c r="G173" s="70"/>
      <c r="H173" s="70"/>
      <c r="I173" s="70"/>
      <c r="J173" s="70"/>
      <c r="K173" s="70"/>
      <c r="L173" s="70"/>
      <c r="M173" s="70"/>
      <c r="N173" s="70"/>
      <c r="O173" s="70"/>
      <c r="P173" s="70"/>
      <c r="Q173" s="70"/>
      <c r="R173" s="70"/>
      <c r="S173" s="70"/>
      <c r="T173" s="70"/>
      <c r="U173" s="70"/>
      <c r="V173" s="70"/>
      <c r="W173" s="70"/>
      <c r="X173" s="70"/>
      <c r="Y173" s="70"/>
      <c r="Z173" s="70"/>
      <c r="AA173" s="70"/>
      <c r="AB173" s="70"/>
    </row>
    <row r="174" spans="1:28" ht="15.75" customHeight="1" x14ac:dyDescent="0.25">
      <c r="A174" s="70"/>
      <c r="B174" s="71"/>
      <c r="C174" s="71"/>
      <c r="D174" s="72"/>
      <c r="E174" s="72"/>
      <c r="F174" s="70"/>
      <c r="G174" s="70"/>
      <c r="H174" s="70"/>
      <c r="I174" s="70"/>
      <c r="J174" s="70"/>
      <c r="K174" s="70"/>
      <c r="L174" s="70"/>
      <c r="M174" s="70"/>
      <c r="N174" s="70"/>
      <c r="O174" s="70"/>
      <c r="P174" s="70"/>
      <c r="Q174" s="70"/>
      <c r="R174" s="70"/>
      <c r="S174" s="70"/>
      <c r="T174" s="70"/>
      <c r="U174" s="70"/>
      <c r="V174" s="70"/>
      <c r="W174" s="70"/>
      <c r="X174" s="70"/>
      <c r="Y174" s="70"/>
      <c r="Z174" s="70"/>
      <c r="AA174" s="70"/>
      <c r="AB174" s="70"/>
    </row>
    <row r="175" spans="1:28" ht="15.75" customHeight="1" x14ac:dyDescent="0.25">
      <c r="A175" s="70"/>
      <c r="B175" s="71"/>
      <c r="C175" s="71"/>
      <c r="D175" s="72"/>
      <c r="E175" s="72"/>
      <c r="F175" s="70"/>
      <c r="G175" s="70"/>
      <c r="H175" s="70"/>
      <c r="I175" s="70"/>
      <c r="J175" s="70"/>
      <c r="K175" s="70"/>
      <c r="L175" s="70"/>
      <c r="M175" s="70"/>
      <c r="N175" s="70"/>
      <c r="O175" s="70"/>
      <c r="P175" s="70"/>
      <c r="Q175" s="70"/>
      <c r="R175" s="70"/>
      <c r="S175" s="70"/>
      <c r="T175" s="70"/>
      <c r="U175" s="70"/>
      <c r="V175" s="70"/>
      <c r="W175" s="70"/>
      <c r="X175" s="70"/>
      <c r="Y175" s="70"/>
      <c r="Z175" s="70"/>
      <c r="AA175" s="70"/>
      <c r="AB175" s="70"/>
    </row>
    <row r="176" spans="1:28" ht="15.75" customHeight="1" x14ac:dyDescent="0.25">
      <c r="A176" s="70"/>
      <c r="B176" s="71"/>
      <c r="C176" s="71"/>
      <c r="D176" s="72"/>
      <c r="E176" s="72"/>
      <c r="F176" s="70"/>
      <c r="G176" s="70"/>
      <c r="H176" s="70"/>
      <c r="I176" s="70"/>
      <c r="J176" s="70"/>
      <c r="K176" s="70"/>
      <c r="L176" s="70"/>
      <c r="M176" s="70"/>
      <c r="N176" s="70"/>
      <c r="O176" s="70"/>
      <c r="P176" s="70"/>
      <c r="Q176" s="70"/>
      <c r="R176" s="70"/>
      <c r="S176" s="70"/>
      <c r="T176" s="70"/>
      <c r="U176" s="70"/>
      <c r="V176" s="70"/>
      <c r="W176" s="70"/>
      <c r="X176" s="70"/>
      <c r="Y176" s="70"/>
      <c r="Z176" s="70"/>
      <c r="AA176" s="70"/>
      <c r="AB176" s="70"/>
    </row>
    <row r="177" spans="1:28" ht="15.75" customHeight="1" x14ac:dyDescent="0.25">
      <c r="A177" s="70"/>
      <c r="B177" s="71"/>
      <c r="C177" s="71"/>
      <c r="D177" s="72"/>
      <c r="E177" s="72"/>
      <c r="F177" s="70"/>
      <c r="G177" s="70"/>
      <c r="H177" s="70"/>
      <c r="I177" s="70"/>
      <c r="J177" s="70"/>
      <c r="K177" s="70"/>
      <c r="L177" s="70"/>
      <c r="M177" s="70"/>
      <c r="N177" s="70"/>
      <c r="O177" s="70"/>
      <c r="P177" s="70"/>
      <c r="Q177" s="70"/>
      <c r="R177" s="70"/>
      <c r="S177" s="70"/>
      <c r="T177" s="70"/>
      <c r="U177" s="70"/>
      <c r="V177" s="70"/>
      <c r="W177" s="70"/>
      <c r="X177" s="70"/>
      <c r="Y177" s="70"/>
      <c r="Z177" s="70"/>
      <c r="AA177" s="70"/>
      <c r="AB177" s="70"/>
    </row>
    <row r="178" spans="1:28" ht="15.75" customHeight="1" x14ac:dyDescent="0.25">
      <c r="A178" s="70"/>
      <c r="B178" s="71"/>
      <c r="C178" s="71"/>
      <c r="D178" s="72"/>
      <c r="E178" s="72"/>
      <c r="F178" s="70"/>
      <c r="G178" s="70"/>
      <c r="H178" s="70"/>
      <c r="I178" s="70"/>
      <c r="J178" s="70"/>
      <c r="K178" s="70"/>
      <c r="L178" s="70"/>
      <c r="M178" s="70"/>
      <c r="N178" s="70"/>
      <c r="O178" s="70"/>
      <c r="P178" s="70"/>
      <c r="Q178" s="70"/>
      <c r="R178" s="70"/>
      <c r="S178" s="70"/>
      <c r="T178" s="70"/>
      <c r="U178" s="70"/>
      <c r="V178" s="70"/>
      <c r="W178" s="70"/>
      <c r="X178" s="70"/>
      <c r="Y178" s="70"/>
      <c r="Z178" s="70"/>
      <c r="AA178" s="70"/>
      <c r="AB178" s="70"/>
    </row>
    <row r="179" spans="1:28" ht="15.75" customHeight="1" x14ac:dyDescent="0.25">
      <c r="A179" s="70"/>
      <c r="B179" s="71"/>
      <c r="C179" s="71"/>
      <c r="D179" s="72"/>
      <c r="E179" s="72"/>
      <c r="F179" s="70"/>
      <c r="G179" s="70"/>
      <c r="H179" s="70"/>
      <c r="I179" s="70"/>
      <c r="J179" s="70"/>
      <c r="K179" s="70"/>
      <c r="L179" s="70"/>
      <c r="M179" s="70"/>
      <c r="N179" s="70"/>
      <c r="O179" s="70"/>
      <c r="P179" s="70"/>
      <c r="Q179" s="70"/>
      <c r="R179" s="70"/>
      <c r="S179" s="70"/>
      <c r="T179" s="70"/>
      <c r="U179" s="70"/>
      <c r="V179" s="70"/>
      <c r="W179" s="70"/>
      <c r="X179" s="70"/>
      <c r="Y179" s="70"/>
      <c r="Z179" s="70"/>
      <c r="AA179" s="70"/>
      <c r="AB179" s="70"/>
    </row>
    <row r="180" spans="1:28" ht="15.75" customHeight="1" x14ac:dyDescent="0.25">
      <c r="A180" s="70"/>
      <c r="B180" s="71"/>
      <c r="C180" s="71"/>
      <c r="D180" s="72"/>
      <c r="E180" s="72"/>
      <c r="F180" s="70"/>
      <c r="G180" s="70"/>
      <c r="H180" s="70"/>
      <c r="I180" s="70"/>
      <c r="J180" s="70"/>
      <c r="K180" s="70"/>
      <c r="L180" s="70"/>
      <c r="M180" s="70"/>
      <c r="N180" s="70"/>
      <c r="O180" s="70"/>
      <c r="P180" s="70"/>
      <c r="Q180" s="70"/>
      <c r="R180" s="70"/>
      <c r="S180" s="70"/>
      <c r="T180" s="70"/>
      <c r="U180" s="70"/>
      <c r="V180" s="70"/>
      <c r="W180" s="70"/>
      <c r="X180" s="70"/>
      <c r="Y180" s="70"/>
      <c r="Z180" s="70"/>
      <c r="AA180" s="70"/>
      <c r="AB180" s="70"/>
    </row>
    <row r="181" spans="1:28" ht="15.75" customHeight="1" x14ac:dyDescent="0.25">
      <c r="A181" s="70"/>
      <c r="B181" s="71"/>
      <c r="C181" s="71"/>
      <c r="D181" s="72"/>
      <c r="E181" s="72"/>
      <c r="F181" s="70"/>
      <c r="G181" s="70"/>
      <c r="H181" s="70"/>
      <c r="I181" s="70"/>
      <c r="J181" s="70"/>
      <c r="K181" s="70"/>
      <c r="L181" s="70"/>
      <c r="M181" s="70"/>
      <c r="N181" s="70"/>
      <c r="O181" s="70"/>
      <c r="P181" s="70"/>
      <c r="Q181" s="70"/>
      <c r="R181" s="70"/>
      <c r="S181" s="70"/>
      <c r="T181" s="70"/>
      <c r="U181" s="70"/>
      <c r="V181" s="70"/>
      <c r="W181" s="70"/>
      <c r="X181" s="70"/>
      <c r="Y181" s="70"/>
      <c r="Z181" s="70"/>
      <c r="AA181" s="70"/>
      <c r="AB181" s="70"/>
    </row>
    <row r="182" spans="1:28" ht="15.75" customHeight="1" x14ac:dyDescent="0.25">
      <c r="A182" s="70"/>
      <c r="B182" s="71"/>
      <c r="C182" s="71"/>
      <c r="D182" s="72"/>
      <c r="E182" s="72"/>
      <c r="F182" s="70"/>
      <c r="G182" s="70"/>
      <c r="H182" s="70"/>
      <c r="I182" s="70"/>
      <c r="J182" s="70"/>
      <c r="K182" s="70"/>
      <c r="L182" s="70"/>
      <c r="M182" s="70"/>
      <c r="N182" s="70"/>
      <c r="O182" s="70"/>
      <c r="P182" s="70"/>
      <c r="Q182" s="70"/>
      <c r="R182" s="70"/>
      <c r="S182" s="70"/>
      <c r="T182" s="70"/>
      <c r="U182" s="70"/>
      <c r="V182" s="70"/>
      <c r="W182" s="70"/>
      <c r="X182" s="70"/>
      <c r="Y182" s="70"/>
      <c r="Z182" s="70"/>
      <c r="AA182" s="70"/>
      <c r="AB182" s="70"/>
    </row>
    <row r="183" spans="1:28" ht="15.75" customHeight="1" x14ac:dyDescent="0.25">
      <c r="A183" s="70"/>
      <c r="B183" s="71"/>
      <c r="C183" s="71"/>
      <c r="D183" s="72"/>
      <c r="E183" s="72"/>
      <c r="F183" s="70"/>
      <c r="G183" s="70"/>
      <c r="H183" s="70"/>
      <c r="I183" s="70"/>
      <c r="J183" s="70"/>
      <c r="K183" s="70"/>
      <c r="L183" s="70"/>
      <c r="M183" s="70"/>
      <c r="N183" s="70"/>
      <c r="O183" s="70"/>
      <c r="P183" s="70"/>
      <c r="Q183" s="70"/>
      <c r="R183" s="70"/>
      <c r="S183" s="70"/>
      <c r="T183" s="70"/>
      <c r="U183" s="70"/>
      <c r="V183" s="70"/>
      <c r="W183" s="70"/>
      <c r="X183" s="70"/>
      <c r="Y183" s="70"/>
      <c r="Z183" s="70"/>
      <c r="AA183" s="70"/>
      <c r="AB183" s="70"/>
    </row>
    <row r="184" spans="1:28" ht="15.75" customHeight="1" x14ac:dyDescent="0.25">
      <c r="A184" s="70"/>
      <c r="B184" s="71"/>
      <c r="C184" s="71"/>
      <c r="D184" s="72"/>
      <c r="E184" s="72"/>
      <c r="F184" s="70"/>
      <c r="G184" s="70"/>
      <c r="H184" s="70"/>
      <c r="I184" s="70"/>
      <c r="J184" s="70"/>
      <c r="K184" s="70"/>
      <c r="L184" s="70"/>
      <c r="M184" s="70"/>
      <c r="N184" s="70"/>
      <c r="O184" s="70"/>
      <c r="P184" s="70"/>
      <c r="Q184" s="70"/>
      <c r="R184" s="70"/>
      <c r="S184" s="70"/>
      <c r="T184" s="70"/>
      <c r="U184" s="70"/>
      <c r="V184" s="70"/>
      <c r="W184" s="70"/>
      <c r="X184" s="70"/>
      <c r="Y184" s="70"/>
      <c r="Z184" s="70"/>
      <c r="AA184" s="70"/>
      <c r="AB184" s="70"/>
    </row>
    <row r="185" spans="1:28" ht="15.75" customHeight="1" x14ac:dyDescent="0.25">
      <c r="A185" s="70"/>
      <c r="B185" s="71"/>
      <c r="C185" s="71"/>
      <c r="D185" s="72"/>
      <c r="E185" s="72"/>
      <c r="F185" s="70"/>
      <c r="G185" s="70"/>
      <c r="H185" s="70"/>
      <c r="I185" s="70"/>
      <c r="J185" s="70"/>
      <c r="K185" s="70"/>
      <c r="L185" s="70"/>
      <c r="M185" s="70"/>
      <c r="N185" s="70"/>
      <c r="O185" s="70"/>
      <c r="P185" s="70"/>
      <c r="Q185" s="70"/>
      <c r="R185" s="70"/>
      <c r="S185" s="70"/>
      <c r="T185" s="70"/>
      <c r="U185" s="70"/>
      <c r="V185" s="70"/>
      <c r="W185" s="70"/>
      <c r="X185" s="70"/>
      <c r="Y185" s="70"/>
      <c r="Z185" s="70"/>
      <c r="AA185" s="70"/>
      <c r="AB185" s="70"/>
    </row>
    <row r="186" spans="1:28" ht="15.75" customHeight="1" x14ac:dyDescent="0.25">
      <c r="A186" s="70"/>
      <c r="B186" s="71"/>
      <c r="C186" s="71"/>
      <c r="D186" s="72"/>
      <c r="E186" s="72"/>
      <c r="F186" s="70"/>
      <c r="G186" s="70"/>
      <c r="H186" s="70"/>
      <c r="I186" s="70"/>
      <c r="J186" s="70"/>
      <c r="K186" s="70"/>
      <c r="L186" s="70"/>
      <c r="M186" s="70"/>
      <c r="N186" s="70"/>
      <c r="O186" s="70"/>
      <c r="P186" s="70"/>
      <c r="Q186" s="70"/>
      <c r="R186" s="70"/>
      <c r="S186" s="70"/>
      <c r="T186" s="70"/>
      <c r="U186" s="70"/>
      <c r="V186" s="70"/>
      <c r="W186" s="70"/>
      <c r="X186" s="70"/>
      <c r="Y186" s="70"/>
      <c r="Z186" s="70"/>
      <c r="AA186" s="70"/>
      <c r="AB186" s="70"/>
    </row>
    <row r="187" spans="1:28" ht="15.75" customHeight="1" x14ac:dyDescent="0.25">
      <c r="A187" s="70"/>
      <c r="B187" s="71"/>
      <c r="C187" s="71"/>
      <c r="D187" s="72"/>
      <c r="E187" s="72"/>
      <c r="F187" s="70"/>
      <c r="G187" s="70"/>
      <c r="H187" s="70"/>
      <c r="I187" s="70"/>
      <c r="J187" s="70"/>
      <c r="K187" s="70"/>
      <c r="L187" s="70"/>
      <c r="M187" s="70"/>
      <c r="N187" s="70"/>
      <c r="O187" s="70"/>
      <c r="P187" s="70"/>
      <c r="Q187" s="70"/>
      <c r="R187" s="70"/>
      <c r="S187" s="70"/>
      <c r="T187" s="70"/>
      <c r="U187" s="70"/>
      <c r="V187" s="70"/>
      <c r="W187" s="70"/>
      <c r="X187" s="70"/>
      <c r="Y187" s="70"/>
      <c r="Z187" s="70"/>
      <c r="AA187" s="70"/>
      <c r="AB187" s="70"/>
    </row>
    <row r="188" spans="1:28" ht="15.75" customHeight="1" x14ac:dyDescent="0.25">
      <c r="A188" s="70"/>
      <c r="B188" s="71"/>
      <c r="C188" s="71"/>
      <c r="D188" s="72"/>
      <c r="E188" s="72"/>
      <c r="F188" s="70"/>
      <c r="G188" s="70"/>
      <c r="H188" s="70"/>
      <c r="I188" s="70"/>
      <c r="J188" s="70"/>
      <c r="K188" s="70"/>
      <c r="L188" s="70"/>
      <c r="M188" s="70"/>
      <c r="N188" s="70"/>
      <c r="O188" s="70"/>
      <c r="P188" s="70"/>
      <c r="Q188" s="70"/>
      <c r="R188" s="70"/>
      <c r="S188" s="70"/>
      <c r="T188" s="70"/>
      <c r="U188" s="70"/>
      <c r="V188" s="70"/>
      <c r="W188" s="70"/>
      <c r="X188" s="70"/>
      <c r="Y188" s="70"/>
      <c r="Z188" s="70"/>
      <c r="AA188" s="70"/>
      <c r="AB188" s="70"/>
    </row>
    <row r="189" spans="1:28" ht="15.75" customHeight="1" x14ac:dyDescent="0.25">
      <c r="A189" s="70"/>
      <c r="B189" s="71"/>
      <c r="C189" s="71"/>
      <c r="D189" s="72"/>
      <c r="E189" s="72"/>
      <c r="F189" s="70"/>
      <c r="G189" s="70"/>
      <c r="H189" s="70"/>
      <c r="I189" s="70"/>
      <c r="J189" s="70"/>
      <c r="K189" s="70"/>
      <c r="L189" s="70"/>
      <c r="M189" s="70"/>
      <c r="N189" s="70"/>
      <c r="O189" s="70"/>
      <c r="P189" s="70"/>
      <c r="Q189" s="70"/>
      <c r="R189" s="70"/>
      <c r="S189" s="70"/>
      <c r="T189" s="70"/>
      <c r="U189" s="70"/>
      <c r="V189" s="70"/>
      <c r="W189" s="70"/>
      <c r="X189" s="70"/>
      <c r="Y189" s="70"/>
      <c r="Z189" s="70"/>
      <c r="AA189" s="70"/>
      <c r="AB189" s="70"/>
    </row>
    <row r="190" spans="1:28" ht="15.75" customHeight="1" x14ac:dyDescent="0.25">
      <c r="A190" s="70"/>
      <c r="B190" s="71"/>
      <c r="C190" s="71"/>
      <c r="D190" s="72"/>
      <c r="E190" s="72"/>
      <c r="F190" s="70"/>
      <c r="G190" s="70"/>
      <c r="H190" s="70"/>
      <c r="I190" s="70"/>
      <c r="J190" s="70"/>
      <c r="K190" s="70"/>
      <c r="L190" s="70"/>
      <c r="M190" s="70"/>
      <c r="N190" s="70"/>
      <c r="O190" s="70"/>
      <c r="P190" s="70"/>
      <c r="Q190" s="70"/>
      <c r="R190" s="70"/>
      <c r="S190" s="70"/>
      <c r="T190" s="70"/>
      <c r="U190" s="70"/>
      <c r="V190" s="70"/>
      <c r="W190" s="70"/>
      <c r="X190" s="70"/>
      <c r="Y190" s="70"/>
      <c r="Z190" s="70"/>
      <c r="AA190" s="70"/>
      <c r="AB190" s="70"/>
    </row>
    <row r="191" spans="1:28" ht="15.75" customHeight="1" x14ac:dyDescent="0.25">
      <c r="A191" s="70"/>
      <c r="B191" s="71"/>
      <c r="C191" s="71"/>
      <c r="D191" s="72"/>
      <c r="E191" s="72"/>
      <c r="F191" s="70"/>
      <c r="G191" s="70"/>
      <c r="H191" s="70"/>
      <c r="I191" s="70"/>
      <c r="J191" s="70"/>
      <c r="K191" s="70"/>
      <c r="L191" s="70"/>
      <c r="M191" s="70"/>
      <c r="N191" s="70"/>
      <c r="O191" s="70"/>
      <c r="P191" s="70"/>
      <c r="Q191" s="70"/>
      <c r="R191" s="70"/>
      <c r="S191" s="70"/>
      <c r="T191" s="70"/>
      <c r="U191" s="70"/>
      <c r="V191" s="70"/>
      <c r="W191" s="70"/>
      <c r="X191" s="70"/>
      <c r="Y191" s="70"/>
      <c r="Z191" s="70"/>
      <c r="AA191" s="70"/>
      <c r="AB191" s="70"/>
    </row>
    <row r="192" spans="1:28" ht="15.75" customHeight="1" x14ac:dyDescent="0.25">
      <c r="A192" s="70"/>
      <c r="B192" s="71"/>
      <c r="C192" s="71"/>
      <c r="D192" s="72"/>
      <c r="E192" s="72"/>
      <c r="F192" s="70"/>
      <c r="G192" s="70"/>
      <c r="H192" s="70"/>
      <c r="I192" s="70"/>
      <c r="J192" s="70"/>
      <c r="K192" s="70"/>
      <c r="L192" s="70"/>
      <c r="M192" s="70"/>
      <c r="N192" s="70"/>
      <c r="O192" s="70"/>
      <c r="P192" s="70"/>
      <c r="Q192" s="70"/>
      <c r="R192" s="70"/>
      <c r="S192" s="70"/>
      <c r="T192" s="70"/>
      <c r="U192" s="70"/>
      <c r="V192" s="70"/>
      <c r="W192" s="70"/>
      <c r="X192" s="70"/>
      <c r="Y192" s="70"/>
      <c r="Z192" s="70"/>
      <c r="AA192" s="70"/>
      <c r="AB192" s="70"/>
    </row>
    <row r="193" spans="1:28" ht="15.75" customHeight="1" x14ac:dyDescent="0.25">
      <c r="A193" s="70"/>
      <c r="B193" s="71"/>
      <c r="C193" s="71"/>
      <c r="D193" s="72"/>
      <c r="E193" s="72"/>
      <c r="F193" s="70"/>
      <c r="G193" s="70"/>
      <c r="H193" s="70"/>
      <c r="I193" s="70"/>
      <c r="J193" s="70"/>
      <c r="K193" s="70"/>
      <c r="L193" s="70"/>
      <c r="M193" s="70"/>
      <c r="N193" s="70"/>
      <c r="O193" s="70"/>
      <c r="P193" s="70"/>
      <c r="Q193" s="70"/>
      <c r="R193" s="70"/>
      <c r="S193" s="70"/>
      <c r="T193" s="70"/>
      <c r="U193" s="70"/>
      <c r="V193" s="70"/>
      <c r="W193" s="70"/>
      <c r="X193" s="70"/>
      <c r="Y193" s="70"/>
      <c r="Z193" s="70"/>
      <c r="AA193" s="70"/>
      <c r="AB193" s="70"/>
    </row>
    <row r="194" spans="1:28" ht="15.75" customHeight="1" x14ac:dyDescent="0.25">
      <c r="A194" s="70"/>
      <c r="B194" s="71"/>
      <c r="C194" s="71"/>
      <c r="D194" s="72"/>
      <c r="E194" s="72"/>
      <c r="F194" s="70"/>
      <c r="G194" s="70"/>
      <c r="H194" s="70"/>
      <c r="I194" s="70"/>
      <c r="J194" s="70"/>
      <c r="K194" s="70"/>
      <c r="L194" s="70"/>
      <c r="M194" s="70"/>
      <c r="N194" s="70"/>
      <c r="O194" s="70"/>
      <c r="P194" s="70"/>
      <c r="Q194" s="70"/>
      <c r="R194" s="70"/>
      <c r="S194" s="70"/>
      <c r="T194" s="70"/>
      <c r="U194" s="70"/>
      <c r="V194" s="70"/>
      <c r="W194" s="70"/>
      <c r="X194" s="70"/>
      <c r="Y194" s="70"/>
      <c r="Z194" s="70"/>
      <c r="AA194" s="70"/>
      <c r="AB194" s="70"/>
    </row>
    <row r="195" spans="1:28" ht="15.75" customHeight="1" x14ac:dyDescent="0.25">
      <c r="A195" s="70"/>
      <c r="B195" s="71"/>
      <c r="C195" s="71"/>
      <c r="D195" s="72"/>
      <c r="E195" s="72"/>
      <c r="F195" s="70"/>
      <c r="G195" s="70"/>
      <c r="H195" s="70"/>
      <c r="I195" s="70"/>
      <c r="J195" s="70"/>
      <c r="K195" s="70"/>
      <c r="L195" s="70"/>
      <c r="M195" s="70"/>
      <c r="N195" s="70"/>
      <c r="O195" s="70"/>
      <c r="P195" s="70"/>
      <c r="Q195" s="70"/>
      <c r="R195" s="70"/>
      <c r="S195" s="70"/>
      <c r="T195" s="70"/>
      <c r="U195" s="70"/>
      <c r="V195" s="70"/>
      <c r="W195" s="70"/>
      <c r="X195" s="70"/>
      <c r="Y195" s="70"/>
      <c r="Z195" s="70"/>
      <c r="AA195" s="70"/>
      <c r="AB195" s="70"/>
    </row>
    <row r="196" spans="1:28" ht="15.75" customHeight="1" x14ac:dyDescent="0.25">
      <c r="A196" s="70"/>
      <c r="B196" s="71"/>
      <c r="C196" s="71"/>
      <c r="D196" s="72"/>
      <c r="E196" s="72"/>
      <c r="F196" s="70"/>
      <c r="G196" s="70"/>
      <c r="H196" s="70"/>
      <c r="I196" s="70"/>
      <c r="J196" s="70"/>
      <c r="K196" s="70"/>
      <c r="L196" s="70"/>
      <c r="M196" s="70"/>
      <c r="N196" s="70"/>
      <c r="O196" s="70"/>
      <c r="P196" s="70"/>
      <c r="Q196" s="70"/>
      <c r="R196" s="70"/>
      <c r="S196" s="70"/>
      <c r="T196" s="70"/>
      <c r="U196" s="70"/>
      <c r="V196" s="70"/>
      <c r="W196" s="70"/>
      <c r="X196" s="70"/>
      <c r="Y196" s="70"/>
      <c r="Z196" s="70"/>
      <c r="AA196" s="70"/>
      <c r="AB196" s="70"/>
    </row>
    <row r="197" spans="1:28" ht="15.75" customHeight="1" x14ac:dyDescent="0.25">
      <c r="A197" s="70"/>
      <c r="B197" s="71"/>
      <c r="C197" s="71"/>
      <c r="D197" s="72"/>
      <c r="E197" s="72"/>
      <c r="F197" s="70"/>
      <c r="G197" s="70"/>
      <c r="H197" s="70"/>
      <c r="I197" s="70"/>
      <c r="J197" s="70"/>
      <c r="K197" s="70"/>
      <c r="L197" s="70"/>
      <c r="M197" s="70"/>
      <c r="N197" s="70"/>
      <c r="O197" s="70"/>
      <c r="P197" s="70"/>
      <c r="Q197" s="70"/>
      <c r="R197" s="70"/>
      <c r="S197" s="70"/>
      <c r="T197" s="70"/>
      <c r="U197" s="70"/>
      <c r="V197" s="70"/>
      <c r="W197" s="70"/>
      <c r="X197" s="70"/>
      <c r="Y197" s="70"/>
      <c r="Z197" s="70"/>
      <c r="AA197" s="70"/>
      <c r="AB197" s="70"/>
    </row>
    <row r="198" spans="1:28" ht="15.75" customHeight="1" x14ac:dyDescent="0.25">
      <c r="A198" s="70"/>
      <c r="B198" s="71"/>
      <c r="C198" s="71"/>
      <c r="D198" s="72"/>
      <c r="E198" s="72"/>
      <c r="F198" s="70"/>
      <c r="G198" s="70"/>
      <c r="H198" s="70"/>
      <c r="I198" s="70"/>
      <c r="J198" s="70"/>
      <c r="K198" s="70"/>
      <c r="L198" s="70"/>
      <c r="M198" s="70"/>
      <c r="N198" s="70"/>
      <c r="O198" s="70"/>
      <c r="P198" s="70"/>
      <c r="Q198" s="70"/>
      <c r="R198" s="70"/>
      <c r="S198" s="70"/>
      <c r="T198" s="70"/>
      <c r="U198" s="70"/>
      <c r="V198" s="70"/>
      <c r="W198" s="70"/>
      <c r="X198" s="70"/>
      <c r="Y198" s="70"/>
      <c r="Z198" s="70"/>
      <c r="AA198" s="70"/>
      <c r="AB198" s="70"/>
    </row>
    <row r="199" spans="1:28" ht="15.75" customHeight="1" x14ac:dyDescent="0.25">
      <c r="A199" s="70"/>
      <c r="B199" s="71"/>
      <c r="C199" s="71"/>
      <c r="D199" s="72"/>
      <c r="E199" s="72"/>
      <c r="F199" s="70"/>
      <c r="G199" s="70"/>
      <c r="H199" s="70"/>
      <c r="I199" s="70"/>
      <c r="J199" s="70"/>
      <c r="K199" s="70"/>
      <c r="L199" s="70"/>
      <c r="M199" s="70"/>
      <c r="N199" s="70"/>
      <c r="O199" s="70"/>
      <c r="P199" s="70"/>
      <c r="Q199" s="70"/>
      <c r="R199" s="70"/>
      <c r="S199" s="70"/>
      <c r="T199" s="70"/>
      <c r="U199" s="70"/>
      <c r="V199" s="70"/>
      <c r="W199" s="70"/>
      <c r="X199" s="70"/>
      <c r="Y199" s="70"/>
      <c r="Z199" s="70"/>
      <c r="AA199" s="70"/>
      <c r="AB199" s="70"/>
    </row>
    <row r="200" spans="1:28" ht="15.75" customHeight="1" x14ac:dyDescent="0.25">
      <c r="A200" s="70"/>
      <c r="B200" s="71"/>
      <c r="C200" s="71"/>
      <c r="D200" s="72"/>
      <c r="E200" s="72"/>
      <c r="F200" s="70"/>
      <c r="G200" s="70"/>
      <c r="H200" s="70"/>
      <c r="I200" s="70"/>
      <c r="J200" s="70"/>
      <c r="K200" s="70"/>
      <c r="L200" s="70"/>
      <c r="M200" s="70"/>
      <c r="N200" s="70"/>
      <c r="O200" s="70"/>
      <c r="P200" s="70"/>
      <c r="Q200" s="70"/>
      <c r="R200" s="70"/>
      <c r="S200" s="70"/>
      <c r="T200" s="70"/>
      <c r="U200" s="70"/>
      <c r="V200" s="70"/>
      <c r="W200" s="70"/>
      <c r="X200" s="70"/>
      <c r="Y200" s="70"/>
      <c r="Z200" s="70"/>
      <c r="AA200" s="70"/>
      <c r="AB200" s="70"/>
    </row>
    <row r="201" spans="1:28" ht="15.75" customHeight="1" x14ac:dyDescent="0.25">
      <c r="A201" s="70"/>
      <c r="B201" s="71"/>
      <c r="C201" s="71"/>
      <c r="D201" s="72"/>
      <c r="E201" s="72"/>
      <c r="F201" s="70"/>
      <c r="G201" s="70"/>
      <c r="H201" s="70"/>
      <c r="I201" s="70"/>
      <c r="J201" s="70"/>
      <c r="K201" s="70"/>
      <c r="L201" s="70"/>
      <c r="M201" s="70"/>
      <c r="N201" s="70"/>
      <c r="O201" s="70"/>
      <c r="P201" s="70"/>
      <c r="Q201" s="70"/>
      <c r="R201" s="70"/>
      <c r="S201" s="70"/>
      <c r="T201" s="70"/>
      <c r="U201" s="70"/>
      <c r="V201" s="70"/>
      <c r="W201" s="70"/>
      <c r="X201" s="70"/>
      <c r="Y201" s="70"/>
      <c r="Z201" s="70"/>
      <c r="AA201" s="70"/>
      <c r="AB201" s="70"/>
    </row>
    <row r="202" spans="1:28" ht="15.75" customHeight="1" x14ac:dyDescent="0.25">
      <c r="A202" s="70"/>
      <c r="B202" s="71"/>
      <c r="C202" s="71"/>
      <c r="D202" s="72"/>
      <c r="E202" s="72"/>
      <c r="F202" s="70"/>
      <c r="G202" s="70"/>
      <c r="H202" s="70"/>
      <c r="I202" s="70"/>
      <c r="J202" s="70"/>
      <c r="K202" s="70"/>
      <c r="L202" s="70"/>
      <c r="M202" s="70"/>
      <c r="N202" s="70"/>
      <c r="O202" s="70"/>
      <c r="P202" s="70"/>
      <c r="Q202" s="70"/>
      <c r="R202" s="70"/>
      <c r="S202" s="70"/>
      <c r="T202" s="70"/>
      <c r="U202" s="70"/>
      <c r="V202" s="70"/>
      <c r="W202" s="70"/>
      <c r="X202" s="70"/>
      <c r="Y202" s="70"/>
      <c r="Z202" s="70"/>
      <c r="AA202" s="70"/>
      <c r="AB202" s="70"/>
    </row>
    <row r="203" spans="1:28" ht="15.75" customHeight="1" x14ac:dyDescent="0.25">
      <c r="A203" s="70"/>
      <c r="B203" s="71"/>
      <c r="C203" s="71"/>
      <c r="D203" s="72"/>
      <c r="E203" s="72"/>
      <c r="F203" s="70"/>
      <c r="G203" s="70"/>
      <c r="H203" s="70"/>
      <c r="I203" s="70"/>
      <c r="J203" s="70"/>
      <c r="K203" s="70"/>
      <c r="L203" s="70"/>
      <c r="M203" s="70"/>
      <c r="N203" s="70"/>
      <c r="O203" s="70"/>
      <c r="P203" s="70"/>
      <c r="Q203" s="70"/>
      <c r="R203" s="70"/>
      <c r="S203" s="70"/>
      <c r="T203" s="70"/>
      <c r="U203" s="70"/>
      <c r="V203" s="70"/>
      <c r="W203" s="70"/>
      <c r="X203" s="70"/>
      <c r="Y203" s="70"/>
      <c r="Z203" s="70"/>
      <c r="AA203" s="70"/>
      <c r="AB203" s="70"/>
    </row>
    <row r="204" spans="1:28" ht="15.75" customHeight="1" x14ac:dyDescent="0.25">
      <c r="A204" s="70"/>
      <c r="B204" s="71"/>
      <c r="C204" s="71"/>
      <c r="D204" s="72"/>
      <c r="E204" s="72"/>
      <c r="F204" s="70"/>
      <c r="G204" s="70"/>
      <c r="H204" s="70"/>
      <c r="I204" s="70"/>
      <c r="J204" s="70"/>
      <c r="K204" s="70"/>
      <c r="L204" s="70"/>
      <c r="M204" s="70"/>
      <c r="N204" s="70"/>
      <c r="O204" s="70"/>
      <c r="P204" s="70"/>
      <c r="Q204" s="70"/>
      <c r="R204" s="70"/>
      <c r="S204" s="70"/>
      <c r="T204" s="70"/>
      <c r="U204" s="70"/>
      <c r="V204" s="70"/>
      <c r="W204" s="70"/>
      <c r="X204" s="70"/>
      <c r="Y204" s="70"/>
      <c r="Z204" s="70"/>
      <c r="AA204" s="70"/>
      <c r="AB204" s="70"/>
    </row>
    <row r="205" spans="1:28" ht="15.75" customHeight="1" x14ac:dyDescent="0.25">
      <c r="A205" s="70"/>
      <c r="B205" s="71"/>
      <c r="C205" s="71"/>
      <c r="D205" s="72"/>
      <c r="E205" s="72"/>
      <c r="F205" s="70"/>
      <c r="G205" s="70"/>
      <c r="H205" s="70"/>
      <c r="I205" s="70"/>
      <c r="J205" s="70"/>
      <c r="K205" s="70"/>
      <c r="L205" s="70"/>
      <c r="M205" s="70"/>
      <c r="N205" s="70"/>
      <c r="O205" s="70"/>
      <c r="P205" s="70"/>
      <c r="Q205" s="70"/>
      <c r="R205" s="70"/>
      <c r="S205" s="70"/>
      <c r="T205" s="70"/>
      <c r="U205" s="70"/>
      <c r="V205" s="70"/>
      <c r="W205" s="70"/>
      <c r="X205" s="70"/>
      <c r="Y205" s="70"/>
      <c r="Z205" s="70"/>
      <c r="AA205" s="70"/>
      <c r="AB205" s="70"/>
    </row>
    <row r="206" spans="1:28" ht="15.75" customHeight="1" x14ac:dyDescent="0.25">
      <c r="A206" s="70"/>
      <c r="B206" s="71"/>
      <c r="C206" s="71"/>
      <c r="D206" s="72"/>
      <c r="E206" s="72"/>
      <c r="F206" s="70"/>
      <c r="G206" s="70"/>
      <c r="H206" s="70"/>
      <c r="I206" s="70"/>
      <c r="J206" s="70"/>
      <c r="K206" s="70"/>
      <c r="L206" s="70"/>
      <c r="M206" s="70"/>
      <c r="N206" s="70"/>
      <c r="O206" s="70"/>
      <c r="P206" s="70"/>
      <c r="Q206" s="70"/>
      <c r="R206" s="70"/>
      <c r="S206" s="70"/>
      <c r="T206" s="70"/>
      <c r="U206" s="70"/>
      <c r="V206" s="70"/>
      <c r="W206" s="70"/>
      <c r="X206" s="70"/>
      <c r="Y206" s="70"/>
      <c r="Z206" s="70"/>
      <c r="AA206" s="70"/>
      <c r="AB206" s="70"/>
    </row>
    <row r="207" spans="1:28" ht="15.75" customHeight="1" x14ac:dyDescent="0.25">
      <c r="A207" s="70"/>
      <c r="B207" s="71"/>
      <c r="C207" s="71"/>
      <c r="D207" s="72"/>
      <c r="E207" s="72"/>
      <c r="F207" s="70"/>
      <c r="G207" s="70"/>
      <c r="H207" s="70"/>
      <c r="I207" s="70"/>
      <c r="J207" s="70"/>
      <c r="K207" s="70"/>
      <c r="L207" s="70"/>
      <c r="M207" s="70"/>
      <c r="N207" s="70"/>
      <c r="O207" s="70"/>
      <c r="P207" s="70"/>
      <c r="Q207" s="70"/>
      <c r="R207" s="70"/>
      <c r="S207" s="70"/>
      <c r="T207" s="70"/>
      <c r="U207" s="70"/>
      <c r="V207" s="70"/>
      <c r="W207" s="70"/>
      <c r="X207" s="70"/>
      <c r="Y207" s="70"/>
      <c r="Z207" s="70"/>
      <c r="AA207" s="70"/>
      <c r="AB207" s="70"/>
    </row>
    <row r="208" spans="1:28" ht="15.75" customHeight="1" x14ac:dyDescent="0.25">
      <c r="A208" s="70"/>
      <c r="B208" s="71"/>
      <c r="C208" s="71"/>
      <c r="D208" s="72"/>
      <c r="E208" s="72"/>
      <c r="F208" s="70"/>
      <c r="G208" s="70"/>
      <c r="H208" s="70"/>
      <c r="I208" s="70"/>
      <c r="J208" s="70"/>
      <c r="K208" s="70"/>
      <c r="L208" s="70"/>
      <c r="M208" s="70"/>
      <c r="N208" s="70"/>
      <c r="O208" s="70"/>
      <c r="P208" s="70"/>
      <c r="Q208" s="70"/>
      <c r="R208" s="70"/>
      <c r="S208" s="70"/>
      <c r="T208" s="70"/>
      <c r="U208" s="70"/>
      <c r="V208" s="70"/>
      <c r="W208" s="70"/>
      <c r="X208" s="70"/>
      <c r="Y208" s="70"/>
      <c r="Z208" s="70"/>
      <c r="AA208" s="70"/>
      <c r="AB208" s="70"/>
    </row>
    <row r="209" spans="1:28" ht="15.75" customHeight="1" x14ac:dyDescent="0.25">
      <c r="A209" s="70"/>
      <c r="B209" s="71"/>
      <c r="C209" s="71"/>
      <c r="D209" s="72"/>
      <c r="E209" s="72"/>
      <c r="F209" s="70"/>
      <c r="G209" s="70"/>
      <c r="H209" s="70"/>
      <c r="I209" s="70"/>
      <c r="J209" s="70"/>
      <c r="K209" s="70"/>
      <c r="L209" s="70"/>
      <c r="M209" s="70"/>
      <c r="N209" s="70"/>
      <c r="O209" s="70"/>
      <c r="P209" s="70"/>
      <c r="Q209" s="70"/>
      <c r="R209" s="70"/>
      <c r="S209" s="70"/>
      <c r="T209" s="70"/>
      <c r="U209" s="70"/>
      <c r="V209" s="70"/>
      <c r="W209" s="70"/>
      <c r="X209" s="70"/>
      <c r="Y209" s="70"/>
      <c r="Z209" s="70"/>
      <c r="AA209" s="70"/>
      <c r="AB209" s="70"/>
    </row>
    <row r="210" spans="1:28" ht="15.75" customHeight="1" x14ac:dyDescent="0.25">
      <c r="A210" s="70"/>
      <c r="B210" s="71"/>
      <c r="C210" s="71"/>
      <c r="D210" s="72"/>
      <c r="E210" s="72"/>
      <c r="F210" s="70"/>
      <c r="G210" s="70"/>
      <c r="H210" s="70"/>
      <c r="I210" s="70"/>
      <c r="J210" s="70"/>
      <c r="K210" s="70"/>
      <c r="L210" s="70"/>
      <c r="M210" s="70"/>
      <c r="N210" s="70"/>
      <c r="O210" s="70"/>
      <c r="P210" s="70"/>
      <c r="Q210" s="70"/>
      <c r="R210" s="70"/>
      <c r="S210" s="70"/>
      <c r="T210" s="70"/>
      <c r="U210" s="70"/>
      <c r="V210" s="70"/>
      <c r="W210" s="70"/>
      <c r="X210" s="70"/>
      <c r="Y210" s="70"/>
      <c r="Z210" s="70"/>
      <c r="AA210" s="70"/>
      <c r="AB210" s="70"/>
    </row>
    <row r="211" spans="1:28" ht="15.75" customHeight="1" x14ac:dyDescent="0.25">
      <c r="A211" s="70"/>
      <c r="B211" s="71"/>
      <c r="C211" s="71"/>
      <c r="D211" s="72"/>
      <c r="E211" s="72"/>
      <c r="F211" s="70"/>
      <c r="G211" s="70"/>
      <c r="H211" s="70"/>
      <c r="I211" s="70"/>
      <c r="J211" s="70"/>
      <c r="K211" s="70"/>
      <c r="L211" s="70"/>
      <c r="M211" s="70"/>
      <c r="N211" s="70"/>
      <c r="O211" s="70"/>
      <c r="P211" s="70"/>
      <c r="Q211" s="70"/>
      <c r="R211" s="70"/>
      <c r="S211" s="70"/>
      <c r="T211" s="70"/>
      <c r="U211" s="70"/>
      <c r="V211" s="70"/>
      <c r="W211" s="70"/>
      <c r="X211" s="70"/>
      <c r="Y211" s="70"/>
      <c r="Z211" s="70"/>
      <c r="AA211" s="70"/>
      <c r="AB211" s="70"/>
    </row>
    <row r="212" spans="1:28" ht="15.75" customHeight="1" x14ac:dyDescent="0.25">
      <c r="A212" s="70"/>
      <c r="B212" s="71"/>
      <c r="C212" s="71"/>
      <c r="D212" s="72"/>
      <c r="E212" s="72"/>
      <c r="F212" s="70"/>
      <c r="G212" s="70"/>
      <c r="H212" s="70"/>
      <c r="I212" s="70"/>
      <c r="J212" s="70"/>
      <c r="K212" s="70"/>
      <c r="L212" s="70"/>
      <c r="M212" s="70"/>
      <c r="N212" s="70"/>
      <c r="O212" s="70"/>
      <c r="P212" s="70"/>
      <c r="Q212" s="70"/>
      <c r="R212" s="70"/>
      <c r="S212" s="70"/>
      <c r="T212" s="70"/>
      <c r="U212" s="70"/>
      <c r="V212" s="70"/>
      <c r="W212" s="70"/>
      <c r="X212" s="70"/>
      <c r="Y212" s="70"/>
      <c r="Z212" s="70"/>
      <c r="AA212" s="70"/>
      <c r="AB212" s="70"/>
    </row>
    <row r="213" spans="1:28" ht="15.75" customHeight="1" x14ac:dyDescent="0.25">
      <c r="A213" s="70"/>
      <c r="B213" s="71"/>
      <c r="C213" s="71"/>
      <c r="D213" s="72"/>
      <c r="E213" s="72"/>
      <c r="F213" s="70"/>
      <c r="G213" s="70"/>
      <c r="H213" s="70"/>
      <c r="I213" s="70"/>
      <c r="J213" s="70"/>
      <c r="K213" s="70"/>
      <c r="L213" s="70"/>
      <c r="M213" s="70"/>
      <c r="N213" s="70"/>
      <c r="O213" s="70"/>
      <c r="P213" s="70"/>
      <c r="Q213" s="70"/>
      <c r="R213" s="70"/>
      <c r="S213" s="70"/>
      <c r="T213" s="70"/>
      <c r="U213" s="70"/>
      <c r="V213" s="70"/>
      <c r="W213" s="70"/>
      <c r="X213" s="70"/>
      <c r="Y213" s="70"/>
      <c r="Z213" s="70"/>
      <c r="AA213" s="70"/>
      <c r="AB213" s="70"/>
    </row>
    <row r="214" spans="1:28" ht="15.75" customHeight="1" x14ac:dyDescent="0.25">
      <c r="A214" s="70"/>
      <c r="B214" s="71"/>
      <c r="C214" s="71"/>
      <c r="D214" s="72"/>
      <c r="E214" s="72"/>
      <c r="F214" s="70"/>
      <c r="G214" s="70"/>
      <c r="H214" s="70"/>
      <c r="I214" s="70"/>
      <c r="J214" s="70"/>
      <c r="K214" s="70"/>
      <c r="L214" s="70"/>
      <c r="M214" s="70"/>
      <c r="N214" s="70"/>
      <c r="O214" s="70"/>
      <c r="P214" s="70"/>
      <c r="Q214" s="70"/>
      <c r="R214" s="70"/>
      <c r="S214" s="70"/>
      <c r="T214" s="70"/>
      <c r="U214" s="70"/>
      <c r="V214" s="70"/>
      <c r="W214" s="70"/>
      <c r="X214" s="70"/>
      <c r="Y214" s="70"/>
      <c r="Z214" s="70"/>
      <c r="AA214" s="70"/>
      <c r="AB214" s="70"/>
    </row>
    <row r="215" spans="1:28" ht="15.75" customHeight="1" x14ac:dyDescent="0.25">
      <c r="A215" s="70"/>
      <c r="B215" s="71"/>
      <c r="C215" s="71"/>
      <c r="D215" s="72"/>
      <c r="E215" s="72"/>
      <c r="F215" s="70"/>
      <c r="G215" s="70"/>
      <c r="H215" s="70"/>
      <c r="I215" s="70"/>
      <c r="J215" s="70"/>
      <c r="K215" s="70"/>
      <c r="L215" s="70"/>
      <c r="M215" s="70"/>
      <c r="N215" s="70"/>
      <c r="O215" s="70"/>
      <c r="P215" s="70"/>
      <c r="Q215" s="70"/>
      <c r="R215" s="70"/>
      <c r="S215" s="70"/>
      <c r="T215" s="70"/>
      <c r="U215" s="70"/>
      <c r="V215" s="70"/>
      <c r="W215" s="70"/>
      <c r="X215" s="70"/>
      <c r="Y215" s="70"/>
      <c r="Z215" s="70"/>
      <c r="AA215" s="70"/>
      <c r="AB215" s="70"/>
    </row>
    <row r="216" spans="1:28" ht="15.75" customHeight="1" x14ac:dyDescent="0.25">
      <c r="A216" s="70"/>
      <c r="B216" s="71"/>
      <c r="C216" s="71"/>
      <c r="D216" s="72"/>
      <c r="E216" s="72"/>
      <c r="F216" s="70"/>
      <c r="G216" s="70"/>
      <c r="H216" s="70"/>
      <c r="I216" s="70"/>
      <c r="J216" s="70"/>
      <c r="K216" s="70"/>
      <c r="L216" s="70"/>
      <c r="M216" s="70"/>
      <c r="N216" s="70"/>
      <c r="O216" s="70"/>
      <c r="P216" s="70"/>
      <c r="Q216" s="70"/>
      <c r="R216" s="70"/>
      <c r="S216" s="70"/>
      <c r="T216" s="70"/>
      <c r="U216" s="70"/>
      <c r="V216" s="70"/>
      <c r="W216" s="70"/>
      <c r="X216" s="70"/>
      <c r="Y216" s="70"/>
      <c r="Z216" s="70"/>
      <c r="AA216" s="70"/>
      <c r="AB216" s="70"/>
    </row>
    <row r="217" spans="1:28" ht="15.75" customHeight="1" x14ac:dyDescent="0.25">
      <c r="A217" s="70"/>
      <c r="B217" s="71"/>
      <c r="C217" s="71"/>
      <c r="D217" s="72"/>
      <c r="E217" s="72"/>
      <c r="F217" s="70"/>
      <c r="G217" s="70"/>
      <c r="H217" s="70"/>
      <c r="I217" s="70"/>
      <c r="J217" s="70"/>
      <c r="K217" s="70"/>
      <c r="L217" s="70"/>
      <c r="M217" s="70"/>
      <c r="N217" s="70"/>
      <c r="O217" s="70"/>
      <c r="P217" s="70"/>
      <c r="Q217" s="70"/>
      <c r="R217" s="70"/>
      <c r="S217" s="70"/>
      <c r="T217" s="70"/>
      <c r="U217" s="70"/>
      <c r="V217" s="70"/>
      <c r="W217" s="70"/>
      <c r="X217" s="70"/>
      <c r="Y217" s="70"/>
      <c r="Z217" s="70"/>
      <c r="AA217" s="70"/>
      <c r="AB217" s="70"/>
    </row>
    <row r="218" spans="1:28" ht="15.75" customHeight="1" x14ac:dyDescent="0.25">
      <c r="A218" s="70"/>
      <c r="B218" s="71"/>
      <c r="C218" s="71"/>
      <c r="D218" s="72"/>
      <c r="E218" s="72"/>
      <c r="F218" s="70"/>
      <c r="G218" s="70"/>
      <c r="H218" s="70"/>
      <c r="I218" s="70"/>
      <c r="J218" s="70"/>
      <c r="K218" s="70"/>
      <c r="L218" s="70"/>
      <c r="M218" s="70"/>
      <c r="N218" s="70"/>
      <c r="O218" s="70"/>
      <c r="P218" s="70"/>
      <c r="Q218" s="70"/>
      <c r="R218" s="70"/>
      <c r="S218" s="70"/>
      <c r="T218" s="70"/>
      <c r="U218" s="70"/>
      <c r="V218" s="70"/>
      <c r="W218" s="70"/>
      <c r="X218" s="70"/>
      <c r="Y218" s="70"/>
      <c r="Z218" s="70"/>
      <c r="AA218" s="70"/>
      <c r="AB218" s="70"/>
    </row>
    <row r="219" spans="1:28" ht="15.75" customHeight="1" x14ac:dyDescent="0.25">
      <c r="A219" s="70"/>
      <c r="B219" s="71"/>
      <c r="C219" s="71"/>
      <c r="D219" s="72"/>
      <c r="E219" s="72"/>
      <c r="F219" s="70"/>
      <c r="G219" s="70"/>
      <c r="H219" s="70"/>
      <c r="I219" s="70"/>
      <c r="J219" s="70"/>
      <c r="K219" s="70"/>
      <c r="L219" s="70"/>
      <c r="M219" s="70"/>
      <c r="N219" s="70"/>
      <c r="O219" s="70"/>
      <c r="P219" s="70"/>
      <c r="Q219" s="70"/>
      <c r="R219" s="70"/>
      <c r="S219" s="70"/>
      <c r="T219" s="70"/>
      <c r="U219" s="70"/>
      <c r="V219" s="70"/>
      <c r="W219" s="70"/>
      <c r="X219" s="70"/>
      <c r="Y219" s="70"/>
      <c r="Z219" s="70"/>
      <c r="AA219" s="70"/>
      <c r="AB219" s="70"/>
    </row>
    <row r="220" spans="1:28" ht="15.75" customHeight="1" x14ac:dyDescent="0.25">
      <c r="A220" s="70"/>
      <c r="B220" s="71"/>
      <c r="C220" s="71"/>
      <c r="D220" s="72"/>
      <c r="E220" s="72"/>
      <c r="F220" s="70"/>
      <c r="G220" s="70"/>
      <c r="H220" s="70"/>
      <c r="I220" s="70"/>
      <c r="J220" s="70"/>
      <c r="K220" s="70"/>
      <c r="L220" s="70"/>
      <c r="M220" s="70"/>
      <c r="N220" s="70"/>
      <c r="O220" s="70"/>
      <c r="P220" s="70"/>
      <c r="Q220" s="70"/>
      <c r="R220" s="70"/>
      <c r="S220" s="70"/>
      <c r="T220" s="70"/>
      <c r="U220" s="70"/>
      <c r="V220" s="70"/>
      <c r="W220" s="70"/>
      <c r="X220" s="70"/>
      <c r="Y220" s="70"/>
      <c r="Z220" s="70"/>
      <c r="AA220" s="70"/>
      <c r="AB220" s="70"/>
    </row>
    <row r="221" spans="1:28" ht="15.75" customHeight="1" x14ac:dyDescent="0.25">
      <c r="A221" s="70"/>
      <c r="B221" s="71"/>
      <c r="C221" s="71"/>
      <c r="D221" s="72"/>
      <c r="E221" s="72"/>
      <c r="F221" s="70"/>
      <c r="G221" s="70"/>
      <c r="H221" s="70"/>
      <c r="I221" s="70"/>
      <c r="J221" s="70"/>
      <c r="K221" s="70"/>
      <c r="L221" s="70"/>
      <c r="M221" s="70"/>
      <c r="N221" s="70"/>
      <c r="O221" s="70"/>
      <c r="P221" s="70"/>
      <c r="Q221" s="70"/>
      <c r="R221" s="70"/>
      <c r="S221" s="70"/>
      <c r="T221" s="70"/>
      <c r="U221" s="70"/>
      <c r="V221" s="70"/>
      <c r="W221" s="70"/>
      <c r="X221" s="70"/>
      <c r="Y221" s="70"/>
      <c r="Z221" s="70"/>
      <c r="AA221" s="70"/>
      <c r="AB221" s="70"/>
    </row>
    <row r="222" spans="1:28" ht="15.75" customHeight="1" x14ac:dyDescent="0.25">
      <c r="A222" s="70"/>
      <c r="B222" s="71"/>
      <c r="C222" s="71"/>
      <c r="D222" s="72"/>
      <c r="E222" s="72"/>
      <c r="F222" s="70"/>
      <c r="G222" s="70"/>
      <c r="H222" s="70"/>
      <c r="I222" s="70"/>
      <c r="J222" s="70"/>
      <c r="K222" s="70"/>
      <c r="L222" s="70"/>
      <c r="M222" s="70"/>
      <c r="N222" s="70"/>
      <c r="O222" s="70"/>
      <c r="P222" s="70"/>
      <c r="Q222" s="70"/>
      <c r="R222" s="70"/>
      <c r="S222" s="70"/>
      <c r="T222" s="70"/>
      <c r="U222" s="70"/>
      <c r="V222" s="70"/>
      <c r="W222" s="70"/>
      <c r="X222" s="70"/>
      <c r="Y222" s="70"/>
      <c r="Z222" s="70"/>
      <c r="AA222" s="70"/>
      <c r="AB222" s="70"/>
    </row>
    <row r="223" spans="1:28" ht="15.75" customHeight="1" x14ac:dyDescent="0.25">
      <c r="A223" s="70"/>
      <c r="B223" s="71"/>
      <c r="C223" s="71"/>
      <c r="D223" s="72"/>
      <c r="E223" s="72"/>
      <c r="F223" s="70"/>
      <c r="G223" s="70"/>
      <c r="H223" s="70"/>
      <c r="I223" s="70"/>
      <c r="J223" s="70"/>
      <c r="K223" s="70"/>
      <c r="L223" s="70"/>
      <c r="M223" s="70"/>
      <c r="N223" s="70"/>
      <c r="O223" s="70"/>
      <c r="P223" s="70"/>
      <c r="Q223" s="70"/>
      <c r="R223" s="70"/>
      <c r="S223" s="70"/>
      <c r="T223" s="70"/>
      <c r="U223" s="70"/>
      <c r="V223" s="70"/>
      <c r="W223" s="70"/>
      <c r="X223" s="70"/>
      <c r="Y223" s="70"/>
      <c r="Z223" s="70"/>
      <c r="AA223" s="70"/>
      <c r="AB223" s="70"/>
    </row>
    <row r="224" spans="1:28" ht="15.75" customHeight="1" x14ac:dyDescent="0.25">
      <c r="A224" s="70"/>
      <c r="B224" s="71"/>
      <c r="C224" s="71"/>
      <c r="D224" s="72"/>
      <c r="E224" s="72"/>
      <c r="F224" s="70"/>
      <c r="G224" s="70"/>
      <c r="H224" s="70"/>
      <c r="I224" s="70"/>
      <c r="J224" s="70"/>
      <c r="K224" s="70"/>
      <c r="L224" s="70"/>
      <c r="M224" s="70"/>
      <c r="N224" s="70"/>
      <c r="O224" s="70"/>
      <c r="P224" s="70"/>
      <c r="Q224" s="70"/>
      <c r="R224" s="70"/>
      <c r="S224" s="70"/>
      <c r="T224" s="70"/>
      <c r="U224" s="70"/>
      <c r="V224" s="70"/>
      <c r="W224" s="70"/>
      <c r="X224" s="70"/>
      <c r="Y224" s="70"/>
      <c r="Z224" s="70"/>
      <c r="AA224" s="70"/>
      <c r="AB224" s="70"/>
    </row>
    <row r="225" spans="1:28" ht="15.75" customHeight="1" x14ac:dyDescent="0.25">
      <c r="A225" s="70"/>
      <c r="B225" s="71"/>
      <c r="C225" s="71"/>
      <c r="D225" s="72"/>
      <c r="E225" s="72"/>
      <c r="F225" s="70"/>
      <c r="G225" s="70"/>
      <c r="H225" s="70"/>
      <c r="I225" s="70"/>
      <c r="J225" s="70"/>
      <c r="K225" s="70"/>
      <c r="L225" s="70"/>
      <c r="M225" s="70"/>
      <c r="N225" s="70"/>
      <c r="O225" s="70"/>
      <c r="P225" s="70"/>
      <c r="Q225" s="70"/>
      <c r="R225" s="70"/>
      <c r="S225" s="70"/>
      <c r="T225" s="70"/>
      <c r="U225" s="70"/>
      <c r="V225" s="70"/>
      <c r="W225" s="70"/>
      <c r="X225" s="70"/>
      <c r="Y225" s="70"/>
      <c r="Z225" s="70"/>
      <c r="AA225" s="70"/>
      <c r="AB225" s="70"/>
    </row>
    <row r="226" spans="1:28" ht="15.75" customHeight="1" x14ac:dyDescent="0.25">
      <c r="A226" s="70"/>
      <c r="B226" s="71"/>
      <c r="C226" s="71"/>
      <c r="D226" s="72"/>
      <c r="E226" s="72"/>
      <c r="F226" s="70"/>
      <c r="G226" s="70"/>
      <c r="H226" s="70"/>
      <c r="I226" s="70"/>
      <c r="J226" s="70"/>
      <c r="K226" s="70"/>
      <c r="L226" s="70"/>
      <c r="M226" s="70"/>
      <c r="N226" s="70"/>
      <c r="O226" s="70"/>
      <c r="P226" s="70"/>
      <c r="Q226" s="70"/>
      <c r="R226" s="70"/>
      <c r="S226" s="70"/>
      <c r="T226" s="70"/>
      <c r="U226" s="70"/>
      <c r="V226" s="70"/>
      <c r="W226" s="70"/>
      <c r="X226" s="70"/>
      <c r="Y226" s="70"/>
      <c r="Z226" s="70"/>
      <c r="AA226" s="70"/>
      <c r="AB226" s="70"/>
    </row>
    <row r="227" spans="1:28" ht="15.75" customHeight="1" x14ac:dyDescent="0.25">
      <c r="A227" s="70"/>
      <c r="B227" s="71"/>
      <c r="C227" s="71"/>
      <c r="D227" s="72"/>
      <c r="E227" s="72"/>
      <c r="F227" s="70"/>
      <c r="G227" s="70"/>
      <c r="H227" s="70"/>
      <c r="I227" s="70"/>
      <c r="J227" s="70"/>
      <c r="K227" s="70"/>
      <c r="L227" s="70"/>
      <c r="M227" s="70"/>
      <c r="N227" s="70"/>
      <c r="O227" s="70"/>
      <c r="P227" s="70"/>
      <c r="Q227" s="70"/>
      <c r="R227" s="70"/>
      <c r="S227" s="70"/>
      <c r="T227" s="70"/>
      <c r="U227" s="70"/>
      <c r="V227" s="70"/>
      <c r="W227" s="70"/>
      <c r="X227" s="70"/>
      <c r="Y227" s="70"/>
      <c r="Z227" s="70"/>
      <c r="AA227" s="70"/>
      <c r="AB227" s="70"/>
    </row>
    <row r="228" spans="1:28" ht="15.75" customHeight="1" x14ac:dyDescent="0.25">
      <c r="A228" s="70"/>
      <c r="B228" s="71"/>
      <c r="C228" s="71"/>
      <c r="D228" s="72"/>
      <c r="E228" s="72"/>
      <c r="F228" s="70"/>
      <c r="G228" s="70"/>
      <c r="H228" s="70"/>
      <c r="I228" s="70"/>
      <c r="J228" s="70"/>
      <c r="K228" s="70"/>
      <c r="L228" s="70"/>
      <c r="M228" s="70"/>
      <c r="N228" s="70"/>
      <c r="O228" s="70"/>
      <c r="P228" s="70"/>
      <c r="Q228" s="70"/>
      <c r="R228" s="70"/>
      <c r="S228" s="70"/>
      <c r="T228" s="70"/>
      <c r="U228" s="70"/>
      <c r="V228" s="70"/>
      <c r="W228" s="70"/>
      <c r="X228" s="70"/>
      <c r="Y228" s="70"/>
      <c r="Z228" s="70"/>
      <c r="AA228" s="70"/>
      <c r="AB228" s="70"/>
    </row>
    <row r="229" spans="1:28" ht="15.75" customHeight="1" x14ac:dyDescent="0.25">
      <c r="A229" s="70"/>
      <c r="B229" s="71"/>
      <c r="C229" s="71"/>
      <c r="D229" s="72"/>
      <c r="E229" s="72"/>
      <c r="F229" s="70"/>
      <c r="G229" s="70"/>
      <c r="H229" s="70"/>
      <c r="I229" s="70"/>
      <c r="J229" s="70"/>
      <c r="K229" s="70"/>
      <c r="L229" s="70"/>
      <c r="M229" s="70"/>
      <c r="N229" s="70"/>
      <c r="O229" s="70"/>
      <c r="P229" s="70"/>
      <c r="Q229" s="70"/>
      <c r="R229" s="70"/>
      <c r="S229" s="70"/>
      <c r="T229" s="70"/>
      <c r="U229" s="70"/>
      <c r="V229" s="70"/>
      <c r="W229" s="70"/>
      <c r="X229" s="70"/>
      <c r="Y229" s="70"/>
      <c r="Z229" s="70"/>
      <c r="AA229" s="70"/>
      <c r="AB229" s="70"/>
    </row>
    <row r="230" spans="1:28" ht="15.75" customHeight="1" x14ac:dyDescent="0.25">
      <c r="A230" s="70"/>
      <c r="B230" s="71"/>
      <c r="C230" s="71"/>
      <c r="D230" s="72"/>
      <c r="E230" s="72"/>
      <c r="F230" s="70"/>
      <c r="G230" s="70"/>
      <c r="H230" s="70"/>
      <c r="I230" s="70"/>
      <c r="J230" s="70"/>
      <c r="K230" s="70"/>
      <c r="L230" s="70"/>
      <c r="M230" s="70"/>
      <c r="N230" s="70"/>
      <c r="O230" s="70"/>
      <c r="P230" s="70"/>
      <c r="Q230" s="70"/>
      <c r="R230" s="70"/>
      <c r="S230" s="70"/>
      <c r="T230" s="70"/>
      <c r="U230" s="70"/>
      <c r="V230" s="70"/>
      <c r="W230" s="70"/>
      <c r="X230" s="70"/>
      <c r="Y230" s="70"/>
      <c r="Z230" s="70"/>
      <c r="AA230" s="70"/>
      <c r="AB230" s="70"/>
    </row>
    <row r="231" spans="1:28" ht="15.75" customHeight="1" x14ac:dyDescent="0.25">
      <c r="A231" s="70"/>
      <c r="B231" s="71"/>
      <c r="C231" s="71"/>
      <c r="D231" s="72"/>
      <c r="E231" s="72"/>
      <c r="F231" s="70"/>
      <c r="G231" s="70"/>
      <c r="H231" s="70"/>
      <c r="I231" s="70"/>
      <c r="J231" s="70"/>
      <c r="K231" s="70"/>
      <c r="L231" s="70"/>
      <c r="M231" s="70"/>
      <c r="N231" s="70"/>
      <c r="O231" s="70"/>
      <c r="P231" s="70"/>
      <c r="Q231" s="70"/>
      <c r="R231" s="70"/>
      <c r="S231" s="70"/>
      <c r="T231" s="70"/>
      <c r="U231" s="70"/>
      <c r="V231" s="70"/>
      <c r="W231" s="70"/>
      <c r="X231" s="70"/>
      <c r="Y231" s="70"/>
      <c r="Z231" s="70"/>
      <c r="AA231" s="70"/>
      <c r="AB231" s="70"/>
    </row>
    <row r="232" spans="1:28" ht="15.75" customHeight="1" x14ac:dyDescent="0.25">
      <c r="A232" s="70"/>
      <c r="B232" s="71"/>
      <c r="C232" s="71"/>
      <c r="D232" s="72"/>
      <c r="E232" s="72"/>
      <c r="F232" s="70"/>
      <c r="G232" s="70"/>
      <c r="H232" s="70"/>
      <c r="I232" s="70"/>
      <c r="J232" s="70"/>
      <c r="K232" s="70"/>
      <c r="L232" s="70"/>
      <c r="M232" s="70"/>
      <c r="N232" s="70"/>
      <c r="O232" s="70"/>
      <c r="P232" s="70"/>
      <c r="Q232" s="70"/>
      <c r="R232" s="70"/>
      <c r="S232" s="70"/>
      <c r="T232" s="70"/>
      <c r="U232" s="70"/>
      <c r="V232" s="70"/>
      <c r="W232" s="70"/>
      <c r="X232" s="70"/>
      <c r="Y232" s="70"/>
      <c r="Z232" s="70"/>
      <c r="AA232" s="70"/>
      <c r="AB232" s="70"/>
    </row>
    <row r="233" spans="1:28" ht="15.75" customHeight="1" x14ac:dyDescent="0.25">
      <c r="A233" s="70"/>
      <c r="B233" s="71"/>
      <c r="C233" s="71"/>
      <c r="D233" s="72"/>
      <c r="E233" s="72"/>
      <c r="F233" s="70"/>
      <c r="G233" s="70"/>
      <c r="H233" s="70"/>
      <c r="I233" s="70"/>
      <c r="J233" s="70"/>
      <c r="K233" s="70"/>
      <c r="L233" s="70"/>
      <c r="M233" s="70"/>
      <c r="N233" s="70"/>
      <c r="O233" s="70"/>
      <c r="P233" s="70"/>
      <c r="Q233" s="70"/>
      <c r="R233" s="70"/>
      <c r="S233" s="70"/>
      <c r="T233" s="70"/>
      <c r="U233" s="70"/>
      <c r="V233" s="70"/>
      <c r="W233" s="70"/>
      <c r="X233" s="70"/>
      <c r="Y233" s="70"/>
      <c r="Z233" s="70"/>
      <c r="AA233" s="70"/>
      <c r="AB233" s="70"/>
    </row>
    <row r="234" spans="1:28" ht="15.75" customHeight="1" x14ac:dyDescent="0.25">
      <c r="A234" s="70"/>
      <c r="B234" s="71"/>
      <c r="C234" s="71"/>
      <c r="D234" s="72"/>
      <c r="E234" s="72"/>
      <c r="F234" s="70"/>
      <c r="G234" s="70"/>
      <c r="H234" s="70"/>
      <c r="I234" s="70"/>
      <c r="J234" s="70"/>
      <c r="K234" s="70"/>
      <c r="L234" s="70"/>
      <c r="M234" s="70"/>
      <c r="N234" s="70"/>
      <c r="O234" s="70"/>
      <c r="P234" s="70"/>
      <c r="Q234" s="70"/>
      <c r="R234" s="70"/>
      <c r="S234" s="70"/>
      <c r="T234" s="70"/>
      <c r="U234" s="70"/>
      <c r="V234" s="70"/>
      <c r="W234" s="70"/>
      <c r="X234" s="70"/>
      <c r="Y234" s="70"/>
      <c r="Z234" s="70"/>
      <c r="AA234" s="70"/>
      <c r="AB234" s="70"/>
    </row>
    <row r="235" spans="1:28" ht="15.75" customHeight="1" x14ac:dyDescent="0.25">
      <c r="A235" s="70"/>
      <c r="B235" s="71"/>
      <c r="C235" s="71"/>
      <c r="D235" s="72"/>
      <c r="E235" s="72"/>
      <c r="F235" s="70"/>
      <c r="G235" s="70"/>
      <c r="H235" s="70"/>
      <c r="I235" s="70"/>
      <c r="J235" s="70"/>
      <c r="K235" s="70"/>
      <c r="L235" s="70"/>
      <c r="M235" s="70"/>
      <c r="N235" s="70"/>
      <c r="O235" s="70"/>
      <c r="P235" s="70"/>
      <c r="Q235" s="70"/>
      <c r="R235" s="70"/>
      <c r="S235" s="70"/>
      <c r="T235" s="70"/>
      <c r="U235" s="70"/>
      <c r="V235" s="70"/>
      <c r="W235" s="70"/>
      <c r="X235" s="70"/>
      <c r="Y235" s="70"/>
      <c r="Z235" s="70"/>
      <c r="AA235" s="70"/>
      <c r="AB235" s="70"/>
    </row>
    <row r="236" spans="1:28" ht="15.75" customHeight="1" x14ac:dyDescent="0.25">
      <c r="A236" s="70"/>
      <c r="B236" s="71"/>
      <c r="C236" s="71"/>
      <c r="D236" s="72"/>
      <c r="E236" s="72"/>
      <c r="F236" s="70"/>
      <c r="G236" s="70"/>
      <c r="H236" s="70"/>
      <c r="I236" s="70"/>
      <c r="J236" s="70"/>
      <c r="K236" s="70"/>
      <c r="L236" s="70"/>
      <c r="M236" s="70"/>
      <c r="N236" s="70"/>
      <c r="O236" s="70"/>
      <c r="P236" s="70"/>
      <c r="Q236" s="70"/>
      <c r="R236" s="70"/>
      <c r="S236" s="70"/>
      <c r="T236" s="70"/>
      <c r="U236" s="70"/>
      <c r="V236" s="70"/>
      <c r="W236" s="70"/>
      <c r="X236" s="70"/>
      <c r="Y236" s="70"/>
      <c r="Z236" s="70"/>
      <c r="AA236" s="70"/>
      <c r="AB236" s="70"/>
    </row>
    <row r="237" spans="1:28" ht="15.75" customHeight="1" x14ac:dyDescent="0.25">
      <c r="A237" s="70"/>
      <c r="B237" s="71"/>
      <c r="C237" s="71"/>
      <c r="D237" s="72"/>
      <c r="E237" s="72"/>
      <c r="F237" s="70"/>
      <c r="G237" s="70"/>
      <c r="H237" s="70"/>
      <c r="I237" s="70"/>
      <c r="J237" s="70"/>
      <c r="K237" s="70"/>
      <c r="L237" s="70"/>
      <c r="M237" s="70"/>
      <c r="N237" s="70"/>
      <c r="O237" s="70"/>
      <c r="P237" s="70"/>
      <c r="Q237" s="70"/>
      <c r="R237" s="70"/>
      <c r="S237" s="70"/>
      <c r="T237" s="70"/>
      <c r="U237" s="70"/>
      <c r="V237" s="70"/>
      <c r="W237" s="70"/>
      <c r="X237" s="70"/>
      <c r="Y237" s="70"/>
      <c r="Z237" s="70"/>
      <c r="AA237" s="70"/>
      <c r="AB237" s="70"/>
    </row>
    <row r="238" spans="1:28" ht="15.75" customHeight="1" x14ac:dyDescent="0.25">
      <c r="A238" s="70"/>
      <c r="B238" s="71"/>
      <c r="C238" s="71"/>
      <c r="D238" s="72"/>
      <c r="E238" s="72"/>
      <c r="F238" s="70"/>
      <c r="G238" s="70"/>
      <c r="H238" s="70"/>
      <c r="I238" s="70"/>
      <c r="J238" s="70"/>
      <c r="K238" s="70"/>
      <c r="L238" s="70"/>
      <c r="M238" s="70"/>
      <c r="N238" s="70"/>
      <c r="O238" s="70"/>
      <c r="P238" s="70"/>
      <c r="Q238" s="70"/>
      <c r="R238" s="70"/>
      <c r="S238" s="70"/>
      <c r="T238" s="70"/>
      <c r="U238" s="70"/>
      <c r="V238" s="70"/>
      <c r="W238" s="70"/>
      <c r="X238" s="70"/>
      <c r="Y238" s="70"/>
      <c r="Z238" s="70"/>
      <c r="AA238" s="70"/>
      <c r="AB238" s="70"/>
    </row>
    <row r="239" spans="1:28" ht="15.75" customHeight="1" x14ac:dyDescent="0.25">
      <c r="A239" s="70"/>
      <c r="B239" s="71"/>
      <c r="C239" s="71"/>
      <c r="D239" s="72"/>
      <c r="E239" s="72"/>
      <c r="F239" s="70"/>
      <c r="G239" s="70"/>
      <c r="H239" s="70"/>
      <c r="I239" s="70"/>
      <c r="J239" s="70"/>
      <c r="K239" s="70"/>
      <c r="L239" s="70"/>
      <c r="M239" s="70"/>
      <c r="N239" s="70"/>
      <c r="O239" s="70"/>
      <c r="P239" s="70"/>
      <c r="Q239" s="70"/>
      <c r="R239" s="70"/>
      <c r="S239" s="70"/>
      <c r="T239" s="70"/>
      <c r="U239" s="70"/>
      <c r="V239" s="70"/>
      <c r="W239" s="70"/>
      <c r="X239" s="70"/>
      <c r="Y239" s="70"/>
      <c r="Z239" s="70"/>
      <c r="AA239" s="70"/>
      <c r="AB239" s="70"/>
    </row>
    <row r="240" spans="1:28" ht="15.75" customHeight="1" x14ac:dyDescent="0.25">
      <c r="A240" s="70"/>
      <c r="B240" s="71"/>
      <c r="C240" s="71"/>
      <c r="D240" s="72"/>
      <c r="E240" s="72"/>
      <c r="F240" s="70"/>
      <c r="G240" s="70"/>
      <c r="H240" s="70"/>
      <c r="I240" s="70"/>
      <c r="J240" s="70"/>
      <c r="K240" s="70"/>
      <c r="L240" s="70"/>
      <c r="M240" s="70"/>
      <c r="N240" s="70"/>
      <c r="O240" s="70"/>
      <c r="P240" s="70"/>
      <c r="Q240" s="70"/>
      <c r="R240" s="70"/>
      <c r="S240" s="70"/>
      <c r="T240" s="70"/>
      <c r="U240" s="70"/>
      <c r="V240" s="70"/>
      <c r="W240" s="70"/>
      <c r="X240" s="70"/>
      <c r="Y240" s="70"/>
      <c r="Z240" s="70"/>
      <c r="AA240" s="70"/>
      <c r="AB240" s="70"/>
    </row>
    <row r="241" spans="1:28" ht="15.75" customHeight="1" x14ac:dyDescent="0.25">
      <c r="A241" s="70"/>
      <c r="B241" s="71"/>
      <c r="C241" s="71"/>
      <c r="D241" s="72"/>
      <c r="E241" s="72"/>
      <c r="F241" s="70"/>
      <c r="G241" s="70"/>
      <c r="H241" s="70"/>
      <c r="I241" s="70"/>
      <c r="J241" s="70"/>
      <c r="K241" s="70"/>
      <c r="L241" s="70"/>
      <c r="M241" s="70"/>
      <c r="N241" s="70"/>
      <c r="O241" s="70"/>
      <c r="P241" s="70"/>
      <c r="Q241" s="70"/>
      <c r="R241" s="70"/>
      <c r="S241" s="70"/>
      <c r="T241" s="70"/>
      <c r="U241" s="70"/>
      <c r="V241" s="70"/>
      <c r="W241" s="70"/>
      <c r="X241" s="70"/>
      <c r="Y241" s="70"/>
      <c r="Z241" s="70"/>
      <c r="AA241" s="70"/>
      <c r="AB241" s="70"/>
    </row>
    <row r="242" spans="1:28" ht="15.75" customHeight="1" x14ac:dyDescent="0.25">
      <c r="A242" s="70"/>
      <c r="B242" s="71"/>
      <c r="C242" s="71"/>
      <c r="D242" s="72"/>
      <c r="E242" s="72"/>
      <c r="F242" s="70"/>
      <c r="G242" s="70"/>
      <c r="H242" s="70"/>
      <c r="I242" s="70"/>
      <c r="J242" s="70"/>
      <c r="K242" s="70"/>
      <c r="L242" s="70"/>
      <c r="M242" s="70"/>
      <c r="N242" s="70"/>
      <c r="O242" s="70"/>
      <c r="P242" s="70"/>
      <c r="Q242" s="70"/>
      <c r="R242" s="70"/>
      <c r="S242" s="70"/>
      <c r="T242" s="70"/>
      <c r="U242" s="70"/>
      <c r="V242" s="70"/>
      <c r="W242" s="70"/>
      <c r="X242" s="70"/>
      <c r="Y242" s="70"/>
      <c r="Z242" s="70"/>
      <c r="AA242" s="70"/>
      <c r="AB242" s="70"/>
    </row>
    <row r="243" spans="1:28" ht="15.75" customHeight="1" x14ac:dyDescent="0.25">
      <c r="A243" s="70"/>
      <c r="B243" s="71"/>
      <c r="C243" s="71"/>
      <c r="D243" s="72"/>
      <c r="E243" s="72"/>
      <c r="F243" s="70"/>
      <c r="G243" s="70"/>
      <c r="H243" s="70"/>
      <c r="I243" s="70"/>
      <c r="J243" s="70"/>
      <c r="K243" s="70"/>
      <c r="L243" s="70"/>
      <c r="M243" s="70"/>
      <c r="N243" s="70"/>
      <c r="O243" s="70"/>
      <c r="P243" s="70"/>
      <c r="Q243" s="70"/>
      <c r="R243" s="70"/>
      <c r="S243" s="70"/>
      <c r="T243" s="70"/>
      <c r="U243" s="70"/>
      <c r="V243" s="70"/>
      <c r="W243" s="70"/>
      <c r="X243" s="70"/>
      <c r="Y243" s="70"/>
      <c r="Z243" s="70"/>
      <c r="AA243" s="70"/>
      <c r="AB243" s="70"/>
    </row>
    <row r="244" spans="1:28" ht="15.75" customHeight="1" x14ac:dyDescent="0.25">
      <c r="A244" s="70"/>
      <c r="B244" s="71"/>
      <c r="C244" s="71"/>
      <c r="D244" s="72"/>
      <c r="E244" s="72"/>
      <c r="F244" s="70"/>
      <c r="G244" s="70"/>
      <c r="H244" s="70"/>
      <c r="I244" s="70"/>
      <c r="J244" s="70"/>
      <c r="K244" s="70"/>
      <c r="L244" s="70"/>
      <c r="M244" s="70"/>
      <c r="N244" s="70"/>
      <c r="O244" s="70"/>
      <c r="P244" s="70"/>
      <c r="Q244" s="70"/>
      <c r="R244" s="70"/>
      <c r="S244" s="70"/>
      <c r="T244" s="70"/>
      <c r="U244" s="70"/>
      <c r="V244" s="70"/>
      <c r="W244" s="70"/>
      <c r="X244" s="70"/>
      <c r="Y244" s="70"/>
      <c r="Z244" s="70"/>
      <c r="AA244" s="70"/>
      <c r="AB244" s="70"/>
    </row>
    <row r="245" spans="1:28" ht="15.75" customHeight="1" x14ac:dyDescent="0.25">
      <c r="A245" s="70"/>
      <c r="B245" s="71"/>
      <c r="C245" s="71"/>
      <c r="D245" s="72"/>
      <c r="E245" s="72"/>
      <c r="F245" s="70"/>
      <c r="G245" s="70"/>
      <c r="H245" s="70"/>
      <c r="I245" s="70"/>
      <c r="J245" s="70"/>
      <c r="K245" s="70"/>
      <c r="L245" s="70"/>
      <c r="M245" s="70"/>
      <c r="N245" s="70"/>
      <c r="O245" s="70"/>
      <c r="P245" s="70"/>
      <c r="Q245" s="70"/>
      <c r="R245" s="70"/>
      <c r="S245" s="70"/>
      <c r="T245" s="70"/>
      <c r="U245" s="70"/>
      <c r="V245" s="70"/>
      <c r="W245" s="70"/>
      <c r="X245" s="70"/>
      <c r="Y245" s="70"/>
      <c r="Z245" s="70"/>
      <c r="AA245" s="70"/>
      <c r="AB245" s="70"/>
    </row>
    <row r="246" spans="1:28" ht="15.75" customHeight="1" x14ac:dyDescent="0.25">
      <c r="A246" s="70"/>
      <c r="B246" s="71"/>
      <c r="C246" s="71"/>
      <c r="D246" s="72"/>
      <c r="E246" s="72"/>
      <c r="F246" s="70"/>
      <c r="G246" s="70"/>
      <c r="H246" s="70"/>
      <c r="I246" s="70"/>
      <c r="J246" s="70"/>
      <c r="K246" s="70"/>
      <c r="L246" s="70"/>
      <c r="M246" s="70"/>
      <c r="N246" s="70"/>
      <c r="O246" s="70"/>
      <c r="P246" s="70"/>
      <c r="Q246" s="70"/>
      <c r="R246" s="70"/>
      <c r="S246" s="70"/>
      <c r="T246" s="70"/>
      <c r="U246" s="70"/>
      <c r="V246" s="70"/>
      <c r="W246" s="70"/>
      <c r="X246" s="70"/>
      <c r="Y246" s="70"/>
      <c r="Z246" s="70"/>
      <c r="AA246" s="70"/>
      <c r="AB246" s="70"/>
    </row>
    <row r="247" spans="1:28" ht="15.75" customHeight="1" x14ac:dyDescent="0.25">
      <c r="A247" s="70"/>
      <c r="B247" s="71"/>
      <c r="C247" s="71"/>
      <c r="D247" s="72"/>
      <c r="E247" s="72"/>
      <c r="F247" s="70"/>
      <c r="G247" s="70"/>
      <c r="H247" s="70"/>
      <c r="I247" s="70"/>
      <c r="J247" s="70"/>
      <c r="K247" s="70"/>
      <c r="L247" s="70"/>
      <c r="M247" s="70"/>
      <c r="N247" s="70"/>
      <c r="O247" s="70"/>
      <c r="P247" s="70"/>
      <c r="Q247" s="70"/>
      <c r="R247" s="70"/>
      <c r="S247" s="70"/>
      <c r="T247" s="70"/>
      <c r="U247" s="70"/>
      <c r="V247" s="70"/>
      <c r="W247" s="70"/>
      <c r="X247" s="70"/>
      <c r="Y247" s="70"/>
      <c r="Z247" s="70"/>
      <c r="AA247" s="70"/>
      <c r="AB247" s="70"/>
    </row>
    <row r="248" spans="1:28" ht="15.75" customHeight="1" x14ac:dyDescent="0.25">
      <c r="A248" s="70"/>
      <c r="B248" s="71"/>
      <c r="C248" s="71"/>
      <c r="D248" s="72"/>
      <c r="E248" s="72"/>
      <c r="F248" s="70"/>
      <c r="G248" s="70"/>
      <c r="H248" s="70"/>
      <c r="I248" s="70"/>
      <c r="J248" s="70"/>
      <c r="K248" s="70"/>
      <c r="L248" s="70"/>
      <c r="M248" s="70"/>
      <c r="N248" s="70"/>
      <c r="O248" s="70"/>
      <c r="P248" s="70"/>
      <c r="Q248" s="70"/>
      <c r="R248" s="70"/>
      <c r="S248" s="70"/>
      <c r="T248" s="70"/>
      <c r="U248" s="70"/>
      <c r="V248" s="70"/>
      <c r="W248" s="70"/>
      <c r="X248" s="70"/>
      <c r="Y248" s="70"/>
      <c r="Z248" s="70"/>
      <c r="AA248" s="70"/>
      <c r="AB248" s="70"/>
    </row>
    <row r="249" spans="1:28" ht="15.75" customHeight="1" x14ac:dyDescent="0.25">
      <c r="A249" s="70"/>
      <c r="B249" s="71"/>
      <c r="C249" s="71"/>
      <c r="D249" s="72"/>
      <c r="E249" s="72"/>
      <c r="F249" s="70"/>
      <c r="G249" s="70"/>
      <c r="H249" s="70"/>
      <c r="I249" s="70"/>
      <c r="J249" s="70"/>
      <c r="K249" s="70"/>
      <c r="L249" s="70"/>
      <c r="M249" s="70"/>
      <c r="N249" s="70"/>
      <c r="O249" s="70"/>
      <c r="P249" s="70"/>
      <c r="Q249" s="70"/>
      <c r="R249" s="70"/>
      <c r="S249" s="70"/>
      <c r="T249" s="70"/>
      <c r="U249" s="70"/>
      <c r="V249" s="70"/>
      <c r="W249" s="70"/>
      <c r="X249" s="70"/>
      <c r="Y249" s="70"/>
      <c r="Z249" s="70"/>
      <c r="AA249" s="70"/>
      <c r="AB249" s="70"/>
    </row>
    <row r="250" spans="1:28" ht="15.75" customHeight="1" x14ac:dyDescent="0.25">
      <c r="A250" s="70"/>
      <c r="B250" s="71"/>
      <c r="C250" s="71"/>
      <c r="D250" s="72"/>
      <c r="E250" s="72"/>
      <c r="F250" s="70"/>
      <c r="G250" s="70"/>
      <c r="H250" s="70"/>
      <c r="I250" s="70"/>
      <c r="J250" s="70"/>
      <c r="K250" s="70"/>
      <c r="L250" s="70"/>
      <c r="M250" s="70"/>
      <c r="N250" s="70"/>
      <c r="O250" s="70"/>
      <c r="P250" s="70"/>
      <c r="Q250" s="70"/>
      <c r="R250" s="70"/>
      <c r="S250" s="70"/>
      <c r="T250" s="70"/>
      <c r="U250" s="70"/>
      <c r="V250" s="70"/>
      <c r="W250" s="70"/>
      <c r="X250" s="70"/>
      <c r="Y250" s="70"/>
      <c r="Z250" s="70"/>
      <c r="AA250" s="70"/>
      <c r="AB250" s="70"/>
    </row>
    <row r="251" spans="1:28" ht="15.75" customHeight="1" x14ac:dyDescent="0.25">
      <c r="A251" s="70"/>
      <c r="B251" s="71"/>
      <c r="C251" s="71"/>
      <c r="D251" s="72"/>
      <c r="E251" s="72"/>
      <c r="F251" s="70"/>
      <c r="G251" s="70"/>
      <c r="H251" s="70"/>
      <c r="I251" s="70"/>
      <c r="J251" s="70"/>
      <c r="K251" s="70"/>
      <c r="L251" s="70"/>
      <c r="M251" s="70"/>
      <c r="N251" s="70"/>
      <c r="O251" s="70"/>
      <c r="P251" s="70"/>
      <c r="Q251" s="70"/>
      <c r="R251" s="70"/>
      <c r="S251" s="70"/>
      <c r="T251" s="70"/>
      <c r="U251" s="70"/>
      <c r="V251" s="70"/>
      <c r="W251" s="70"/>
      <c r="X251" s="70"/>
      <c r="Y251" s="70"/>
      <c r="Z251" s="70"/>
      <c r="AA251" s="70"/>
      <c r="AB251" s="70"/>
    </row>
    <row r="252" spans="1:28" ht="15.75" customHeight="1" x14ac:dyDescent="0.25">
      <c r="A252" s="70"/>
      <c r="B252" s="71"/>
      <c r="C252" s="71"/>
      <c r="D252" s="72"/>
      <c r="E252" s="72"/>
      <c r="F252" s="70"/>
      <c r="G252" s="70"/>
      <c r="H252" s="70"/>
      <c r="I252" s="70"/>
      <c r="J252" s="70"/>
      <c r="K252" s="70"/>
      <c r="L252" s="70"/>
      <c r="M252" s="70"/>
      <c r="N252" s="70"/>
      <c r="O252" s="70"/>
      <c r="P252" s="70"/>
      <c r="Q252" s="70"/>
      <c r="R252" s="70"/>
      <c r="S252" s="70"/>
      <c r="T252" s="70"/>
      <c r="U252" s="70"/>
      <c r="V252" s="70"/>
      <c r="W252" s="70"/>
      <c r="X252" s="70"/>
      <c r="Y252" s="70"/>
      <c r="Z252" s="70"/>
      <c r="AA252" s="70"/>
      <c r="AB252" s="70"/>
    </row>
    <row r="253" spans="1:28" ht="15.75" customHeight="1" x14ac:dyDescent="0.25">
      <c r="A253" s="70"/>
      <c r="B253" s="71"/>
      <c r="C253" s="71"/>
      <c r="D253" s="72"/>
      <c r="E253" s="72"/>
      <c r="F253" s="70"/>
      <c r="G253" s="70"/>
      <c r="H253" s="70"/>
      <c r="I253" s="70"/>
      <c r="J253" s="70"/>
      <c r="K253" s="70"/>
      <c r="L253" s="70"/>
      <c r="M253" s="70"/>
      <c r="N253" s="70"/>
      <c r="O253" s="70"/>
      <c r="P253" s="70"/>
      <c r="Q253" s="70"/>
      <c r="R253" s="70"/>
      <c r="S253" s="70"/>
      <c r="T253" s="70"/>
      <c r="U253" s="70"/>
      <c r="V253" s="70"/>
      <c r="W253" s="70"/>
      <c r="X253" s="70"/>
      <c r="Y253" s="70"/>
      <c r="Z253" s="70"/>
      <c r="AA253" s="70"/>
      <c r="AB253" s="70"/>
    </row>
    <row r="254" spans="1:28" ht="15.75" customHeight="1" x14ac:dyDescent="0.25">
      <c r="A254" s="70"/>
      <c r="B254" s="71"/>
      <c r="C254" s="71"/>
      <c r="D254" s="72"/>
      <c r="E254" s="72"/>
      <c r="F254" s="70"/>
      <c r="G254" s="70"/>
      <c r="H254" s="70"/>
      <c r="I254" s="70"/>
      <c r="J254" s="70"/>
      <c r="K254" s="70"/>
      <c r="L254" s="70"/>
      <c r="M254" s="70"/>
      <c r="N254" s="70"/>
      <c r="O254" s="70"/>
      <c r="P254" s="70"/>
      <c r="Q254" s="70"/>
      <c r="R254" s="70"/>
      <c r="S254" s="70"/>
      <c r="T254" s="70"/>
      <c r="U254" s="70"/>
      <c r="V254" s="70"/>
      <c r="W254" s="70"/>
      <c r="X254" s="70"/>
      <c r="Y254" s="70"/>
      <c r="Z254" s="70"/>
      <c r="AA254" s="70"/>
      <c r="AB254" s="70"/>
    </row>
    <row r="255" spans="1:28" ht="15.75" customHeight="1" x14ac:dyDescent="0.25">
      <c r="A255" s="70"/>
      <c r="B255" s="71"/>
      <c r="C255" s="71"/>
      <c r="D255" s="72"/>
      <c r="E255" s="72"/>
      <c r="F255" s="70"/>
      <c r="G255" s="70"/>
      <c r="H255" s="70"/>
      <c r="I255" s="70"/>
      <c r="J255" s="70"/>
      <c r="K255" s="70"/>
      <c r="L255" s="70"/>
      <c r="M255" s="70"/>
      <c r="N255" s="70"/>
      <c r="O255" s="70"/>
      <c r="P255" s="70"/>
      <c r="Q255" s="70"/>
      <c r="R255" s="70"/>
      <c r="S255" s="70"/>
      <c r="T255" s="70"/>
      <c r="U255" s="70"/>
      <c r="V255" s="70"/>
      <c r="W255" s="70"/>
      <c r="X255" s="70"/>
      <c r="Y255" s="70"/>
      <c r="Z255" s="70"/>
      <c r="AA255" s="70"/>
      <c r="AB255" s="70"/>
    </row>
    <row r="256" spans="1:28" ht="15.75" customHeight="1" x14ac:dyDescent="0.25">
      <c r="A256" s="70"/>
      <c r="B256" s="71"/>
      <c r="C256" s="71"/>
      <c r="D256" s="72"/>
      <c r="E256" s="72"/>
      <c r="F256" s="70"/>
      <c r="G256" s="70"/>
      <c r="H256" s="70"/>
      <c r="I256" s="70"/>
      <c r="J256" s="70"/>
      <c r="K256" s="70"/>
      <c r="L256" s="70"/>
      <c r="M256" s="70"/>
      <c r="N256" s="70"/>
      <c r="O256" s="70"/>
      <c r="P256" s="70"/>
      <c r="Q256" s="70"/>
      <c r="R256" s="70"/>
      <c r="S256" s="70"/>
      <c r="T256" s="70"/>
      <c r="U256" s="70"/>
      <c r="V256" s="70"/>
      <c r="W256" s="70"/>
      <c r="X256" s="70"/>
      <c r="Y256" s="70"/>
      <c r="Z256" s="70"/>
      <c r="AA256" s="70"/>
      <c r="AB256" s="70"/>
    </row>
    <row r="257" spans="1:28" ht="15.75" customHeight="1" x14ac:dyDescent="0.25">
      <c r="A257" s="70"/>
      <c r="B257" s="71"/>
      <c r="C257" s="71"/>
      <c r="D257" s="72"/>
      <c r="E257" s="72"/>
      <c r="F257" s="70"/>
      <c r="G257" s="70"/>
      <c r="H257" s="70"/>
      <c r="I257" s="70"/>
      <c r="J257" s="70"/>
      <c r="K257" s="70"/>
      <c r="L257" s="70"/>
      <c r="M257" s="70"/>
      <c r="N257" s="70"/>
      <c r="O257" s="70"/>
      <c r="P257" s="70"/>
      <c r="Q257" s="70"/>
      <c r="R257" s="70"/>
      <c r="S257" s="70"/>
      <c r="T257" s="70"/>
      <c r="U257" s="70"/>
      <c r="V257" s="70"/>
      <c r="W257" s="70"/>
      <c r="X257" s="70"/>
      <c r="Y257" s="70"/>
      <c r="Z257" s="70"/>
      <c r="AA257" s="70"/>
      <c r="AB257" s="70"/>
    </row>
    <row r="258" spans="1:28" ht="15.75" customHeight="1" x14ac:dyDescent="0.25">
      <c r="A258" s="70"/>
      <c r="B258" s="71"/>
      <c r="C258" s="71"/>
      <c r="D258" s="72"/>
      <c r="E258" s="72"/>
      <c r="F258" s="70"/>
      <c r="G258" s="70"/>
      <c r="H258" s="70"/>
      <c r="I258" s="70"/>
      <c r="J258" s="70"/>
      <c r="K258" s="70"/>
      <c r="L258" s="70"/>
      <c r="M258" s="70"/>
      <c r="N258" s="70"/>
      <c r="O258" s="70"/>
      <c r="P258" s="70"/>
      <c r="Q258" s="70"/>
      <c r="R258" s="70"/>
      <c r="S258" s="70"/>
      <c r="T258" s="70"/>
      <c r="U258" s="70"/>
      <c r="V258" s="70"/>
      <c r="W258" s="70"/>
      <c r="X258" s="70"/>
      <c r="Y258" s="70"/>
      <c r="Z258" s="70"/>
      <c r="AA258" s="70"/>
      <c r="AB258" s="70"/>
    </row>
    <row r="259" spans="1:28" ht="15.75" customHeight="1" x14ac:dyDescent="0.25">
      <c r="A259" s="70"/>
      <c r="B259" s="71"/>
      <c r="C259" s="71"/>
      <c r="D259" s="72"/>
      <c r="E259" s="72"/>
      <c r="F259" s="70"/>
      <c r="G259" s="70"/>
      <c r="H259" s="70"/>
      <c r="I259" s="70"/>
      <c r="J259" s="70"/>
      <c r="K259" s="70"/>
      <c r="L259" s="70"/>
      <c r="M259" s="70"/>
      <c r="N259" s="70"/>
      <c r="O259" s="70"/>
      <c r="P259" s="70"/>
      <c r="Q259" s="70"/>
      <c r="R259" s="70"/>
      <c r="S259" s="70"/>
      <c r="T259" s="70"/>
      <c r="U259" s="70"/>
      <c r="V259" s="70"/>
      <c r="W259" s="70"/>
      <c r="X259" s="70"/>
      <c r="Y259" s="70"/>
      <c r="Z259" s="70"/>
      <c r="AA259" s="70"/>
      <c r="AB259" s="70"/>
    </row>
    <row r="260" spans="1:28" ht="15.75" customHeight="1" x14ac:dyDescent="0.25">
      <c r="A260" s="70"/>
      <c r="B260" s="71"/>
      <c r="C260" s="71"/>
      <c r="D260" s="72"/>
      <c r="E260" s="72"/>
      <c r="F260" s="70"/>
      <c r="G260" s="70"/>
      <c r="H260" s="70"/>
      <c r="I260" s="70"/>
      <c r="J260" s="70"/>
      <c r="K260" s="70"/>
      <c r="L260" s="70"/>
      <c r="M260" s="70"/>
      <c r="N260" s="70"/>
      <c r="O260" s="70"/>
      <c r="P260" s="70"/>
      <c r="Q260" s="70"/>
      <c r="R260" s="70"/>
      <c r="S260" s="70"/>
      <c r="T260" s="70"/>
      <c r="U260" s="70"/>
      <c r="V260" s="70"/>
      <c r="W260" s="70"/>
      <c r="X260" s="70"/>
      <c r="Y260" s="70"/>
      <c r="Z260" s="70"/>
      <c r="AA260" s="70"/>
      <c r="AB260" s="70"/>
    </row>
    <row r="261" spans="1:28" ht="15.75" customHeight="1" x14ac:dyDescent="0.25">
      <c r="A261" s="70"/>
      <c r="B261" s="71"/>
      <c r="C261" s="71"/>
      <c r="D261" s="72"/>
      <c r="E261" s="72"/>
      <c r="F261" s="70"/>
      <c r="G261" s="70"/>
      <c r="H261" s="70"/>
      <c r="I261" s="70"/>
      <c r="J261" s="70"/>
      <c r="K261" s="70"/>
      <c r="L261" s="70"/>
      <c r="M261" s="70"/>
      <c r="N261" s="70"/>
      <c r="O261" s="70"/>
      <c r="P261" s="70"/>
      <c r="Q261" s="70"/>
      <c r="R261" s="70"/>
      <c r="S261" s="70"/>
      <c r="T261" s="70"/>
      <c r="U261" s="70"/>
      <c r="V261" s="70"/>
      <c r="W261" s="70"/>
      <c r="X261" s="70"/>
      <c r="Y261" s="70"/>
      <c r="Z261" s="70"/>
      <c r="AA261" s="70"/>
      <c r="AB261" s="70"/>
    </row>
    <row r="262" spans="1:28" ht="15.75" customHeight="1" x14ac:dyDescent="0.25">
      <c r="A262" s="70"/>
      <c r="B262" s="71"/>
      <c r="C262" s="71"/>
      <c r="D262" s="72"/>
      <c r="E262" s="72"/>
      <c r="F262" s="70"/>
      <c r="G262" s="70"/>
      <c r="H262" s="70"/>
      <c r="I262" s="70"/>
      <c r="J262" s="70"/>
      <c r="K262" s="70"/>
      <c r="L262" s="70"/>
      <c r="M262" s="70"/>
      <c r="N262" s="70"/>
      <c r="O262" s="70"/>
      <c r="P262" s="70"/>
      <c r="Q262" s="70"/>
      <c r="R262" s="70"/>
      <c r="S262" s="70"/>
      <c r="T262" s="70"/>
      <c r="U262" s="70"/>
      <c r="V262" s="70"/>
      <c r="W262" s="70"/>
      <c r="X262" s="70"/>
      <c r="Y262" s="70"/>
      <c r="Z262" s="70"/>
      <c r="AA262" s="70"/>
      <c r="AB262" s="70"/>
    </row>
    <row r="263" spans="1:28" ht="15.75" customHeight="1" x14ac:dyDescent="0.25">
      <c r="A263" s="70"/>
      <c r="B263" s="71"/>
      <c r="C263" s="71"/>
      <c r="D263" s="72"/>
      <c r="E263" s="72"/>
      <c r="F263" s="70"/>
      <c r="G263" s="70"/>
      <c r="H263" s="70"/>
      <c r="I263" s="70"/>
      <c r="J263" s="70"/>
      <c r="K263" s="70"/>
      <c r="L263" s="70"/>
      <c r="M263" s="70"/>
      <c r="N263" s="70"/>
      <c r="O263" s="70"/>
      <c r="P263" s="70"/>
      <c r="Q263" s="70"/>
      <c r="R263" s="70"/>
      <c r="S263" s="70"/>
      <c r="T263" s="70"/>
      <c r="U263" s="70"/>
      <c r="V263" s="70"/>
      <c r="W263" s="70"/>
      <c r="X263" s="70"/>
      <c r="Y263" s="70"/>
      <c r="Z263" s="70"/>
      <c r="AA263" s="70"/>
      <c r="AB263" s="70"/>
    </row>
    <row r="264" spans="1:28" ht="15.75" customHeight="1" x14ac:dyDescent="0.25">
      <c r="A264" s="70"/>
      <c r="B264" s="71"/>
      <c r="C264" s="71"/>
      <c r="D264" s="72"/>
      <c r="E264" s="72"/>
      <c r="F264" s="70"/>
      <c r="G264" s="70"/>
      <c r="H264" s="70"/>
      <c r="I264" s="70"/>
      <c r="J264" s="70"/>
      <c r="K264" s="70"/>
      <c r="L264" s="70"/>
      <c r="M264" s="70"/>
      <c r="N264" s="70"/>
      <c r="O264" s="70"/>
      <c r="P264" s="70"/>
      <c r="Q264" s="70"/>
      <c r="R264" s="70"/>
      <c r="S264" s="70"/>
      <c r="T264" s="70"/>
      <c r="U264" s="70"/>
      <c r="V264" s="70"/>
      <c r="W264" s="70"/>
      <c r="X264" s="70"/>
      <c r="Y264" s="70"/>
      <c r="Z264" s="70"/>
      <c r="AA264" s="70"/>
      <c r="AB264" s="70"/>
    </row>
    <row r="265" spans="1:28" ht="15.75" customHeight="1" x14ac:dyDescent="0.25">
      <c r="A265" s="70"/>
      <c r="B265" s="71"/>
      <c r="C265" s="71"/>
      <c r="D265" s="72"/>
      <c r="E265" s="72"/>
      <c r="F265" s="70"/>
      <c r="G265" s="70"/>
      <c r="H265" s="70"/>
      <c r="I265" s="70"/>
      <c r="J265" s="70"/>
      <c r="K265" s="70"/>
      <c r="L265" s="70"/>
      <c r="M265" s="70"/>
      <c r="N265" s="70"/>
      <c r="O265" s="70"/>
      <c r="P265" s="70"/>
      <c r="Q265" s="70"/>
      <c r="R265" s="70"/>
      <c r="S265" s="70"/>
      <c r="T265" s="70"/>
      <c r="U265" s="70"/>
      <c r="V265" s="70"/>
      <c r="W265" s="70"/>
      <c r="X265" s="70"/>
      <c r="Y265" s="70"/>
      <c r="Z265" s="70"/>
      <c r="AA265" s="70"/>
      <c r="AB265" s="70"/>
    </row>
    <row r="266" spans="1:28" ht="15.75" customHeight="1" x14ac:dyDescent="0.25">
      <c r="A266" s="70"/>
      <c r="B266" s="71"/>
      <c r="C266" s="71"/>
      <c r="D266" s="72"/>
      <c r="E266" s="72"/>
      <c r="F266" s="70"/>
      <c r="G266" s="70"/>
      <c r="H266" s="70"/>
      <c r="I266" s="70"/>
      <c r="J266" s="70"/>
      <c r="K266" s="70"/>
      <c r="L266" s="70"/>
      <c r="M266" s="70"/>
      <c r="N266" s="70"/>
      <c r="O266" s="70"/>
      <c r="P266" s="70"/>
      <c r="Q266" s="70"/>
      <c r="R266" s="70"/>
      <c r="S266" s="70"/>
      <c r="T266" s="70"/>
      <c r="U266" s="70"/>
      <c r="V266" s="70"/>
      <c r="W266" s="70"/>
      <c r="X266" s="70"/>
      <c r="Y266" s="70"/>
      <c r="Z266" s="70"/>
      <c r="AA266" s="70"/>
      <c r="AB266" s="70"/>
    </row>
    <row r="267" spans="1:28" ht="15.75" customHeight="1" x14ac:dyDescent="0.25">
      <c r="A267" s="70"/>
      <c r="B267" s="71"/>
      <c r="C267" s="71"/>
      <c r="D267" s="72"/>
      <c r="E267" s="72"/>
      <c r="F267" s="70"/>
      <c r="G267" s="70"/>
      <c r="H267" s="70"/>
      <c r="I267" s="70"/>
      <c r="J267" s="70"/>
      <c r="K267" s="70"/>
      <c r="L267" s="70"/>
      <c r="M267" s="70"/>
      <c r="N267" s="70"/>
      <c r="O267" s="70"/>
      <c r="P267" s="70"/>
      <c r="Q267" s="70"/>
      <c r="R267" s="70"/>
      <c r="S267" s="70"/>
      <c r="T267" s="70"/>
      <c r="U267" s="70"/>
      <c r="V267" s="70"/>
      <c r="W267" s="70"/>
      <c r="X267" s="70"/>
      <c r="Y267" s="70"/>
      <c r="Z267" s="70"/>
      <c r="AA267" s="70"/>
      <c r="AB267" s="70"/>
    </row>
    <row r="268" spans="1:28" ht="15.75" customHeight="1" x14ac:dyDescent="0.25">
      <c r="A268" s="70"/>
      <c r="B268" s="71"/>
      <c r="C268" s="71"/>
      <c r="D268" s="72"/>
      <c r="E268" s="72"/>
      <c r="F268" s="70"/>
      <c r="G268" s="70"/>
      <c r="H268" s="70"/>
      <c r="I268" s="70"/>
      <c r="J268" s="70"/>
      <c r="K268" s="70"/>
      <c r="L268" s="70"/>
      <c r="M268" s="70"/>
      <c r="N268" s="70"/>
      <c r="O268" s="70"/>
      <c r="P268" s="70"/>
      <c r="Q268" s="70"/>
      <c r="R268" s="70"/>
      <c r="S268" s="70"/>
      <c r="T268" s="70"/>
      <c r="U268" s="70"/>
      <c r="V268" s="70"/>
      <c r="W268" s="70"/>
      <c r="X268" s="70"/>
      <c r="Y268" s="70"/>
      <c r="Z268" s="70"/>
      <c r="AA268" s="70"/>
      <c r="AB268" s="70"/>
    </row>
    <row r="269" spans="1:28" ht="15.75" customHeight="1" x14ac:dyDescent="0.25">
      <c r="A269" s="70"/>
      <c r="B269" s="71"/>
      <c r="C269" s="71"/>
      <c r="D269" s="72"/>
      <c r="E269" s="72"/>
      <c r="F269" s="70"/>
      <c r="G269" s="70"/>
      <c r="H269" s="70"/>
      <c r="I269" s="70"/>
      <c r="J269" s="70"/>
      <c r="K269" s="70"/>
      <c r="L269" s="70"/>
      <c r="M269" s="70"/>
      <c r="N269" s="70"/>
      <c r="O269" s="70"/>
      <c r="P269" s="70"/>
      <c r="Q269" s="70"/>
      <c r="R269" s="70"/>
      <c r="S269" s="70"/>
      <c r="T269" s="70"/>
      <c r="U269" s="70"/>
      <c r="V269" s="70"/>
      <c r="W269" s="70"/>
      <c r="X269" s="70"/>
      <c r="Y269" s="70"/>
      <c r="Z269" s="70"/>
      <c r="AA269" s="70"/>
      <c r="AB269" s="70"/>
    </row>
    <row r="270" spans="1:28" ht="15.75" customHeight="1" x14ac:dyDescent="0.25">
      <c r="A270" s="70"/>
      <c r="B270" s="71"/>
      <c r="C270" s="71"/>
      <c r="D270" s="72"/>
      <c r="E270" s="72"/>
      <c r="F270" s="70"/>
      <c r="G270" s="70"/>
      <c r="H270" s="70"/>
      <c r="I270" s="70"/>
      <c r="J270" s="70"/>
      <c r="K270" s="70"/>
      <c r="L270" s="70"/>
      <c r="M270" s="70"/>
      <c r="N270" s="70"/>
      <c r="O270" s="70"/>
      <c r="P270" s="70"/>
      <c r="Q270" s="70"/>
      <c r="R270" s="70"/>
      <c r="S270" s="70"/>
      <c r="T270" s="70"/>
      <c r="U270" s="70"/>
      <c r="V270" s="70"/>
      <c r="W270" s="70"/>
      <c r="X270" s="70"/>
      <c r="Y270" s="70"/>
      <c r="Z270" s="70"/>
      <c r="AA270" s="70"/>
      <c r="AB270" s="70"/>
    </row>
    <row r="271" spans="1:28" ht="15.75" customHeight="1" x14ac:dyDescent="0.25">
      <c r="A271" s="70"/>
      <c r="B271" s="71"/>
      <c r="C271" s="71"/>
      <c r="D271" s="72"/>
      <c r="E271" s="72"/>
      <c r="F271" s="70"/>
      <c r="G271" s="70"/>
      <c r="H271" s="70"/>
      <c r="I271" s="70"/>
      <c r="J271" s="70"/>
      <c r="K271" s="70"/>
      <c r="L271" s="70"/>
      <c r="M271" s="70"/>
      <c r="N271" s="70"/>
      <c r="O271" s="70"/>
      <c r="P271" s="70"/>
      <c r="Q271" s="70"/>
      <c r="R271" s="70"/>
      <c r="S271" s="70"/>
      <c r="T271" s="70"/>
      <c r="U271" s="70"/>
      <c r="V271" s="70"/>
      <c r="W271" s="70"/>
      <c r="X271" s="70"/>
      <c r="Y271" s="70"/>
      <c r="Z271" s="70"/>
      <c r="AA271" s="70"/>
      <c r="AB271" s="70"/>
    </row>
    <row r="272" spans="1:28" ht="15.75" customHeight="1" x14ac:dyDescent="0.25">
      <c r="A272" s="70"/>
      <c r="B272" s="71"/>
      <c r="C272" s="71"/>
      <c r="D272" s="72"/>
      <c r="E272" s="72"/>
      <c r="F272" s="70"/>
      <c r="G272" s="70"/>
      <c r="H272" s="70"/>
      <c r="I272" s="70"/>
      <c r="J272" s="70"/>
      <c r="K272" s="70"/>
      <c r="L272" s="70"/>
      <c r="M272" s="70"/>
      <c r="N272" s="70"/>
      <c r="O272" s="70"/>
      <c r="P272" s="70"/>
      <c r="Q272" s="70"/>
      <c r="R272" s="70"/>
      <c r="S272" s="70"/>
      <c r="T272" s="70"/>
      <c r="U272" s="70"/>
      <c r="V272" s="70"/>
      <c r="W272" s="70"/>
      <c r="X272" s="70"/>
      <c r="Y272" s="70"/>
      <c r="Z272" s="70"/>
      <c r="AA272" s="70"/>
      <c r="AB272" s="70"/>
    </row>
    <row r="273" spans="1:28" ht="15.75" customHeight="1" x14ac:dyDescent="0.25">
      <c r="A273" s="70"/>
      <c r="B273" s="71"/>
      <c r="C273" s="71"/>
      <c r="D273" s="72"/>
      <c r="E273" s="72"/>
      <c r="F273" s="70"/>
      <c r="G273" s="70"/>
      <c r="H273" s="70"/>
      <c r="I273" s="70"/>
      <c r="J273" s="70"/>
      <c r="K273" s="70"/>
      <c r="L273" s="70"/>
      <c r="M273" s="70"/>
      <c r="N273" s="70"/>
      <c r="O273" s="70"/>
      <c r="P273" s="70"/>
      <c r="Q273" s="70"/>
      <c r="R273" s="70"/>
      <c r="S273" s="70"/>
      <c r="T273" s="70"/>
      <c r="U273" s="70"/>
      <c r="V273" s="70"/>
      <c r="W273" s="70"/>
      <c r="X273" s="70"/>
      <c r="Y273" s="70"/>
      <c r="Z273" s="70"/>
      <c r="AA273" s="70"/>
      <c r="AB273" s="70"/>
    </row>
    <row r="274" spans="1:28" ht="15.75" customHeight="1" x14ac:dyDescent="0.25">
      <c r="A274" s="70"/>
      <c r="B274" s="71"/>
      <c r="C274" s="71"/>
      <c r="D274" s="72"/>
      <c r="E274" s="72"/>
      <c r="F274" s="70"/>
      <c r="G274" s="70"/>
      <c r="H274" s="70"/>
      <c r="I274" s="70"/>
      <c r="J274" s="70"/>
      <c r="K274" s="70"/>
      <c r="L274" s="70"/>
      <c r="M274" s="70"/>
      <c r="N274" s="70"/>
      <c r="O274" s="70"/>
      <c r="P274" s="70"/>
      <c r="Q274" s="70"/>
      <c r="R274" s="70"/>
      <c r="S274" s="70"/>
      <c r="T274" s="70"/>
      <c r="U274" s="70"/>
      <c r="V274" s="70"/>
      <c r="W274" s="70"/>
      <c r="X274" s="70"/>
      <c r="Y274" s="70"/>
      <c r="Z274" s="70"/>
      <c r="AA274" s="70"/>
      <c r="AB274" s="70"/>
    </row>
    <row r="275" spans="1:28" ht="15.75" customHeight="1" x14ac:dyDescent="0.25">
      <c r="A275" s="70"/>
      <c r="B275" s="71"/>
      <c r="C275" s="71"/>
      <c r="D275" s="72"/>
      <c r="E275" s="72"/>
      <c r="F275" s="70"/>
      <c r="G275" s="70"/>
      <c r="H275" s="70"/>
      <c r="I275" s="70"/>
      <c r="J275" s="70"/>
      <c r="K275" s="70"/>
      <c r="L275" s="70"/>
      <c r="M275" s="70"/>
      <c r="N275" s="70"/>
      <c r="O275" s="70"/>
      <c r="P275" s="70"/>
      <c r="Q275" s="70"/>
      <c r="R275" s="70"/>
      <c r="S275" s="70"/>
      <c r="T275" s="70"/>
      <c r="U275" s="70"/>
      <c r="V275" s="70"/>
      <c r="W275" s="70"/>
      <c r="X275" s="70"/>
      <c r="Y275" s="70"/>
      <c r="Z275" s="70"/>
      <c r="AA275" s="70"/>
      <c r="AB275" s="70"/>
    </row>
    <row r="276" spans="1:28" ht="15.75" customHeight="1" x14ac:dyDescent="0.25">
      <c r="A276" s="70"/>
      <c r="B276" s="71"/>
      <c r="C276" s="71"/>
      <c r="D276" s="72"/>
      <c r="E276" s="72"/>
      <c r="F276" s="70"/>
      <c r="G276" s="70"/>
      <c r="H276" s="70"/>
      <c r="I276" s="70"/>
      <c r="J276" s="70"/>
      <c r="K276" s="70"/>
      <c r="L276" s="70"/>
      <c r="M276" s="70"/>
      <c r="N276" s="70"/>
      <c r="O276" s="70"/>
      <c r="P276" s="70"/>
      <c r="Q276" s="70"/>
      <c r="R276" s="70"/>
      <c r="S276" s="70"/>
      <c r="T276" s="70"/>
      <c r="U276" s="70"/>
      <c r="V276" s="70"/>
      <c r="W276" s="70"/>
      <c r="X276" s="70"/>
      <c r="Y276" s="70"/>
      <c r="Z276" s="70"/>
      <c r="AA276" s="70"/>
      <c r="AB276" s="70"/>
    </row>
    <row r="277" spans="1:28" ht="15.75" customHeight="1" x14ac:dyDescent="0.25">
      <c r="A277" s="70"/>
      <c r="B277" s="71"/>
      <c r="C277" s="71"/>
      <c r="D277" s="72"/>
      <c r="E277" s="72"/>
      <c r="F277" s="70"/>
      <c r="G277" s="70"/>
      <c r="H277" s="70"/>
      <c r="I277" s="70"/>
      <c r="J277" s="70"/>
      <c r="K277" s="70"/>
      <c r="L277" s="70"/>
      <c r="M277" s="70"/>
      <c r="N277" s="70"/>
      <c r="O277" s="70"/>
      <c r="P277" s="70"/>
      <c r="Q277" s="70"/>
      <c r="R277" s="70"/>
      <c r="S277" s="70"/>
      <c r="T277" s="70"/>
      <c r="U277" s="70"/>
      <c r="V277" s="70"/>
      <c r="W277" s="70"/>
      <c r="X277" s="70"/>
      <c r="Y277" s="70"/>
      <c r="Z277" s="70"/>
      <c r="AA277" s="70"/>
      <c r="AB277" s="70"/>
    </row>
    <row r="278" spans="1:28" ht="15.75" customHeight="1" x14ac:dyDescent="0.25">
      <c r="A278" s="70"/>
      <c r="B278" s="71"/>
      <c r="C278" s="71"/>
      <c r="D278" s="72"/>
      <c r="E278" s="72"/>
      <c r="F278" s="70"/>
      <c r="G278" s="70"/>
      <c r="H278" s="70"/>
      <c r="I278" s="70"/>
      <c r="J278" s="70"/>
      <c r="K278" s="70"/>
      <c r="L278" s="70"/>
      <c r="M278" s="70"/>
      <c r="N278" s="70"/>
      <c r="O278" s="70"/>
      <c r="P278" s="70"/>
      <c r="Q278" s="70"/>
      <c r="R278" s="70"/>
      <c r="S278" s="70"/>
      <c r="T278" s="70"/>
      <c r="U278" s="70"/>
      <c r="V278" s="70"/>
      <c r="W278" s="70"/>
      <c r="X278" s="70"/>
      <c r="Y278" s="70"/>
      <c r="Z278" s="70"/>
      <c r="AA278" s="70"/>
      <c r="AB278" s="70"/>
    </row>
    <row r="279" spans="1:28" ht="15.75" customHeight="1" x14ac:dyDescent="0.25">
      <c r="A279" s="70"/>
      <c r="B279" s="71"/>
      <c r="C279" s="71"/>
      <c r="D279" s="72"/>
      <c r="E279" s="72"/>
      <c r="F279" s="70"/>
      <c r="G279" s="70"/>
      <c r="H279" s="70"/>
      <c r="I279" s="70"/>
      <c r="J279" s="70"/>
      <c r="K279" s="70"/>
      <c r="L279" s="70"/>
      <c r="M279" s="70"/>
      <c r="N279" s="70"/>
      <c r="O279" s="70"/>
      <c r="P279" s="70"/>
      <c r="Q279" s="70"/>
      <c r="R279" s="70"/>
      <c r="S279" s="70"/>
      <c r="T279" s="70"/>
      <c r="U279" s="70"/>
      <c r="V279" s="70"/>
      <c r="W279" s="70"/>
      <c r="X279" s="70"/>
      <c r="Y279" s="70"/>
      <c r="Z279" s="70"/>
      <c r="AA279" s="70"/>
      <c r="AB279" s="70"/>
    </row>
    <row r="280" spans="1:28" ht="15.75" customHeight="1" x14ac:dyDescent="0.25">
      <c r="A280" s="70"/>
      <c r="B280" s="71"/>
      <c r="C280" s="71"/>
      <c r="D280" s="72"/>
      <c r="E280" s="72"/>
      <c r="F280" s="70"/>
      <c r="G280" s="70"/>
      <c r="H280" s="70"/>
      <c r="I280" s="70"/>
      <c r="J280" s="70"/>
      <c r="K280" s="70"/>
      <c r="L280" s="70"/>
      <c r="M280" s="70"/>
      <c r="N280" s="70"/>
      <c r="O280" s="70"/>
      <c r="P280" s="70"/>
      <c r="Q280" s="70"/>
      <c r="R280" s="70"/>
      <c r="S280" s="70"/>
      <c r="T280" s="70"/>
      <c r="U280" s="70"/>
      <c r="V280" s="70"/>
      <c r="W280" s="70"/>
      <c r="X280" s="70"/>
      <c r="Y280" s="70"/>
      <c r="Z280" s="70"/>
      <c r="AA280" s="70"/>
      <c r="AB280" s="70"/>
    </row>
    <row r="281" spans="1:28" ht="15.75" customHeight="1" x14ac:dyDescent="0.25">
      <c r="A281" s="70"/>
      <c r="B281" s="71"/>
      <c r="C281" s="71"/>
      <c r="D281" s="72"/>
      <c r="E281" s="72"/>
      <c r="F281" s="70"/>
      <c r="G281" s="70"/>
      <c r="H281" s="70"/>
      <c r="I281" s="70"/>
      <c r="J281" s="70"/>
      <c r="K281" s="70"/>
      <c r="L281" s="70"/>
      <c r="M281" s="70"/>
      <c r="N281" s="70"/>
      <c r="O281" s="70"/>
      <c r="P281" s="70"/>
      <c r="Q281" s="70"/>
      <c r="R281" s="70"/>
      <c r="S281" s="70"/>
      <c r="T281" s="70"/>
      <c r="U281" s="70"/>
      <c r="V281" s="70"/>
      <c r="W281" s="70"/>
      <c r="X281" s="70"/>
      <c r="Y281" s="70"/>
      <c r="Z281" s="70"/>
      <c r="AA281" s="70"/>
      <c r="AB281" s="70"/>
    </row>
    <row r="282" spans="1:28" ht="15.75" customHeight="1" x14ac:dyDescent="0.25">
      <c r="A282" s="70"/>
      <c r="B282" s="71"/>
      <c r="C282" s="71"/>
      <c r="D282" s="72"/>
      <c r="E282" s="72"/>
      <c r="F282" s="70"/>
      <c r="G282" s="70"/>
      <c r="H282" s="70"/>
      <c r="I282" s="70"/>
      <c r="J282" s="70"/>
      <c r="K282" s="70"/>
      <c r="L282" s="70"/>
      <c r="M282" s="70"/>
      <c r="N282" s="70"/>
      <c r="O282" s="70"/>
      <c r="P282" s="70"/>
      <c r="Q282" s="70"/>
      <c r="R282" s="70"/>
      <c r="S282" s="70"/>
      <c r="T282" s="70"/>
      <c r="U282" s="70"/>
      <c r="V282" s="70"/>
      <c r="W282" s="70"/>
      <c r="X282" s="70"/>
      <c r="Y282" s="70"/>
      <c r="Z282" s="70"/>
      <c r="AA282" s="70"/>
      <c r="AB282" s="70"/>
    </row>
    <row r="283" spans="1:28" ht="15.75" customHeight="1" x14ac:dyDescent="0.25">
      <c r="A283" s="70"/>
      <c r="B283" s="71"/>
      <c r="C283" s="71"/>
      <c r="D283" s="72"/>
      <c r="E283" s="72"/>
      <c r="F283" s="70"/>
      <c r="G283" s="70"/>
      <c r="H283" s="70"/>
      <c r="I283" s="70"/>
      <c r="J283" s="70"/>
      <c r="K283" s="70"/>
      <c r="L283" s="70"/>
      <c r="M283" s="70"/>
      <c r="N283" s="70"/>
      <c r="O283" s="70"/>
      <c r="P283" s="70"/>
      <c r="Q283" s="70"/>
      <c r="R283" s="70"/>
      <c r="S283" s="70"/>
      <c r="T283" s="70"/>
      <c r="U283" s="70"/>
      <c r="V283" s="70"/>
      <c r="W283" s="70"/>
      <c r="X283" s="70"/>
      <c r="Y283" s="70"/>
      <c r="Z283" s="70"/>
      <c r="AA283" s="70"/>
      <c r="AB283" s="70"/>
    </row>
    <row r="284" spans="1:28" ht="15.75" customHeight="1" x14ac:dyDescent="0.25">
      <c r="A284" s="70"/>
      <c r="B284" s="71"/>
      <c r="C284" s="71"/>
      <c r="D284" s="72"/>
      <c r="E284" s="72"/>
      <c r="F284" s="70"/>
      <c r="G284" s="70"/>
      <c r="H284" s="70"/>
      <c r="I284" s="70"/>
      <c r="J284" s="70"/>
      <c r="K284" s="70"/>
      <c r="L284" s="70"/>
      <c r="M284" s="70"/>
      <c r="N284" s="70"/>
      <c r="O284" s="70"/>
      <c r="P284" s="70"/>
      <c r="Q284" s="70"/>
      <c r="R284" s="70"/>
      <c r="S284" s="70"/>
      <c r="T284" s="70"/>
      <c r="U284" s="70"/>
      <c r="V284" s="70"/>
      <c r="W284" s="70"/>
      <c r="X284" s="70"/>
      <c r="Y284" s="70"/>
      <c r="Z284" s="70"/>
      <c r="AA284" s="70"/>
      <c r="AB284" s="70"/>
    </row>
    <row r="285" spans="1:28" ht="15.75" customHeight="1" x14ac:dyDescent="0.25">
      <c r="A285" s="70"/>
      <c r="B285" s="71"/>
      <c r="C285" s="71"/>
      <c r="D285" s="72"/>
      <c r="E285" s="72"/>
      <c r="F285" s="70"/>
      <c r="G285" s="70"/>
      <c r="H285" s="70"/>
      <c r="I285" s="70"/>
      <c r="J285" s="70"/>
      <c r="K285" s="70"/>
      <c r="L285" s="70"/>
      <c r="M285" s="70"/>
      <c r="N285" s="70"/>
      <c r="O285" s="70"/>
      <c r="P285" s="70"/>
      <c r="Q285" s="70"/>
      <c r="R285" s="70"/>
      <c r="S285" s="70"/>
      <c r="T285" s="70"/>
      <c r="U285" s="70"/>
      <c r="V285" s="70"/>
      <c r="W285" s="70"/>
      <c r="X285" s="70"/>
      <c r="Y285" s="70"/>
      <c r="Z285" s="70"/>
      <c r="AA285" s="70"/>
      <c r="AB285" s="70"/>
    </row>
    <row r="286" spans="1:28" ht="15.75" customHeight="1" x14ac:dyDescent="0.25">
      <c r="A286" s="70"/>
      <c r="B286" s="71"/>
      <c r="C286" s="71"/>
      <c r="D286" s="72"/>
      <c r="E286" s="72"/>
      <c r="F286" s="70"/>
      <c r="G286" s="70"/>
      <c r="H286" s="70"/>
      <c r="I286" s="70"/>
      <c r="J286" s="70"/>
      <c r="K286" s="70"/>
      <c r="L286" s="70"/>
      <c r="M286" s="70"/>
      <c r="N286" s="70"/>
      <c r="O286" s="70"/>
      <c r="P286" s="70"/>
      <c r="Q286" s="70"/>
      <c r="R286" s="70"/>
      <c r="S286" s="70"/>
      <c r="T286" s="70"/>
      <c r="U286" s="70"/>
      <c r="V286" s="70"/>
      <c r="W286" s="70"/>
      <c r="X286" s="70"/>
      <c r="Y286" s="70"/>
      <c r="Z286" s="70"/>
      <c r="AA286" s="70"/>
      <c r="AB286" s="70"/>
    </row>
    <row r="287" spans="1:28" ht="15.75" customHeight="1" x14ac:dyDescent="0.25">
      <c r="A287" s="70"/>
      <c r="B287" s="71"/>
      <c r="C287" s="71"/>
      <c r="D287" s="72"/>
      <c r="E287" s="72"/>
      <c r="F287" s="70"/>
      <c r="G287" s="70"/>
      <c r="H287" s="70"/>
      <c r="I287" s="70"/>
      <c r="J287" s="70"/>
      <c r="K287" s="70"/>
      <c r="L287" s="70"/>
      <c r="M287" s="70"/>
      <c r="N287" s="70"/>
      <c r="O287" s="70"/>
      <c r="P287" s="70"/>
      <c r="Q287" s="70"/>
      <c r="R287" s="70"/>
      <c r="S287" s="70"/>
      <c r="T287" s="70"/>
      <c r="U287" s="70"/>
      <c r="V287" s="70"/>
      <c r="W287" s="70"/>
      <c r="X287" s="70"/>
      <c r="Y287" s="70"/>
      <c r="Z287" s="70"/>
      <c r="AA287" s="70"/>
      <c r="AB287" s="70"/>
    </row>
    <row r="288" spans="1:28" ht="15.75" customHeight="1" x14ac:dyDescent="0.25">
      <c r="A288" s="70"/>
      <c r="B288" s="71"/>
      <c r="C288" s="71"/>
      <c r="D288" s="72"/>
      <c r="E288" s="72"/>
      <c r="F288" s="70"/>
      <c r="G288" s="70"/>
      <c r="H288" s="70"/>
      <c r="I288" s="70"/>
      <c r="J288" s="70"/>
      <c r="K288" s="70"/>
      <c r="L288" s="70"/>
      <c r="M288" s="70"/>
      <c r="N288" s="70"/>
      <c r="O288" s="70"/>
      <c r="P288" s="70"/>
      <c r="Q288" s="70"/>
      <c r="R288" s="70"/>
      <c r="S288" s="70"/>
      <c r="T288" s="70"/>
      <c r="U288" s="70"/>
      <c r="V288" s="70"/>
      <c r="W288" s="70"/>
      <c r="X288" s="70"/>
      <c r="Y288" s="70"/>
      <c r="Z288" s="70"/>
      <c r="AA288" s="70"/>
      <c r="AB288" s="70"/>
    </row>
    <row r="289" spans="1:28" ht="15.75" customHeight="1" x14ac:dyDescent="0.25">
      <c r="A289" s="70"/>
      <c r="B289" s="71"/>
      <c r="C289" s="71"/>
      <c r="D289" s="72"/>
      <c r="E289" s="72"/>
      <c r="F289" s="70"/>
      <c r="G289" s="70"/>
      <c r="H289" s="70"/>
      <c r="I289" s="70"/>
      <c r="J289" s="70"/>
      <c r="K289" s="70"/>
      <c r="L289" s="70"/>
      <c r="M289" s="70"/>
      <c r="N289" s="70"/>
      <c r="O289" s="70"/>
      <c r="P289" s="70"/>
      <c r="Q289" s="70"/>
      <c r="R289" s="70"/>
      <c r="S289" s="70"/>
      <c r="T289" s="70"/>
      <c r="U289" s="70"/>
      <c r="V289" s="70"/>
      <c r="W289" s="70"/>
      <c r="X289" s="70"/>
      <c r="Y289" s="70"/>
      <c r="Z289" s="70"/>
      <c r="AA289" s="70"/>
      <c r="AB289" s="70"/>
    </row>
    <row r="290" spans="1:28" ht="15.75" customHeight="1" x14ac:dyDescent="0.25">
      <c r="A290" s="70"/>
      <c r="B290" s="71"/>
      <c r="C290" s="71"/>
      <c r="D290" s="72"/>
      <c r="E290" s="72"/>
      <c r="F290" s="70"/>
      <c r="G290" s="70"/>
      <c r="H290" s="70"/>
      <c r="I290" s="70"/>
      <c r="J290" s="70"/>
      <c r="K290" s="70"/>
      <c r="L290" s="70"/>
      <c r="M290" s="70"/>
      <c r="N290" s="70"/>
      <c r="O290" s="70"/>
      <c r="P290" s="70"/>
      <c r="Q290" s="70"/>
      <c r="R290" s="70"/>
      <c r="S290" s="70"/>
      <c r="T290" s="70"/>
      <c r="U290" s="70"/>
      <c r="V290" s="70"/>
      <c r="W290" s="70"/>
      <c r="X290" s="70"/>
      <c r="Y290" s="70"/>
      <c r="Z290" s="70"/>
      <c r="AA290" s="70"/>
      <c r="AB290" s="70"/>
    </row>
    <row r="291" spans="1:28" ht="15.75" customHeight="1" x14ac:dyDescent="0.25">
      <c r="A291" s="70"/>
      <c r="B291" s="71"/>
      <c r="C291" s="71"/>
      <c r="D291" s="72"/>
      <c r="E291" s="72"/>
      <c r="F291" s="70"/>
      <c r="G291" s="70"/>
      <c r="H291" s="70"/>
      <c r="I291" s="70"/>
      <c r="J291" s="70"/>
      <c r="K291" s="70"/>
      <c r="L291" s="70"/>
      <c r="M291" s="70"/>
      <c r="N291" s="70"/>
      <c r="O291" s="70"/>
      <c r="P291" s="70"/>
      <c r="Q291" s="70"/>
      <c r="R291" s="70"/>
      <c r="S291" s="70"/>
      <c r="T291" s="70"/>
      <c r="U291" s="70"/>
      <c r="V291" s="70"/>
      <c r="W291" s="70"/>
      <c r="X291" s="70"/>
      <c r="Y291" s="70"/>
      <c r="Z291" s="70"/>
      <c r="AA291" s="70"/>
      <c r="AB291" s="70"/>
    </row>
    <row r="292" spans="1:28" ht="15.75" customHeight="1" x14ac:dyDescent="0.25">
      <c r="A292" s="70"/>
      <c r="B292" s="71"/>
      <c r="C292" s="71"/>
      <c r="D292" s="72"/>
      <c r="E292" s="72"/>
      <c r="F292" s="70"/>
      <c r="G292" s="70"/>
      <c r="H292" s="70"/>
      <c r="I292" s="70"/>
      <c r="J292" s="70"/>
      <c r="K292" s="70"/>
      <c r="L292" s="70"/>
      <c r="M292" s="70"/>
      <c r="N292" s="70"/>
      <c r="O292" s="70"/>
      <c r="P292" s="70"/>
      <c r="Q292" s="70"/>
      <c r="R292" s="70"/>
      <c r="S292" s="70"/>
      <c r="T292" s="70"/>
      <c r="U292" s="70"/>
      <c r="V292" s="70"/>
      <c r="W292" s="70"/>
      <c r="X292" s="70"/>
      <c r="Y292" s="70"/>
      <c r="Z292" s="70"/>
      <c r="AA292" s="70"/>
      <c r="AB292" s="70"/>
    </row>
    <row r="293" spans="1:28" ht="15.75" customHeight="1" x14ac:dyDescent="0.25">
      <c r="A293" s="70"/>
      <c r="B293" s="71"/>
      <c r="C293" s="71"/>
      <c r="D293" s="72"/>
      <c r="E293" s="72"/>
      <c r="F293" s="70"/>
      <c r="G293" s="70"/>
      <c r="H293" s="70"/>
      <c r="I293" s="70"/>
      <c r="J293" s="70"/>
      <c r="K293" s="70"/>
      <c r="L293" s="70"/>
      <c r="M293" s="70"/>
      <c r="N293" s="70"/>
      <c r="O293" s="70"/>
      <c r="P293" s="70"/>
      <c r="Q293" s="70"/>
      <c r="R293" s="70"/>
      <c r="S293" s="70"/>
      <c r="T293" s="70"/>
      <c r="U293" s="70"/>
      <c r="V293" s="70"/>
      <c r="W293" s="70"/>
      <c r="X293" s="70"/>
      <c r="Y293" s="70"/>
      <c r="Z293" s="70"/>
      <c r="AA293" s="70"/>
      <c r="AB293" s="70"/>
    </row>
    <row r="294" spans="1:28" ht="15.75" customHeight="1" x14ac:dyDescent="0.25">
      <c r="A294" s="70"/>
      <c r="B294" s="71"/>
      <c r="C294" s="71"/>
      <c r="D294" s="72"/>
      <c r="E294" s="72"/>
      <c r="F294" s="70"/>
      <c r="G294" s="70"/>
      <c r="H294" s="70"/>
      <c r="I294" s="70"/>
      <c r="J294" s="70"/>
      <c r="K294" s="70"/>
      <c r="L294" s="70"/>
      <c r="M294" s="70"/>
      <c r="N294" s="70"/>
      <c r="O294" s="70"/>
      <c r="P294" s="70"/>
      <c r="Q294" s="70"/>
      <c r="R294" s="70"/>
      <c r="S294" s="70"/>
      <c r="T294" s="70"/>
      <c r="U294" s="70"/>
      <c r="V294" s="70"/>
      <c r="W294" s="70"/>
      <c r="X294" s="70"/>
      <c r="Y294" s="70"/>
      <c r="Z294" s="70"/>
      <c r="AA294" s="70"/>
      <c r="AB294" s="70"/>
    </row>
    <row r="295" spans="1:28" ht="15.75" customHeight="1" x14ac:dyDescent="0.25">
      <c r="A295" s="70"/>
      <c r="B295" s="71"/>
      <c r="C295" s="71"/>
      <c r="D295" s="72"/>
      <c r="E295" s="72"/>
      <c r="F295" s="70"/>
      <c r="G295" s="70"/>
      <c r="H295" s="70"/>
      <c r="I295" s="70"/>
      <c r="J295" s="70"/>
      <c r="K295" s="70"/>
      <c r="L295" s="70"/>
      <c r="M295" s="70"/>
      <c r="N295" s="70"/>
      <c r="O295" s="70"/>
      <c r="P295" s="70"/>
      <c r="Q295" s="70"/>
      <c r="R295" s="70"/>
      <c r="S295" s="70"/>
      <c r="T295" s="70"/>
      <c r="U295" s="70"/>
      <c r="V295" s="70"/>
      <c r="W295" s="70"/>
      <c r="X295" s="70"/>
      <c r="Y295" s="70"/>
      <c r="Z295" s="70"/>
      <c r="AA295" s="70"/>
      <c r="AB295" s="70"/>
    </row>
    <row r="296" spans="1:28" ht="15.75" customHeight="1" x14ac:dyDescent="0.25">
      <c r="A296" s="70"/>
      <c r="B296" s="71"/>
      <c r="C296" s="71"/>
      <c r="D296" s="72"/>
      <c r="E296" s="72"/>
      <c r="F296" s="70"/>
      <c r="G296" s="70"/>
      <c r="H296" s="70"/>
      <c r="I296" s="70"/>
      <c r="J296" s="70"/>
      <c r="K296" s="70"/>
      <c r="L296" s="70"/>
      <c r="M296" s="70"/>
      <c r="N296" s="70"/>
      <c r="O296" s="70"/>
      <c r="P296" s="70"/>
      <c r="Q296" s="70"/>
      <c r="R296" s="70"/>
      <c r="S296" s="70"/>
      <c r="T296" s="70"/>
      <c r="U296" s="70"/>
      <c r="V296" s="70"/>
      <c r="W296" s="70"/>
      <c r="X296" s="70"/>
      <c r="Y296" s="70"/>
      <c r="Z296" s="70"/>
      <c r="AA296" s="70"/>
      <c r="AB296" s="70"/>
    </row>
    <row r="297" spans="1:28" ht="15.75" customHeight="1" x14ac:dyDescent="0.25">
      <c r="A297" s="70"/>
      <c r="B297" s="71"/>
      <c r="C297" s="71"/>
      <c r="D297" s="72"/>
      <c r="E297" s="72"/>
      <c r="F297" s="70"/>
      <c r="G297" s="70"/>
      <c r="H297" s="70"/>
      <c r="I297" s="70"/>
      <c r="J297" s="70"/>
      <c r="K297" s="70"/>
      <c r="L297" s="70"/>
      <c r="M297" s="70"/>
      <c r="N297" s="70"/>
      <c r="O297" s="70"/>
      <c r="P297" s="70"/>
      <c r="Q297" s="70"/>
      <c r="R297" s="70"/>
      <c r="S297" s="70"/>
      <c r="T297" s="70"/>
      <c r="U297" s="70"/>
      <c r="V297" s="70"/>
      <c r="W297" s="70"/>
      <c r="X297" s="70"/>
      <c r="Y297" s="70"/>
      <c r="Z297" s="70"/>
      <c r="AA297" s="70"/>
      <c r="AB297" s="70"/>
    </row>
    <row r="298" spans="1:28" ht="15.75" customHeight="1" x14ac:dyDescent="0.25">
      <c r="A298" s="70"/>
      <c r="B298" s="71"/>
      <c r="C298" s="71"/>
      <c r="D298" s="72"/>
      <c r="E298" s="72"/>
      <c r="F298" s="70"/>
      <c r="G298" s="70"/>
      <c r="H298" s="70"/>
      <c r="I298" s="70"/>
      <c r="J298" s="70"/>
      <c r="K298" s="70"/>
      <c r="L298" s="70"/>
      <c r="M298" s="70"/>
      <c r="N298" s="70"/>
      <c r="O298" s="70"/>
      <c r="P298" s="70"/>
      <c r="Q298" s="70"/>
      <c r="R298" s="70"/>
      <c r="S298" s="70"/>
      <c r="T298" s="70"/>
      <c r="U298" s="70"/>
      <c r="V298" s="70"/>
      <c r="W298" s="70"/>
      <c r="X298" s="70"/>
      <c r="Y298" s="70"/>
      <c r="Z298" s="70"/>
      <c r="AA298" s="70"/>
      <c r="AB298" s="70"/>
    </row>
    <row r="299" spans="1:28" ht="15.75" customHeight="1" x14ac:dyDescent="0.25">
      <c r="A299" s="70"/>
      <c r="B299" s="71"/>
      <c r="C299" s="71"/>
      <c r="D299" s="72"/>
      <c r="E299" s="72"/>
      <c r="F299" s="70"/>
      <c r="G299" s="70"/>
      <c r="H299" s="70"/>
      <c r="I299" s="70"/>
      <c r="J299" s="70"/>
      <c r="K299" s="70"/>
      <c r="L299" s="70"/>
      <c r="M299" s="70"/>
      <c r="N299" s="70"/>
      <c r="O299" s="70"/>
      <c r="P299" s="70"/>
      <c r="Q299" s="70"/>
      <c r="R299" s="70"/>
      <c r="S299" s="70"/>
      <c r="T299" s="70"/>
      <c r="U299" s="70"/>
      <c r="V299" s="70"/>
      <c r="W299" s="70"/>
      <c r="X299" s="70"/>
      <c r="Y299" s="70"/>
      <c r="Z299" s="70"/>
      <c r="AA299" s="70"/>
      <c r="AB299" s="70"/>
    </row>
    <row r="300" spans="1:28" ht="15.75" customHeight="1" x14ac:dyDescent="0.25">
      <c r="A300" s="70"/>
      <c r="B300" s="71"/>
      <c r="C300" s="71"/>
      <c r="D300" s="72"/>
      <c r="E300" s="72"/>
      <c r="F300" s="70"/>
      <c r="G300" s="70"/>
      <c r="H300" s="70"/>
      <c r="I300" s="70"/>
      <c r="J300" s="70"/>
      <c r="K300" s="70"/>
      <c r="L300" s="70"/>
      <c r="M300" s="70"/>
      <c r="N300" s="70"/>
      <c r="O300" s="70"/>
      <c r="P300" s="70"/>
      <c r="Q300" s="70"/>
      <c r="R300" s="70"/>
      <c r="S300" s="70"/>
      <c r="T300" s="70"/>
      <c r="U300" s="70"/>
      <c r="V300" s="70"/>
      <c r="W300" s="70"/>
      <c r="X300" s="70"/>
      <c r="Y300" s="70"/>
      <c r="Z300" s="70"/>
      <c r="AA300" s="70"/>
      <c r="AB300" s="70"/>
    </row>
    <row r="301" spans="1:28" ht="15.75" customHeight="1" x14ac:dyDescent="0.25">
      <c r="A301" s="70"/>
      <c r="B301" s="71"/>
      <c r="C301" s="71"/>
      <c r="D301" s="72"/>
      <c r="E301" s="72"/>
      <c r="F301" s="70"/>
      <c r="G301" s="70"/>
      <c r="H301" s="70"/>
      <c r="I301" s="70"/>
      <c r="J301" s="70"/>
      <c r="K301" s="70"/>
      <c r="L301" s="70"/>
      <c r="M301" s="70"/>
      <c r="N301" s="70"/>
      <c r="O301" s="70"/>
      <c r="P301" s="70"/>
      <c r="Q301" s="70"/>
      <c r="R301" s="70"/>
      <c r="S301" s="70"/>
      <c r="T301" s="70"/>
      <c r="U301" s="70"/>
      <c r="V301" s="70"/>
      <c r="W301" s="70"/>
      <c r="X301" s="70"/>
      <c r="Y301" s="70"/>
      <c r="Z301" s="70"/>
      <c r="AA301" s="70"/>
      <c r="AB301" s="70"/>
    </row>
    <row r="302" spans="1:28" ht="15.75" customHeight="1" x14ac:dyDescent="0.25">
      <c r="A302" s="70"/>
      <c r="B302" s="71"/>
      <c r="C302" s="71"/>
      <c r="D302" s="72"/>
      <c r="E302" s="72"/>
      <c r="F302" s="70"/>
      <c r="G302" s="70"/>
      <c r="H302" s="70"/>
      <c r="I302" s="70"/>
      <c r="J302" s="70"/>
      <c r="K302" s="70"/>
      <c r="L302" s="70"/>
      <c r="M302" s="70"/>
      <c r="N302" s="70"/>
      <c r="O302" s="70"/>
      <c r="P302" s="70"/>
      <c r="Q302" s="70"/>
      <c r="R302" s="70"/>
      <c r="S302" s="70"/>
      <c r="T302" s="70"/>
      <c r="U302" s="70"/>
      <c r="V302" s="70"/>
      <c r="W302" s="70"/>
      <c r="X302" s="70"/>
      <c r="Y302" s="70"/>
      <c r="Z302" s="70"/>
      <c r="AA302" s="70"/>
      <c r="AB302" s="70"/>
    </row>
    <row r="303" spans="1:28" ht="15.75" customHeight="1" x14ac:dyDescent="0.25">
      <c r="A303" s="70"/>
      <c r="B303" s="71"/>
      <c r="C303" s="71"/>
      <c r="D303" s="72"/>
      <c r="E303" s="72"/>
      <c r="F303" s="70"/>
      <c r="G303" s="70"/>
      <c r="H303" s="70"/>
      <c r="I303" s="70"/>
      <c r="J303" s="70"/>
      <c r="K303" s="70"/>
      <c r="L303" s="70"/>
      <c r="M303" s="70"/>
      <c r="N303" s="70"/>
      <c r="O303" s="70"/>
      <c r="P303" s="70"/>
      <c r="Q303" s="70"/>
      <c r="R303" s="70"/>
      <c r="S303" s="70"/>
      <c r="T303" s="70"/>
      <c r="U303" s="70"/>
      <c r="V303" s="70"/>
      <c r="W303" s="70"/>
      <c r="X303" s="70"/>
      <c r="Y303" s="70"/>
      <c r="Z303" s="70"/>
      <c r="AA303" s="70"/>
      <c r="AB303" s="70"/>
    </row>
    <row r="304" spans="1:28" ht="15.75" customHeight="1" x14ac:dyDescent="0.25">
      <c r="A304" s="70"/>
      <c r="B304" s="71"/>
      <c r="C304" s="71"/>
      <c r="D304" s="72"/>
      <c r="E304" s="72"/>
      <c r="F304" s="70"/>
      <c r="G304" s="70"/>
      <c r="H304" s="70"/>
      <c r="I304" s="70"/>
      <c r="J304" s="70"/>
      <c r="K304" s="70"/>
      <c r="L304" s="70"/>
      <c r="M304" s="70"/>
      <c r="N304" s="70"/>
      <c r="O304" s="70"/>
      <c r="P304" s="70"/>
      <c r="Q304" s="70"/>
      <c r="R304" s="70"/>
      <c r="S304" s="70"/>
      <c r="T304" s="70"/>
      <c r="U304" s="70"/>
      <c r="V304" s="70"/>
      <c r="W304" s="70"/>
      <c r="X304" s="70"/>
      <c r="Y304" s="70"/>
      <c r="Z304" s="70"/>
      <c r="AA304" s="70"/>
      <c r="AB304" s="70"/>
    </row>
    <row r="305" spans="1:28" ht="15.75" customHeight="1" x14ac:dyDescent="0.25">
      <c r="A305" s="70"/>
      <c r="B305" s="71"/>
      <c r="C305" s="71"/>
      <c r="D305" s="72"/>
      <c r="E305" s="72"/>
      <c r="F305" s="70"/>
      <c r="G305" s="70"/>
      <c r="H305" s="70"/>
      <c r="I305" s="70"/>
      <c r="J305" s="70"/>
      <c r="K305" s="70"/>
      <c r="L305" s="70"/>
      <c r="M305" s="70"/>
      <c r="N305" s="70"/>
      <c r="O305" s="70"/>
      <c r="P305" s="70"/>
      <c r="Q305" s="70"/>
      <c r="R305" s="70"/>
      <c r="S305" s="70"/>
      <c r="T305" s="70"/>
      <c r="U305" s="70"/>
      <c r="V305" s="70"/>
      <c r="W305" s="70"/>
      <c r="X305" s="70"/>
      <c r="Y305" s="70"/>
      <c r="Z305" s="70"/>
      <c r="AA305" s="70"/>
      <c r="AB305" s="70"/>
    </row>
    <row r="306" spans="1:28" ht="15.75" customHeight="1" x14ac:dyDescent="0.25">
      <c r="A306" s="70"/>
      <c r="B306" s="71"/>
      <c r="C306" s="71"/>
      <c r="D306" s="72"/>
      <c r="E306" s="72"/>
      <c r="F306" s="70"/>
      <c r="G306" s="70"/>
      <c r="H306" s="70"/>
      <c r="I306" s="70"/>
      <c r="J306" s="70"/>
      <c r="K306" s="70"/>
      <c r="L306" s="70"/>
      <c r="M306" s="70"/>
      <c r="N306" s="70"/>
      <c r="O306" s="70"/>
      <c r="P306" s="70"/>
      <c r="Q306" s="70"/>
      <c r="R306" s="70"/>
      <c r="S306" s="70"/>
      <c r="T306" s="70"/>
      <c r="U306" s="70"/>
      <c r="V306" s="70"/>
      <c r="W306" s="70"/>
      <c r="X306" s="70"/>
      <c r="Y306" s="70"/>
      <c r="Z306" s="70"/>
      <c r="AA306" s="70"/>
      <c r="AB306" s="70"/>
    </row>
    <row r="307" spans="1:28" ht="15.75" customHeight="1" x14ac:dyDescent="0.25">
      <c r="A307" s="70"/>
      <c r="B307" s="71"/>
      <c r="C307" s="71"/>
      <c r="D307" s="72"/>
      <c r="E307" s="72"/>
      <c r="F307" s="70"/>
      <c r="G307" s="70"/>
      <c r="H307" s="70"/>
      <c r="I307" s="70"/>
      <c r="J307" s="70"/>
      <c r="K307" s="70"/>
      <c r="L307" s="70"/>
      <c r="M307" s="70"/>
      <c r="N307" s="70"/>
      <c r="O307" s="70"/>
      <c r="P307" s="70"/>
      <c r="Q307" s="70"/>
      <c r="R307" s="70"/>
      <c r="S307" s="70"/>
      <c r="T307" s="70"/>
      <c r="U307" s="70"/>
      <c r="V307" s="70"/>
      <c r="W307" s="70"/>
      <c r="X307" s="70"/>
      <c r="Y307" s="70"/>
      <c r="Z307" s="70"/>
      <c r="AA307" s="70"/>
      <c r="AB307" s="70"/>
    </row>
    <row r="308" spans="1:28" ht="15.75" customHeight="1" x14ac:dyDescent="0.25">
      <c r="A308" s="70"/>
      <c r="B308" s="71"/>
      <c r="C308" s="71"/>
      <c r="D308" s="72"/>
      <c r="E308" s="72"/>
      <c r="F308" s="70"/>
      <c r="G308" s="70"/>
      <c r="H308" s="70"/>
      <c r="I308" s="70"/>
      <c r="J308" s="70"/>
      <c r="K308" s="70"/>
      <c r="L308" s="70"/>
      <c r="M308" s="70"/>
      <c r="N308" s="70"/>
      <c r="O308" s="70"/>
      <c r="P308" s="70"/>
      <c r="Q308" s="70"/>
      <c r="R308" s="70"/>
      <c r="S308" s="70"/>
      <c r="T308" s="70"/>
      <c r="U308" s="70"/>
      <c r="V308" s="70"/>
      <c r="W308" s="70"/>
      <c r="X308" s="70"/>
      <c r="Y308" s="70"/>
      <c r="Z308" s="70"/>
      <c r="AA308" s="70"/>
      <c r="AB308" s="70"/>
    </row>
    <row r="309" spans="1:28" ht="15.75" customHeight="1" x14ac:dyDescent="0.25">
      <c r="A309" s="70"/>
      <c r="B309" s="71"/>
      <c r="C309" s="71"/>
      <c r="D309" s="72"/>
      <c r="E309" s="72"/>
      <c r="F309" s="70"/>
      <c r="G309" s="70"/>
      <c r="H309" s="70"/>
      <c r="I309" s="70"/>
      <c r="J309" s="70"/>
      <c r="K309" s="70"/>
      <c r="L309" s="70"/>
      <c r="M309" s="70"/>
      <c r="N309" s="70"/>
      <c r="O309" s="70"/>
      <c r="P309" s="70"/>
      <c r="Q309" s="70"/>
      <c r="R309" s="70"/>
      <c r="S309" s="70"/>
      <c r="T309" s="70"/>
      <c r="U309" s="70"/>
      <c r="V309" s="70"/>
      <c r="W309" s="70"/>
      <c r="X309" s="70"/>
      <c r="Y309" s="70"/>
      <c r="Z309" s="70"/>
      <c r="AA309" s="70"/>
      <c r="AB309" s="70"/>
    </row>
    <row r="310" spans="1:28" ht="15.75" customHeight="1" x14ac:dyDescent="0.25">
      <c r="A310" s="70"/>
      <c r="B310" s="71"/>
      <c r="C310" s="71"/>
      <c r="D310" s="72"/>
      <c r="E310" s="72"/>
      <c r="F310" s="70"/>
      <c r="G310" s="70"/>
      <c r="H310" s="70"/>
      <c r="I310" s="70"/>
      <c r="J310" s="70"/>
      <c r="K310" s="70"/>
      <c r="L310" s="70"/>
      <c r="M310" s="70"/>
      <c r="N310" s="70"/>
      <c r="O310" s="70"/>
      <c r="P310" s="70"/>
      <c r="Q310" s="70"/>
      <c r="R310" s="70"/>
      <c r="S310" s="70"/>
      <c r="T310" s="70"/>
      <c r="U310" s="70"/>
      <c r="V310" s="70"/>
      <c r="W310" s="70"/>
      <c r="X310" s="70"/>
      <c r="Y310" s="70"/>
      <c r="Z310" s="70"/>
      <c r="AA310" s="70"/>
      <c r="AB310" s="70"/>
    </row>
    <row r="311" spans="1:28" ht="15.75" customHeight="1" x14ac:dyDescent="0.25">
      <c r="A311" s="70"/>
      <c r="B311" s="71"/>
      <c r="C311" s="71"/>
      <c r="D311" s="72"/>
      <c r="E311" s="72"/>
      <c r="F311" s="70"/>
      <c r="G311" s="70"/>
      <c r="H311" s="70"/>
      <c r="I311" s="70"/>
      <c r="J311" s="70"/>
      <c r="K311" s="70"/>
      <c r="L311" s="70"/>
      <c r="M311" s="70"/>
      <c r="N311" s="70"/>
      <c r="O311" s="70"/>
      <c r="P311" s="70"/>
      <c r="Q311" s="70"/>
      <c r="R311" s="70"/>
      <c r="S311" s="70"/>
      <c r="T311" s="70"/>
      <c r="U311" s="70"/>
      <c r="V311" s="70"/>
      <c r="W311" s="70"/>
      <c r="X311" s="70"/>
      <c r="Y311" s="70"/>
      <c r="Z311" s="70"/>
      <c r="AA311" s="70"/>
      <c r="AB311" s="70"/>
    </row>
    <row r="312" spans="1:28" ht="15.75" customHeight="1" x14ac:dyDescent="0.25">
      <c r="A312" s="70"/>
      <c r="B312" s="71"/>
      <c r="C312" s="71"/>
      <c r="D312" s="72"/>
      <c r="E312" s="72"/>
      <c r="F312" s="70"/>
      <c r="G312" s="70"/>
      <c r="H312" s="70"/>
      <c r="I312" s="70"/>
      <c r="J312" s="70"/>
      <c r="K312" s="70"/>
      <c r="L312" s="70"/>
      <c r="M312" s="70"/>
      <c r="N312" s="70"/>
      <c r="O312" s="70"/>
      <c r="P312" s="70"/>
      <c r="Q312" s="70"/>
      <c r="R312" s="70"/>
      <c r="S312" s="70"/>
      <c r="T312" s="70"/>
      <c r="U312" s="70"/>
      <c r="V312" s="70"/>
      <c r="W312" s="70"/>
      <c r="X312" s="70"/>
      <c r="Y312" s="70"/>
      <c r="Z312" s="70"/>
      <c r="AA312" s="70"/>
      <c r="AB312" s="70"/>
    </row>
    <row r="313" spans="1:28" ht="15.75" customHeight="1" x14ac:dyDescent="0.25">
      <c r="A313" s="70"/>
      <c r="B313" s="71"/>
      <c r="C313" s="71"/>
      <c r="D313" s="72"/>
      <c r="E313" s="72"/>
      <c r="F313" s="70"/>
      <c r="G313" s="70"/>
      <c r="H313" s="70"/>
      <c r="I313" s="70"/>
      <c r="J313" s="70"/>
      <c r="K313" s="70"/>
      <c r="L313" s="70"/>
      <c r="M313" s="70"/>
      <c r="N313" s="70"/>
      <c r="O313" s="70"/>
      <c r="P313" s="70"/>
      <c r="Q313" s="70"/>
      <c r="R313" s="70"/>
      <c r="S313" s="70"/>
      <c r="T313" s="70"/>
      <c r="U313" s="70"/>
      <c r="V313" s="70"/>
      <c r="W313" s="70"/>
      <c r="X313" s="70"/>
      <c r="Y313" s="70"/>
      <c r="Z313" s="70"/>
      <c r="AA313" s="70"/>
      <c r="AB313" s="70"/>
    </row>
    <row r="314" spans="1:28" ht="15.75" customHeight="1" x14ac:dyDescent="0.25">
      <c r="A314" s="70"/>
      <c r="B314" s="71"/>
      <c r="C314" s="71"/>
      <c r="D314" s="72"/>
      <c r="E314" s="72"/>
      <c r="F314" s="70"/>
      <c r="G314" s="70"/>
      <c r="H314" s="70"/>
      <c r="I314" s="70"/>
      <c r="J314" s="70"/>
      <c r="K314" s="70"/>
      <c r="L314" s="70"/>
      <c r="M314" s="70"/>
      <c r="N314" s="70"/>
      <c r="O314" s="70"/>
      <c r="P314" s="70"/>
      <c r="Q314" s="70"/>
      <c r="R314" s="70"/>
      <c r="S314" s="70"/>
      <c r="T314" s="70"/>
      <c r="U314" s="70"/>
      <c r="V314" s="70"/>
      <c r="W314" s="70"/>
      <c r="X314" s="70"/>
      <c r="Y314" s="70"/>
      <c r="Z314" s="70"/>
      <c r="AA314" s="70"/>
      <c r="AB314" s="70"/>
    </row>
    <row r="315" spans="1:28" ht="15.75" customHeight="1" x14ac:dyDescent="0.25">
      <c r="A315" s="70"/>
      <c r="B315" s="71"/>
      <c r="C315" s="71"/>
      <c r="D315" s="72"/>
      <c r="E315" s="72"/>
      <c r="F315" s="70"/>
      <c r="G315" s="70"/>
      <c r="H315" s="70"/>
      <c r="I315" s="70"/>
      <c r="J315" s="70"/>
      <c r="K315" s="70"/>
      <c r="L315" s="70"/>
      <c r="M315" s="70"/>
      <c r="N315" s="70"/>
      <c r="O315" s="70"/>
      <c r="P315" s="70"/>
      <c r="Q315" s="70"/>
      <c r="R315" s="70"/>
      <c r="S315" s="70"/>
      <c r="T315" s="70"/>
      <c r="U315" s="70"/>
      <c r="V315" s="70"/>
      <c r="W315" s="70"/>
      <c r="X315" s="70"/>
      <c r="Y315" s="70"/>
      <c r="Z315" s="70"/>
      <c r="AA315" s="70"/>
      <c r="AB315" s="70"/>
    </row>
    <row r="316" spans="1:28" ht="15.75" customHeight="1" x14ac:dyDescent="0.25">
      <c r="A316" s="70"/>
      <c r="B316" s="71"/>
      <c r="C316" s="71"/>
      <c r="D316" s="72"/>
      <c r="E316" s="72"/>
      <c r="F316" s="70"/>
      <c r="G316" s="70"/>
      <c r="H316" s="70"/>
      <c r="I316" s="70"/>
      <c r="J316" s="70"/>
      <c r="K316" s="70"/>
      <c r="L316" s="70"/>
      <c r="M316" s="70"/>
      <c r="N316" s="70"/>
      <c r="O316" s="70"/>
      <c r="P316" s="70"/>
      <c r="Q316" s="70"/>
      <c r="R316" s="70"/>
      <c r="S316" s="70"/>
      <c r="T316" s="70"/>
      <c r="U316" s="70"/>
      <c r="V316" s="70"/>
      <c r="W316" s="70"/>
      <c r="X316" s="70"/>
      <c r="Y316" s="70"/>
      <c r="Z316" s="70"/>
      <c r="AA316" s="70"/>
      <c r="AB316" s="70"/>
    </row>
    <row r="317" spans="1:28" ht="15.75" customHeight="1" x14ac:dyDescent="0.25">
      <c r="A317" s="70"/>
      <c r="B317" s="71"/>
      <c r="C317" s="71"/>
      <c r="D317" s="72"/>
      <c r="E317" s="72"/>
      <c r="F317" s="70"/>
      <c r="G317" s="70"/>
      <c r="H317" s="70"/>
      <c r="I317" s="70"/>
      <c r="J317" s="70"/>
      <c r="K317" s="70"/>
      <c r="L317" s="70"/>
      <c r="M317" s="70"/>
      <c r="N317" s="70"/>
      <c r="O317" s="70"/>
      <c r="P317" s="70"/>
      <c r="Q317" s="70"/>
      <c r="R317" s="70"/>
      <c r="S317" s="70"/>
      <c r="T317" s="70"/>
      <c r="U317" s="70"/>
      <c r="V317" s="70"/>
      <c r="W317" s="70"/>
      <c r="X317" s="70"/>
      <c r="Y317" s="70"/>
      <c r="Z317" s="70"/>
      <c r="AA317" s="70"/>
      <c r="AB317" s="70"/>
    </row>
    <row r="318" spans="1:28" ht="15.75" customHeight="1" x14ac:dyDescent="0.25">
      <c r="A318" s="70"/>
      <c r="B318" s="71"/>
      <c r="C318" s="71"/>
      <c r="D318" s="72"/>
      <c r="E318" s="72"/>
      <c r="F318" s="70"/>
      <c r="G318" s="70"/>
      <c r="H318" s="70"/>
      <c r="I318" s="70"/>
      <c r="J318" s="70"/>
      <c r="K318" s="70"/>
      <c r="L318" s="70"/>
      <c r="M318" s="70"/>
      <c r="N318" s="70"/>
      <c r="O318" s="70"/>
      <c r="P318" s="70"/>
      <c r="Q318" s="70"/>
      <c r="R318" s="70"/>
      <c r="S318" s="70"/>
      <c r="T318" s="70"/>
      <c r="U318" s="70"/>
      <c r="V318" s="70"/>
      <c r="W318" s="70"/>
      <c r="X318" s="70"/>
      <c r="Y318" s="70"/>
      <c r="Z318" s="70"/>
      <c r="AA318" s="70"/>
      <c r="AB318" s="70"/>
    </row>
    <row r="319" spans="1:28" ht="15.75" customHeight="1" x14ac:dyDescent="0.25">
      <c r="A319" s="70"/>
      <c r="B319" s="71"/>
      <c r="C319" s="71"/>
      <c r="D319" s="72"/>
      <c r="E319" s="72"/>
      <c r="F319" s="70"/>
      <c r="G319" s="70"/>
      <c r="H319" s="70"/>
      <c r="I319" s="70"/>
      <c r="J319" s="70"/>
      <c r="K319" s="70"/>
      <c r="L319" s="70"/>
      <c r="M319" s="70"/>
      <c r="N319" s="70"/>
      <c r="O319" s="70"/>
      <c r="P319" s="70"/>
      <c r="Q319" s="70"/>
      <c r="R319" s="70"/>
      <c r="S319" s="70"/>
      <c r="T319" s="70"/>
      <c r="U319" s="70"/>
      <c r="V319" s="70"/>
      <c r="W319" s="70"/>
      <c r="X319" s="70"/>
      <c r="Y319" s="70"/>
      <c r="Z319" s="70"/>
      <c r="AA319" s="70"/>
      <c r="AB319" s="70"/>
    </row>
    <row r="320" spans="1:28" ht="15.75" customHeight="1" x14ac:dyDescent="0.25">
      <c r="A320" s="70"/>
      <c r="B320" s="71"/>
      <c r="C320" s="71"/>
      <c r="D320" s="72"/>
      <c r="E320" s="72"/>
      <c r="F320" s="70"/>
      <c r="G320" s="70"/>
      <c r="H320" s="70"/>
      <c r="I320" s="70"/>
      <c r="J320" s="70"/>
      <c r="K320" s="70"/>
      <c r="L320" s="70"/>
      <c r="M320" s="70"/>
      <c r="N320" s="70"/>
      <c r="O320" s="70"/>
      <c r="P320" s="70"/>
      <c r="Q320" s="70"/>
      <c r="R320" s="70"/>
      <c r="S320" s="70"/>
      <c r="T320" s="70"/>
      <c r="U320" s="70"/>
      <c r="V320" s="70"/>
      <c r="W320" s="70"/>
      <c r="X320" s="70"/>
      <c r="Y320" s="70"/>
      <c r="Z320" s="70"/>
      <c r="AA320" s="70"/>
      <c r="AB320" s="70"/>
    </row>
    <row r="321" spans="1:28" ht="15.75" customHeight="1" x14ac:dyDescent="0.25">
      <c r="A321" s="70"/>
      <c r="B321" s="71"/>
      <c r="C321" s="71"/>
      <c r="D321" s="72"/>
      <c r="E321" s="72"/>
      <c r="F321" s="70"/>
      <c r="G321" s="70"/>
      <c r="H321" s="70"/>
      <c r="I321" s="70"/>
      <c r="J321" s="70"/>
      <c r="K321" s="70"/>
      <c r="L321" s="70"/>
      <c r="M321" s="70"/>
      <c r="N321" s="70"/>
      <c r="O321" s="70"/>
      <c r="P321" s="70"/>
      <c r="Q321" s="70"/>
      <c r="R321" s="70"/>
      <c r="S321" s="70"/>
      <c r="T321" s="70"/>
      <c r="U321" s="70"/>
      <c r="V321" s="70"/>
      <c r="W321" s="70"/>
      <c r="X321" s="70"/>
      <c r="Y321" s="70"/>
      <c r="Z321" s="70"/>
      <c r="AA321" s="70"/>
      <c r="AB321" s="70"/>
    </row>
    <row r="322" spans="1:28" ht="15.75" customHeight="1" x14ac:dyDescent="0.25">
      <c r="A322" s="70"/>
      <c r="B322" s="71"/>
      <c r="C322" s="71"/>
      <c r="D322" s="72"/>
      <c r="E322" s="72"/>
      <c r="F322" s="70"/>
      <c r="G322" s="70"/>
      <c r="H322" s="70"/>
      <c r="I322" s="70"/>
      <c r="J322" s="70"/>
      <c r="K322" s="70"/>
      <c r="L322" s="70"/>
      <c r="M322" s="70"/>
      <c r="N322" s="70"/>
      <c r="O322" s="70"/>
      <c r="P322" s="70"/>
      <c r="Q322" s="70"/>
      <c r="R322" s="70"/>
      <c r="S322" s="70"/>
      <c r="T322" s="70"/>
      <c r="U322" s="70"/>
      <c r="V322" s="70"/>
      <c r="W322" s="70"/>
      <c r="X322" s="70"/>
      <c r="Y322" s="70"/>
      <c r="Z322" s="70"/>
      <c r="AA322" s="70"/>
      <c r="AB322" s="70"/>
    </row>
    <row r="323" spans="1:28" ht="15.75" customHeight="1" x14ac:dyDescent="0.25">
      <c r="A323" s="70"/>
      <c r="B323" s="71"/>
      <c r="C323" s="71"/>
      <c r="D323" s="72"/>
      <c r="E323" s="72"/>
      <c r="F323" s="70"/>
      <c r="G323" s="70"/>
      <c r="H323" s="70"/>
      <c r="I323" s="70"/>
      <c r="J323" s="70"/>
      <c r="K323" s="70"/>
      <c r="L323" s="70"/>
      <c r="M323" s="70"/>
      <c r="N323" s="70"/>
      <c r="O323" s="70"/>
      <c r="P323" s="70"/>
      <c r="Q323" s="70"/>
      <c r="R323" s="70"/>
      <c r="S323" s="70"/>
      <c r="T323" s="70"/>
      <c r="U323" s="70"/>
      <c r="V323" s="70"/>
      <c r="W323" s="70"/>
      <c r="X323" s="70"/>
      <c r="Y323" s="70"/>
      <c r="Z323" s="70"/>
      <c r="AA323" s="70"/>
      <c r="AB323" s="70"/>
    </row>
    <row r="324" spans="1:28" ht="15.75" customHeight="1" x14ac:dyDescent="0.25">
      <c r="A324" s="70"/>
      <c r="B324" s="71"/>
      <c r="C324" s="71"/>
      <c r="D324" s="72"/>
      <c r="E324" s="72"/>
      <c r="F324" s="70"/>
      <c r="G324" s="70"/>
      <c r="H324" s="70"/>
      <c r="I324" s="70"/>
      <c r="J324" s="70"/>
      <c r="K324" s="70"/>
      <c r="L324" s="70"/>
      <c r="M324" s="70"/>
      <c r="N324" s="70"/>
      <c r="O324" s="70"/>
      <c r="P324" s="70"/>
      <c r="Q324" s="70"/>
      <c r="R324" s="70"/>
      <c r="S324" s="70"/>
      <c r="T324" s="70"/>
      <c r="U324" s="70"/>
      <c r="V324" s="70"/>
      <c r="W324" s="70"/>
      <c r="X324" s="70"/>
      <c r="Y324" s="70"/>
      <c r="Z324" s="70"/>
      <c r="AA324" s="70"/>
      <c r="AB324" s="70"/>
    </row>
    <row r="325" spans="1:28" ht="15.75" customHeight="1" x14ac:dyDescent="0.25">
      <c r="A325" s="70"/>
      <c r="B325" s="71"/>
      <c r="C325" s="71"/>
      <c r="D325" s="72"/>
      <c r="E325" s="72"/>
      <c r="F325" s="70"/>
      <c r="G325" s="70"/>
      <c r="H325" s="70"/>
      <c r="I325" s="70"/>
      <c r="J325" s="70"/>
      <c r="K325" s="70"/>
      <c r="L325" s="70"/>
      <c r="M325" s="70"/>
      <c r="N325" s="70"/>
      <c r="O325" s="70"/>
      <c r="P325" s="70"/>
      <c r="Q325" s="70"/>
      <c r="R325" s="70"/>
      <c r="S325" s="70"/>
      <c r="T325" s="70"/>
      <c r="U325" s="70"/>
      <c r="V325" s="70"/>
      <c r="W325" s="70"/>
      <c r="X325" s="70"/>
      <c r="Y325" s="70"/>
      <c r="Z325" s="70"/>
      <c r="AA325" s="70"/>
      <c r="AB325" s="70"/>
    </row>
    <row r="326" spans="1:28" ht="15.75" customHeight="1" x14ac:dyDescent="0.25">
      <c r="A326" s="70"/>
      <c r="B326" s="71"/>
      <c r="C326" s="71"/>
      <c r="D326" s="72"/>
      <c r="E326" s="72"/>
      <c r="F326" s="70"/>
      <c r="G326" s="70"/>
      <c r="H326" s="70"/>
      <c r="I326" s="70"/>
      <c r="J326" s="70"/>
      <c r="K326" s="70"/>
      <c r="L326" s="70"/>
      <c r="M326" s="70"/>
      <c r="N326" s="70"/>
      <c r="O326" s="70"/>
      <c r="P326" s="70"/>
      <c r="Q326" s="70"/>
      <c r="R326" s="70"/>
      <c r="S326" s="70"/>
      <c r="T326" s="70"/>
      <c r="U326" s="70"/>
      <c r="V326" s="70"/>
      <c r="W326" s="70"/>
      <c r="X326" s="70"/>
      <c r="Y326" s="70"/>
      <c r="Z326" s="70"/>
      <c r="AA326" s="70"/>
      <c r="AB326" s="70"/>
    </row>
    <row r="327" spans="1:28" ht="15.75" customHeight="1" x14ac:dyDescent="0.25">
      <c r="A327" s="70"/>
      <c r="B327" s="71"/>
      <c r="C327" s="71"/>
      <c r="D327" s="72"/>
      <c r="E327" s="72"/>
      <c r="F327" s="70"/>
      <c r="G327" s="70"/>
      <c r="H327" s="70"/>
      <c r="I327" s="70"/>
      <c r="J327" s="70"/>
      <c r="K327" s="70"/>
      <c r="L327" s="70"/>
      <c r="M327" s="70"/>
      <c r="N327" s="70"/>
      <c r="O327" s="70"/>
      <c r="P327" s="70"/>
      <c r="Q327" s="70"/>
      <c r="R327" s="70"/>
      <c r="S327" s="70"/>
      <c r="T327" s="70"/>
      <c r="U327" s="70"/>
      <c r="V327" s="70"/>
      <c r="W327" s="70"/>
      <c r="X327" s="70"/>
      <c r="Y327" s="70"/>
      <c r="Z327" s="70"/>
      <c r="AA327" s="70"/>
      <c r="AB327" s="70"/>
    </row>
    <row r="328" spans="1:28" ht="15.75" customHeight="1" x14ac:dyDescent="0.25">
      <c r="A328" s="70"/>
      <c r="B328" s="71"/>
      <c r="C328" s="71"/>
      <c r="D328" s="72"/>
      <c r="E328" s="72"/>
      <c r="F328" s="70"/>
      <c r="G328" s="70"/>
      <c r="H328" s="70"/>
      <c r="I328" s="70"/>
      <c r="J328" s="70"/>
      <c r="K328" s="70"/>
      <c r="L328" s="70"/>
      <c r="M328" s="70"/>
      <c r="N328" s="70"/>
      <c r="O328" s="70"/>
      <c r="P328" s="70"/>
      <c r="Q328" s="70"/>
      <c r="R328" s="70"/>
      <c r="S328" s="70"/>
      <c r="T328" s="70"/>
      <c r="U328" s="70"/>
      <c r="V328" s="70"/>
      <c r="W328" s="70"/>
      <c r="X328" s="70"/>
      <c r="Y328" s="70"/>
      <c r="Z328" s="70"/>
      <c r="AA328" s="70"/>
      <c r="AB328" s="70"/>
    </row>
    <row r="329" spans="1:28" ht="15.75" customHeight="1" x14ac:dyDescent="0.25">
      <c r="A329" s="70"/>
      <c r="B329" s="71"/>
      <c r="C329" s="71"/>
      <c r="D329" s="72"/>
      <c r="E329" s="72"/>
      <c r="F329" s="70"/>
      <c r="G329" s="70"/>
      <c r="H329" s="70"/>
      <c r="I329" s="70"/>
      <c r="J329" s="70"/>
      <c r="K329" s="70"/>
      <c r="L329" s="70"/>
      <c r="M329" s="70"/>
      <c r="N329" s="70"/>
      <c r="O329" s="70"/>
      <c r="P329" s="70"/>
      <c r="Q329" s="70"/>
      <c r="R329" s="70"/>
      <c r="S329" s="70"/>
      <c r="T329" s="70"/>
      <c r="U329" s="70"/>
      <c r="V329" s="70"/>
      <c r="W329" s="70"/>
      <c r="X329" s="70"/>
      <c r="Y329" s="70"/>
      <c r="Z329" s="70"/>
      <c r="AA329" s="70"/>
      <c r="AB329" s="70"/>
    </row>
    <row r="330" spans="1:28" ht="15.75" customHeight="1" x14ac:dyDescent="0.25">
      <c r="A330" s="70"/>
      <c r="B330" s="71"/>
      <c r="C330" s="71"/>
      <c r="D330" s="72"/>
      <c r="E330" s="72"/>
      <c r="F330" s="70"/>
      <c r="G330" s="70"/>
      <c r="H330" s="70"/>
      <c r="I330" s="70"/>
      <c r="J330" s="70"/>
      <c r="K330" s="70"/>
      <c r="L330" s="70"/>
      <c r="M330" s="70"/>
      <c r="N330" s="70"/>
      <c r="O330" s="70"/>
      <c r="P330" s="70"/>
      <c r="Q330" s="70"/>
      <c r="R330" s="70"/>
      <c r="S330" s="70"/>
      <c r="T330" s="70"/>
      <c r="U330" s="70"/>
      <c r="V330" s="70"/>
      <c r="W330" s="70"/>
      <c r="X330" s="70"/>
      <c r="Y330" s="70"/>
      <c r="Z330" s="70"/>
      <c r="AA330" s="70"/>
      <c r="AB330" s="70"/>
    </row>
    <row r="331" spans="1:28" ht="15.75" customHeight="1" x14ac:dyDescent="0.25">
      <c r="A331" s="70"/>
      <c r="B331" s="71"/>
      <c r="C331" s="71"/>
      <c r="D331" s="72"/>
      <c r="E331" s="72"/>
      <c r="F331" s="70"/>
      <c r="G331" s="70"/>
      <c r="H331" s="70"/>
      <c r="I331" s="70"/>
      <c r="J331" s="70"/>
      <c r="K331" s="70"/>
      <c r="L331" s="70"/>
      <c r="M331" s="70"/>
      <c r="N331" s="70"/>
      <c r="O331" s="70"/>
      <c r="P331" s="70"/>
      <c r="Q331" s="70"/>
      <c r="R331" s="70"/>
      <c r="S331" s="70"/>
      <c r="T331" s="70"/>
      <c r="U331" s="70"/>
      <c r="V331" s="70"/>
      <c r="W331" s="70"/>
      <c r="X331" s="70"/>
      <c r="Y331" s="70"/>
      <c r="Z331" s="70"/>
      <c r="AA331" s="70"/>
      <c r="AB331" s="70"/>
    </row>
    <row r="332" spans="1:28" ht="15.75" customHeight="1" x14ac:dyDescent="0.25">
      <c r="A332" s="70"/>
      <c r="B332" s="71"/>
      <c r="C332" s="71"/>
      <c r="D332" s="72"/>
      <c r="E332" s="72"/>
      <c r="F332" s="70"/>
      <c r="G332" s="70"/>
      <c r="H332" s="70"/>
      <c r="I332" s="70"/>
      <c r="J332" s="70"/>
      <c r="K332" s="70"/>
      <c r="L332" s="70"/>
      <c r="M332" s="70"/>
      <c r="N332" s="70"/>
      <c r="O332" s="70"/>
      <c r="P332" s="70"/>
      <c r="Q332" s="70"/>
      <c r="R332" s="70"/>
      <c r="S332" s="70"/>
      <c r="T332" s="70"/>
      <c r="U332" s="70"/>
      <c r="V332" s="70"/>
      <c r="W332" s="70"/>
      <c r="X332" s="70"/>
      <c r="Y332" s="70"/>
      <c r="Z332" s="70"/>
      <c r="AA332" s="70"/>
      <c r="AB332" s="70"/>
    </row>
    <row r="333" spans="1:28" ht="15.75" customHeight="1" x14ac:dyDescent="0.25">
      <c r="A333" s="70"/>
      <c r="B333" s="71"/>
      <c r="C333" s="71"/>
      <c r="D333" s="72"/>
      <c r="E333" s="72"/>
      <c r="F333" s="70"/>
      <c r="G333" s="70"/>
      <c r="H333" s="70"/>
      <c r="I333" s="70"/>
      <c r="J333" s="70"/>
      <c r="K333" s="70"/>
      <c r="L333" s="70"/>
      <c r="M333" s="70"/>
      <c r="N333" s="70"/>
      <c r="O333" s="70"/>
      <c r="P333" s="70"/>
      <c r="Q333" s="70"/>
      <c r="R333" s="70"/>
      <c r="S333" s="70"/>
      <c r="T333" s="70"/>
      <c r="U333" s="70"/>
      <c r="V333" s="70"/>
      <c r="W333" s="70"/>
      <c r="X333" s="70"/>
      <c r="Y333" s="70"/>
      <c r="Z333" s="70"/>
      <c r="AA333" s="70"/>
      <c r="AB333" s="70"/>
    </row>
    <row r="334" spans="1:28" ht="15.75" customHeight="1" x14ac:dyDescent="0.25">
      <c r="A334" s="70"/>
      <c r="B334" s="71"/>
      <c r="C334" s="71"/>
      <c r="D334" s="72"/>
      <c r="E334" s="72"/>
      <c r="F334" s="70"/>
      <c r="G334" s="70"/>
      <c r="H334" s="70"/>
      <c r="I334" s="70"/>
      <c r="J334" s="70"/>
      <c r="K334" s="70"/>
      <c r="L334" s="70"/>
      <c r="M334" s="70"/>
      <c r="N334" s="70"/>
      <c r="O334" s="70"/>
      <c r="P334" s="70"/>
      <c r="Q334" s="70"/>
      <c r="R334" s="70"/>
      <c r="S334" s="70"/>
      <c r="T334" s="70"/>
      <c r="U334" s="70"/>
      <c r="V334" s="70"/>
      <c r="W334" s="70"/>
      <c r="X334" s="70"/>
      <c r="Y334" s="70"/>
      <c r="Z334" s="70"/>
      <c r="AA334" s="70"/>
      <c r="AB334" s="70"/>
    </row>
    <row r="335" spans="1:28" ht="15.75" customHeight="1" x14ac:dyDescent="0.25">
      <c r="A335" s="70"/>
      <c r="B335" s="71"/>
      <c r="C335" s="71"/>
      <c r="D335" s="72"/>
      <c r="E335" s="72"/>
      <c r="F335" s="70"/>
      <c r="G335" s="70"/>
      <c r="H335" s="70"/>
      <c r="I335" s="70"/>
      <c r="J335" s="70"/>
      <c r="K335" s="70"/>
      <c r="L335" s="70"/>
      <c r="M335" s="70"/>
      <c r="N335" s="70"/>
      <c r="O335" s="70"/>
      <c r="P335" s="70"/>
      <c r="Q335" s="70"/>
      <c r="R335" s="70"/>
      <c r="S335" s="70"/>
      <c r="T335" s="70"/>
      <c r="U335" s="70"/>
      <c r="V335" s="70"/>
      <c r="W335" s="70"/>
      <c r="X335" s="70"/>
      <c r="Y335" s="70"/>
      <c r="Z335" s="70"/>
      <c r="AA335" s="70"/>
      <c r="AB335" s="70"/>
    </row>
    <row r="336" spans="1:28" ht="15.75" customHeight="1" x14ac:dyDescent="0.25">
      <c r="A336" s="70"/>
      <c r="B336" s="71"/>
      <c r="C336" s="71"/>
      <c r="D336" s="72"/>
      <c r="E336" s="72"/>
      <c r="F336" s="70"/>
      <c r="G336" s="70"/>
      <c r="H336" s="70"/>
      <c r="I336" s="70"/>
      <c r="J336" s="70"/>
      <c r="K336" s="70"/>
      <c r="L336" s="70"/>
      <c r="M336" s="70"/>
      <c r="N336" s="70"/>
      <c r="O336" s="70"/>
      <c r="P336" s="70"/>
      <c r="Q336" s="70"/>
      <c r="R336" s="70"/>
      <c r="S336" s="70"/>
      <c r="T336" s="70"/>
      <c r="U336" s="70"/>
      <c r="V336" s="70"/>
      <c r="W336" s="70"/>
      <c r="X336" s="70"/>
      <c r="Y336" s="70"/>
      <c r="Z336" s="70"/>
      <c r="AA336" s="70"/>
      <c r="AB336" s="70"/>
    </row>
    <row r="337" spans="1:28" ht="15.75" customHeight="1" x14ac:dyDescent="0.25">
      <c r="A337" s="70"/>
      <c r="B337" s="71"/>
      <c r="C337" s="71"/>
      <c r="D337" s="72"/>
      <c r="E337" s="72"/>
      <c r="F337" s="70"/>
      <c r="G337" s="70"/>
      <c r="H337" s="70"/>
      <c r="I337" s="70"/>
      <c r="J337" s="70"/>
      <c r="K337" s="70"/>
      <c r="L337" s="70"/>
      <c r="M337" s="70"/>
      <c r="N337" s="70"/>
      <c r="O337" s="70"/>
      <c r="P337" s="70"/>
      <c r="Q337" s="70"/>
      <c r="R337" s="70"/>
      <c r="S337" s="70"/>
      <c r="T337" s="70"/>
      <c r="U337" s="70"/>
      <c r="V337" s="70"/>
      <c r="W337" s="70"/>
      <c r="X337" s="70"/>
      <c r="Y337" s="70"/>
      <c r="Z337" s="70"/>
      <c r="AA337" s="70"/>
      <c r="AB337" s="70"/>
    </row>
    <row r="338" spans="1:28" ht="15.75" customHeight="1" x14ac:dyDescent="0.25">
      <c r="A338" s="70"/>
      <c r="B338" s="71"/>
      <c r="C338" s="71"/>
      <c r="D338" s="72"/>
      <c r="E338" s="72"/>
      <c r="F338" s="70"/>
      <c r="G338" s="70"/>
      <c r="H338" s="70"/>
      <c r="I338" s="70"/>
      <c r="J338" s="70"/>
      <c r="K338" s="70"/>
      <c r="L338" s="70"/>
      <c r="M338" s="70"/>
      <c r="N338" s="70"/>
      <c r="O338" s="70"/>
      <c r="P338" s="70"/>
      <c r="Q338" s="70"/>
      <c r="R338" s="70"/>
      <c r="S338" s="70"/>
      <c r="T338" s="70"/>
      <c r="U338" s="70"/>
      <c r="V338" s="70"/>
      <c r="W338" s="70"/>
      <c r="X338" s="70"/>
      <c r="Y338" s="70"/>
      <c r="Z338" s="70"/>
      <c r="AA338" s="70"/>
      <c r="AB338" s="70"/>
    </row>
    <row r="339" spans="1:28" ht="15.75" customHeight="1" x14ac:dyDescent="0.25">
      <c r="A339" s="70"/>
      <c r="B339" s="71"/>
      <c r="C339" s="71"/>
      <c r="D339" s="72"/>
      <c r="E339" s="72"/>
      <c r="F339" s="70"/>
      <c r="G339" s="70"/>
      <c r="H339" s="70"/>
      <c r="I339" s="70"/>
      <c r="J339" s="70"/>
      <c r="K339" s="70"/>
      <c r="L339" s="70"/>
      <c r="M339" s="70"/>
      <c r="N339" s="70"/>
      <c r="O339" s="70"/>
      <c r="P339" s="70"/>
      <c r="Q339" s="70"/>
      <c r="R339" s="70"/>
      <c r="S339" s="70"/>
      <c r="T339" s="70"/>
      <c r="U339" s="70"/>
      <c r="V339" s="70"/>
      <c r="W339" s="70"/>
      <c r="X339" s="70"/>
      <c r="Y339" s="70"/>
      <c r="Z339" s="70"/>
      <c r="AA339" s="70"/>
      <c r="AB339" s="70"/>
    </row>
    <row r="340" spans="1:28" ht="15.75" customHeight="1" x14ac:dyDescent="0.25">
      <c r="A340" s="70"/>
      <c r="B340" s="71"/>
      <c r="C340" s="71"/>
      <c r="D340" s="72"/>
      <c r="E340" s="72"/>
      <c r="F340" s="70"/>
      <c r="G340" s="70"/>
      <c r="H340" s="70"/>
      <c r="I340" s="70"/>
      <c r="J340" s="70"/>
      <c r="K340" s="70"/>
      <c r="L340" s="70"/>
      <c r="M340" s="70"/>
      <c r="N340" s="70"/>
      <c r="O340" s="70"/>
      <c r="P340" s="70"/>
      <c r="Q340" s="70"/>
      <c r="R340" s="70"/>
      <c r="S340" s="70"/>
      <c r="T340" s="70"/>
      <c r="U340" s="70"/>
      <c r="V340" s="70"/>
      <c r="W340" s="70"/>
      <c r="X340" s="70"/>
      <c r="Y340" s="70"/>
      <c r="Z340" s="70"/>
      <c r="AA340" s="70"/>
      <c r="AB340" s="70"/>
    </row>
    <row r="341" spans="1:28" ht="15.75" customHeight="1" x14ac:dyDescent="0.25">
      <c r="A341" s="70"/>
      <c r="B341" s="71"/>
      <c r="C341" s="71"/>
      <c r="D341" s="72"/>
      <c r="E341" s="72"/>
      <c r="F341" s="70"/>
      <c r="G341" s="70"/>
      <c r="H341" s="70"/>
      <c r="I341" s="70"/>
      <c r="J341" s="70"/>
      <c r="K341" s="70"/>
      <c r="L341" s="70"/>
      <c r="M341" s="70"/>
      <c r="N341" s="70"/>
      <c r="O341" s="70"/>
      <c r="P341" s="70"/>
      <c r="Q341" s="70"/>
      <c r="R341" s="70"/>
      <c r="S341" s="70"/>
      <c r="T341" s="70"/>
      <c r="U341" s="70"/>
      <c r="V341" s="70"/>
      <c r="W341" s="70"/>
      <c r="X341" s="70"/>
      <c r="Y341" s="70"/>
      <c r="Z341" s="70"/>
      <c r="AA341" s="70"/>
      <c r="AB341" s="70"/>
    </row>
    <row r="342" spans="1:28" ht="15.75" customHeight="1" x14ac:dyDescent="0.25">
      <c r="A342" s="70"/>
      <c r="B342" s="71"/>
      <c r="C342" s="71"/>
      <c r="D342" s="72"/>
      <c r="E342" s="72"/>
      <c r="F342" s="70"/>
      <c r="G342" s="70"/>
      <c r="H342" s="70"/>
      <c r="I342" s="70"/>
      <c r="J342" s="70"/>
      <c r="K342" s="70"/>
      <c r="L342" s="70"/>
      <c r="M342" s="70"/>
      <c r="N342" s="70"/>
      <c r="O342" s="70"/>
      <c r="P342" s="70"/>
      <c r="Q342" s="70"/>
      <c r="R342" s="70"/>
      <c r="S342" s="70"/>
      <c r="T342" s="70"/>
      <c r="U342" s="70"/>
      <c r="V342" s="70"/>
      <c r="W342" s="70"/>
      <c r="X342" s="70"/>
      <c r="Y342" s="70"/>
      <c r="Z342" s="70"/>
      <c r="AA342" s="70"/>
      <c r="AB342" s="70"/>
    </row>
    <row r="343" spans="1:28" ht="15.75" customHeight="1" x14ac:dyDescent="0.25">
      <c r="A343" s="70"/>
      <c r="B343" s="71"/>
      <c r="C343" s="71"/>
      <c r="D343" s="72"/>
      <c r="E343" s="72"/>
      <c r="F343" s="70"/>
      <c r="G343" s="70"/>
      <c r="H343" s="70"/>
      <c r="I343" s="70"/>
      <c r="J343" s="70"/>
      <c r="K343" s="70"/>
      <c r="L343" s="70"/>
      <c r="M343" s="70"/>
      <c r="N343" s="70"/>
      <c r="O343" s="70"/>
      <c r="P343" s="70"/>
      <c r="Q343" s="70"/>
      <c r="R343" s="70"/>
      <c r="S343" s="70"/>
      <c r="T343" s="70"/>
      <c r="U343" s="70"/>
      <c r="V343" s="70"/>
      <c r="W343" s="70"/>
      <c r="X343" s="70"/>
      <c r="Y343" s="70"/>
      <c r="Z343" s="70"/>
      <c r="AA343" s="70"/>
      <c r="AB343" s="70"/>
    </row>
    <row r="344" spans="1:28" ht="15.75" customHeight="1" x14ac:dyDescent="0.25">
      <c r="A344" s="70"/>
      <c r="B344" s="71"/>
      <c r="C344" s="71"/>
      <c r="D344" s="72"/>
      <c r="E344" s="72"/>
      <c r="F344" s="70"/>
      <c r="G344" s="70"/>
      <c r="H344" s="70"/>
      <c r="I344" s="70"/>
      <c r="J344" s="70"/>
      <c r="K344" s="70"/>
      <c r="L344" s="70"/>
      <c r="M344" s="70"/>
      <c r="N344" s="70"/>
      <c r="O344" s="70"/>
      <c r="P344" s="70"/>
      <c r="Q344" s="70"/>
      <c r="R344" s="70"/>
      <c r="S344" s="70"/>
      <c r="T344" s="70"/>
      <c r="U344" s="70"/>
      <c r="V344" s="70"/>
      <c r="W344" s="70"/>
      <c r="X344" s="70"/>
      <c r="Y344" s="70"/>
      <c r="Z344" s="70"/>
      <c r="AA344" s="70"/>
      <c r="AB344" s="70"/>
    </row>
    <row r="345" spans="1:28" ht="15.75" customHeight="1" x14ac:dyDescent="0.25">
      <c r="A345" s="70"/>
      <c r="B345" s="71"/>
      <c r="C345" s="71"/>
      <c r="D345" s="72"/>
      <c r="E345" s="72"/>
      <c r="F345" s="70"/>
      <c r="G345" s="70"/>
      <c r="H345" s="70"/>
      <c r="I345" s="70"/>
      <c r="J345" s="70"/>
      <c r="K345" s="70"/>
      <c r="L345" s="70"/>
      <c r="M345" s="70"/>
      <c r="N345" s="70"/>
      <c r="O345" s="70"/>
      <c r="P345" s="70"/>
      <c r="Q345" s="70"/>
      <c r="R345" s="70"/>
      <c r="S345" s="70"/>
      <c r="T345" s="70"/>
      <c r="U345" s="70"/>
      <c r="V345" s="70"/>
      <c r="W345" s="70"/>
      <c r="X345" s="70"/>
      <c r="Y345" s="70"/>
      <c r="Z345" s="70"/>
      <c r="AA345" s="70"/>
      <c r="AB345" s="70"/>
    </row>
    <row r="346" spans="1:28" ht="15.75" customHeight="1" x14ac:dyDescent="0.25">
      <c r="A346" s="70"/>
      <c r="B346" s="71"/>
      <c r="C346" s="71"/>
      <c r="D346" s="72"/>
      <c r="E346" s="72"/>
      <c r="F346" s="70"/>
      <c r="G346" s="70"/>
      <c r="H346" s="70"/>
      <c r="I346" s="70"/>
      <c r="J346" s="70"/>
      <c r="K346" s="70"/>
      <c r="L346" s="70"/>
      <c r="M346" s="70"/>
      <c r="N346" s="70"/>
      <c r="O346" s="70"/>
      <c r="P346" s="70"/>
      <c r="Q346" s="70"/>
      <c r="R346" s="70"/>
      <c r="S346" s="70"/>
      <c r="T346" s="70"/>
      <c r="U346" s="70"/>
      <c r="V346" s="70"/>
      <c r="W346" s="70"/>
      <c r="X346" s="70"/>
      <c r="Y346" s="70"/>
      <c r="Z346" s="70"/>
      <c r="AA346" s="70"/>
      <c r="AB346" s="70"/>
    </row>
    <row r="347" spans="1:28" ht="15.75" customHeight="1" x14ac:dyDescent="0.25">
      <c r="A347" s="70"/>
      <c r="B347" s="71"/>
      <c r="C347" s="71"/>
      <c r="D347" s="72"/>
      <c r="E347" s="72"/>
      <c r="F347" s="70"/>
      <c r="G347" s="70"/>
      <c r="H347" s="70"/>
      <c r="I347" s="70"/>
      <c r="J347" s="70"/>
      <c r="K347" s="70"/>
      <c r="L347" s="70"/>
      <c r="M347" s="70"/>
      <c r="N347" s="70"/>
      <c r="O347" s="70"/>
      <c r="P347" s="70"/>
      <c r="Q347" s="70"/>
      <c r="R347" s="70"/>
      <c r="S347" s="70"/>
      <c r="T347" s="70"/>
      <c r="U347" s="70"/>
      <c r="V347" s="70"/>
      <c r="W347" s="70"/>
      <c r="X347" s="70"/>
      <c r="Y347" s="70"/>
      <c r="Z347" s="70"/>
      <c r="AA347" s="70"/>
      <c r="AB347" s="70"/>
    </row>
    <row r="348" spans="1:28" ht="15.75" customHeight="1" x14ac:dyDescent="0.25">
      <c r="A348" s="70"/>
      <c r="B348" s="71"/>
      <c r="C348" s="71"/>
      <c r="D348" s="72"/>
      <c r="E348" s="72"/>
      <c r="F348" s="70"/>
      <c r="G348" s="70"/>
      <c r="H348" s="70"/>
      <c r="I348" s="70"/>
      <c r="J348" s="70"/>
      <c r="K348" s="70"/>
      <c r="L348" s="70"/>
      <c r="M348" s="70"/>
      <c r="N348" s="70"/>
      <c r="O348" s="70"/>
      <c r="P348" s="70"/>
      <c r="Q348" s="70"/>
      <c r="R348" s="70"/>
      <c r="S348" s="70"/>
      <c r="T348" s="70"/>
      <c r="U348" s="70"/>
      <c r="V348" s="70"/>
      <c r="W348" s="70"/>
      <c r="X348" s="70"/>
      <c r="Y348" s="70"/>
      <c r="Z348" s="70"/>
      <c r="AA348" s="70"/>
      <c r="AB348" s="70"/>
    </row>
    <row r="349" spans="1:28" ht="15.75" customHeight="1" x14ac:dyDescent="0.25">
      <c r="A349" s="70"/>
      <c r="B349" s="71"/>
      <c r="C349" s="71"/>
      <c r="D349" s="72"/>
      <c r="E349" s="72"/>
      <c r="F349" s="70"/>
      <c r="G349" s="70"/>
      <c r="H349" s="70"/>
      <c r="I349" s="70"/>
      <c r="J349" s="70"/>
      <c r="K349" s="70"/>
      <c r="L349" s="70"/>
      <c r="M349" s="70"/>
      <c r="N349" s="70"/>
      <c r="O349" s="70"/>
      <c r="P349" s="70"/>
      <c r="Q349" s="70"/>
      <c r="R349" s="70"/>
      <c r="S349" s="70"/>
      <c r="T349" s="70"/>
      <c r="U349" s="70"/>
      <c r="V349" s="70"/>
      <c r="W349" s="70"/>
      <c r="X349" s="70"/>
      <c r="Y349" s="70"/>
      <c r="Z349" s="70"/>
      <c r="AA349" s="70"/>
      <c r="AB349" s="70"/>
    </row>
    <row r="350" spans="1:28" ht="15.75" customHeight="1" x14ac:dyDescent="0.25">
      <c r="A350" s="70"/>
      <c r="B350" s="71"/>
      <c r="C350" s="71"/>
      <c r="D350" s="72"/>
      <c r="E350" s="72"/>
      <c r="F350" s="70"/>
      <c r="G350" s="70"/>
      <c r="H350" s="70"/>
      <c r="I350" s="70"/>
      <c r="J350" s="70"/>
      <c r="K350" s="70"/>
      <c r="L350" s="70"/>
      <c r="M350" s="70"/>
      <c r="N350" s="70"/>
      <c r="O350" s="70"/>
      <c r="P350" s="70"/>
      <c r="Q350" s="70"/>
      <c r="R350" s="70"/>
      <c r="S350" s="70"/>
      <c r="T350" s="70"/>
      <c r="U350" s="70"/>
      <c r="V350" s="70"/>
      <c r="W350" s="70"/>
      <c r="X350" s="70"/>
      <c r="Y350" s="70"/>
      <c r="Z350" s="70"/>
      <c r="AA350" s="70"/>
      <c r="AB350" s="70"/>
    </row>
    <row r="351" spans="1:28" ht="15.75" customHeight="1" x14ac:dyDescent="0.25">
      <c r="A351" s="70"/>
      <c r="B351" s="71"/>
      <c r="C351" s="71"/>
      <c r="D351" s="72"/>
      <c r="E351" s="72"/>
      <c r="F351" s="70"/>
      <c r="G351" s="70"/>
      <c r="H351" s="70"/>
      <c r="I351" s="70"/>
      <c r="J351" s="70"/>
      <c r="K351" s="70"/>
      <c r="L351" s="70"/>
      <c r="M351" s="70"/>
      <c r="N351" s="70"/>
      <c r="O351" s="70"/>
      <c r="P351" s="70"/>
      <c r="Q351" s="70"/>
      <c r="R351" s="70"/>
      <c r="S351" s="70"/>
      <c r="T351" s="70"/>
      <c r="U351" s="70"/>
      <c r="V351" s="70"/>
      <c r="W351" s="70"/>
      <c r="X351" s="70"/>
      <c r="Y351" s="70"/>
      <c r="Z351" s="70"/>
      <c r="AA351" s="70"/>
      <c r="AB351" s="70"/>
    </row>
    <row r="352" spans="1:28" ht="15.75" customHeight="1" x14ac:dyDescent="0.25">
      <c r="A352" s="70"/>
      <c r="B352" s="71"/>
      <c r="C352" s="71"/>
      <c r="D352" s="72"/>
      <c r="E352" s="72"/>
      <c r="F352" s="70"/>
      <c r="G352" s="70"/>
      <c r="H352" s="70"/>
      <c r="I352" s="70"/>
      <c r="J352" s="70"/>
      <c r="K352" s="70"/>
      <c r="L352" s="70"/>
      <c r="M352" s="70"/>
      <c r="N352" s="70"/>
      <c r="O352" s="70"/>
      <c r="P352" s="70"/>
      <c r="Q352" s="70"/>
      <c r="R352" s="70"/>
      <c r="S352" s="70"/>
      <c r="T352" s="70"/>
      <c r="U352" s="70"/>
      <c r="V352" s="70"/>
      <c r="W352" s="70"/>
      <c r="X352" s="70"/>
      <c r="Y352" s="70"/>
      <c r="Z352" s="70"/>
      <c r="AA352" s="70"/>
      <c r="AB352" s="70"/>
    </row>
    <row r="353" spans="1:28" ht="15.75" customHeight="1" x14ac:dyDescent="0.25">
      <c r="A353" s="70"/>
      <c r="B353" s="71"/>
      <c r="C353" s="71"/>
      <c r="D353" s="72"/>
      <c r="E353" s="72"/>
      <c r="F353" s="70"/>
      <c r="G353" s="70"/>
      <c r="H353" s="70"/>
      <c r="I353" s="70"/>
      <c r="J353" s="70"/>
      <c r="K353" s="70"/>
      <c r="L353" s="70"/>
      <c r="M353" s="70"/>
      <c r="N353" s="70"/>
      <c r="O353" s="70"/>
      <c r="P353" s="70"/>
      <c r="Q353" s="70"/>
      <c r="R353" s="70"/>
      <c r="S353" s="70"/>
      <c r="T353" s="70"/>
      <c r="U353" s="70"/>
      <c r="V353" s="70"/>
      <c r="W353" s="70"/>
      <c r="X353" s="70"/>
      <c r="Y353" s="70"/>
      <c r="Z353" s="70"/>
      <c r="AA353" s="70"/>
      <c r="AB353" s="70"/>
    </row>
    <row r="354" spans="1:28" ht="15.75" customHeight="1" x14ac:dyDescent="0.25">
      <c r="A354" s="70"/>
      <c r="B354" s="71"/>
      <c r="C354" s="71"/>
      <c r="D354" s="72"/>
      <c r="E354" s="72"/>
      <c r="F354" s="70"/>
      <c r="G354" s="70"/>
      <c r="H354" s="70"/>
      <c r="I354" s="70"/>
      <c r="J354" s="70"/>
      <c r="K354" s="70"/>
      <c r="L354" s="70"/>
      <c r="M354" s="70"/>
      <c r="N354" s="70"/>
      <c r="O354" s="70"/>
      <c r="P354" s="70"/>
      <c r="Q354" s="70"/>
      <c r="R354" s="70"/>
      <c r="S354" s="70"/>
      <c r="T354" s="70"/>
      <c r="U354" s="70"/>
      <c r="V354" s="70"/>
      <c r="W354" s="70"/>
      <c r="X354" s="70"/>
      <c r="Y354" s="70"/>
      <c r="Z354" s="70"/>
      <c r="AA354" s="70"/>
      <c r="AB354" s="70"/>
    </row>
    <row r="355" spans="1:28" ht="15.75" customHeight="1" x14ac:dyDescent="0.25">
      <c r="A355" s="70"/>
      <c r="B355" s="71"/>
      <c r="C355" s="71"/>
      <c r="D355" s="72"/>
      <c r="E355" s="72"/>
      <c r="F355" s="70"/>
      <c r="G355" s="70"/>
      <c r="H355" s="70"/>
      <c r="I355" s="70"/>
      <c r="J355" s="70"/>
      <c r="K355" s="70"/>
      <c r="L355" s="70"/>
      <c r="M355" s="70"/>
      <c r="N355" s="70"/>
      <c r="O355" s="70"/>
      <c r="P355" s="70"/>
      <c r="Q355" s="70"/>
      <c r="R355" s="70"/>
      <c r="S355" s="70"/>
      <c r="T355" s="70"/>
      <c r="U355" s="70"/>
      <c r="V355" s="70"/>
      <c r="W355" s="70"/>
      <c r="X355" s="70"/>
      <c r="Y355" s="70"/>
      <c r="Z355" s="70"/>
      <c r="AA355" s="70"/>
      <c r="AB355" s="70"/>
    </row>
    <row r="356" spans="1:28" ht="15.75" customHeight="1" x14ac:dyDescent="0.25">
      <c r="A356" s="70"/>
      <c r="B356" s="71"/>
      <c r="C356" s="71"/>
      <c r="D356" s="72"/>
      <c r="E356" s="72"/>
      <c r="F356" s="70"/>
      <c r="G356" s="70"/>
      <c r="H356" s="70"/>
      <c r="I356" s="70"/>
      <c r="J356" s="70"/>
      <c r="K356" s="70"/>
      <c r="L356" s="70"/>
      <c r="M356" s="70"/>
      <c r="N356" s="70"/>
      <c r="O356" s="70"/>
      <c r="P356" s="70"/>
      <c r="Q356" s="70"/>
      <c r="R356" s="70"/>
      <c r="S356" s="70"/>
      <c r="T356" s="70"/>
      <c r="U356" s="70"/>
      <c r="V356" s="70"/>
      <c r="W356" s="70"/>
      <c r="X356" s="70"/>
      <c r="Y356" s="70"/>
      <c r="Z356" s="70"/>
      <c r="AA356" s="70"/>
      <c r="AB356" s="70"/>
    </row>
    <row r="357" spans="1:28" ht="15.75" customHeight="1" x14ac:dyDescent="0.25">
      <c r="A357" s="70"/>
      <c r="B357" s="71"/>
      <c r="C357" s="71"/>
      <c r="D357" s="72"/>
      <c r="E357" s="72"/>
      <c r="F357" s="70"/>
      <c r="G357" s="70"/>
      <c r="H357" s="70"/>
      <c r="I357" s="70"/>
      <c r="J357" s="70"/>
      <c r="K357" s="70"/>
      <c r="L357" s="70"/>
      <c r="M357" s="70"/>
      <c r="N357" s="70"/>
      <c r="O357" s="70"/>
      <c r="P357" s="70"/>
      <c r="Q357" s="70"/>
      <c r="R357" s="70"/>
      <c r="S357" s="70"/>
      <c r="T357" s="70"/>
      <c r="U357" s="70"/>
      <c r="V357" s="70"/>
      <c r="W357" s="70"/>
      <c r="X357" s="70"/>
      <c r="Y357" s="70"/>
      <c r="Z357" s="70"/>
      <c r="AA357" s="70"/>
      <c r="AB357" s="70"/>
    </row>
    <row r="358" spans="1:28" ht="15.75" customHeight="1" x14ac:dyDescent="0.25">
      <c r="A358" s="70"/>
      <c r="B358" s="71"/>
      <c r="C358" s="71"/>
      <c r="D358" s="72"/>
      <c r="E358" s="72"/>
      <c r="F358" s="70"/>
      <c r="G358" s="70"/>
      <c r="H358" s="70"/>
      <c r="I358" s="70"/>
      <c r="J358" s="70"/>
      <c r="K358" s="70"/>
      <c r="L358" s="70"/>
      <c r="M358" s="70"/>
      <c r="N358" s="70"/>
      <c r="O358" s="70"/>
      <c r="P358" s="70"/>
      <c r="Q358" s="70"/>
      <c r="R358" s="70"/>
      <c r="S358" s="70"/>
      <c r="T358" s="70"/>
      <c r="U358" s="70"/>
      <c r="V358" s="70"/>
      <c r="W358" s="70"/>
      <c r="X358" s="70"/>
      <c r="Y358" s="70"/>
      <c r="Z358" s="70"/>
      <c r="AA358" s="70"/>
      <c r="AB358" s="70"/>
    </row>
    <row r="359" spans="1:28" ht="15.75" customHeight="1" x14ac:dyDescent="0.25">
      <c r="A359" s="70"/>
      <c r="B359" s="71"/>
      <c r="C359" s="71"/>
      <c r="D359" s="72"/>
      <c r="E359" s="72"/>
      <c r="F359" s="70"/>
      <c r="G359" s="70"/>
      <c r="H359" s="70"/>
      <c r="I359" s="70"/>
      <c r="J359" s="70"/>
      <c r="K359" s="70"/>
      <c r="L359" s="70"/>
      <c r="M359" s="70"/>
      <c r="N359" s="70"/>
      <c r="O359" s="70"/>
      <c r="P359" s="70"/>
      <c r="Q359" s="70"/>
      <c r="R359" s="70"/>
      <c r="S359" s="70"/>
      <c r="T359" s="70"/>
      <c r="U359" s="70"/>
      <c r="V359" s="70"/>
      <c r="W359" s="70"/>
      <c r="X359" s="70"/>
      <c r="Y359" s="70"/>
      <c r="Z359" s="70"/>
      <c r="AA359" s="70"/>
      <c r="AB359" s="70"/>
    </row>
    <row r="360" spans="1:28" ht="15.75" customHeight="1" x14ac:dyDescent="0.25">
      <c r="A360" s="70"/>
      <c r="B360" s="71"/>
      <c r="C360" s="71"/>
      <c r="D360" s="72"/>
      <c r="E360" s="72"/>
      <c r="F360" s="70"/>
      <c r="G360" s="70"/>
      <c r="H360" s="70"/>
      <c r="I360" s="70"/>
      <c r="J360" s="70"/>
      <c r="K360" s="70"/>
      <c r="L360" s="70"/>
      <c r="M360" s="70"/>
      <c r="N360" s="70"/>
      <c r="O360" s="70"/>
      <c r="P360" s="70"/>
      <c r="Q360" s="70"/>
      <c r="R360" s="70"/>
      <c r="S360" s="70"/>
      <c r="T360" s="70"/>
      <c r="U360" s="70"/>
      <c r="V360" s="70"/>
      <c r="W360" s="70"/>
      <c r="X360" s="70"/>
      <c r="Y360" s="70"/>
      <c r="Z360" s="70"/>
      <c r="AA360" s="70"/>
      <c r="AB360" s="70"/>
    </row>
    <row r="361" spans="1:28" ht="15.75" customHeight="1" x14ac:dyDescent="0.25">
      <c r="A361" s="70"/>
      <c r="B361" s="71"/>
      <c r="C361" s="71"/>
      <c r="D361" s="72"/>
      <c r="E361" s="72"/>
      <c r="F361" s="70"/>
      <c r="G361" s="70"/>
      <c r="H361" s="70"/>
      <c r="I361" s="70"/>
      <c r="J361" s="70"/>
      <c r="K361" s="70"/>
      <c r="L361" s="70"/>
      <c r="M361" s="70"/>
      <c r="N361" s="70"/>
      <c r="O361" s="70"/>
      <c r="P361" s="70"/>
      <c r="Q361" s="70"/>
      <c r="R361" s="70"/>
      <c r="S361" s="70"/>
      <c r="T361" s="70"/>
      <c r="U361" s="70"/>
      <c r="V361" s="70"/>
      <c r="W361" s="70"/>
      <c r="X361" s="70"/>
      <c r="Y361" s="70"/>
      <c r="Z361" s="70"/>
      <c r="AA361" s="70"/>
      <c r="AB361" s="70"/>
    </row>
    <row r="362" spans="1:28" ht="15.75" customHeight="1" x14ac:dyDescent="0.25">
      <c r="A362" s="70"/>
      <c r="B362" s="71"/>
      <c r="C362" s="71"/>
      <c r="D362" s="72"/>
      <c r="E362" s="72"/>
      <c r="F362" s="70"/>
      <c r="G362" s="70"/>
      <c r="H362" s="70"/>
      <c r="I362" s="70"/>
      <c r="J362" s="70"/>
      <c r="K362" s="70"/>
      <c r="L362" s="70"/>
      <c r="M362" s="70"/>
      <c r="N362" s="70"/>
      <c r="O362" s="70"/>
      <c r="P362" s="70"/>
      <c r="Q362" s="70"/>
      <c r="R362" s="70"/>
      <c r="S362" s="70"/>
      <c r="T362" s="70"/>
      <c r="U362" s="70"/>
      <c r="V362" s="70"/>
      <c r="W362" s="70"/>
      <c r="X362" s="70"/>
      <c r="Y362" s="70"/>
      <c r="Z362" s="70"/>
      <c r="AA362" s="70"/>
      <c r="AB362" s="70"/>
    </row>
    <row r="363" spans="1:28" ht="15.75" customHeight="1" x14ac:dyDescent="0.25">
      <c r="A363" s="70"/>
      <c r="B363" s="71"/>
      <c r="C363" s="71"/>
      <c r="D363" s="72"/>
      <c r="E363" s="72"/>
      <c r="F363" s="70"/>
      <c r="G363" s="70"/>
      <c r="H363" s="70"/>
      <c r="I363" s="70"/>
      <c r="J363" s="70"/>
      <c r="K363" s="70"/>
      <c r="L363" s="70"/>
      <c r="M363" s="70"/>
      <c r="N363" s="70"/>
      <c r="O363" s="70"/>
      <c r="P363" s="70"/>
      <c r="Q363" s="70"/>
      <c r="R363" s="70"/>
      <c r="S363" s="70"/>
      <c r="T363" s="70"/>
      <c r="U363" s="70"/>
      <c r="V363" s="70"/>
      <c r="W363" s="70"/>
      <c r="X363" s="70"/>
      <c r="Y363" s="70"/>
      <c r="Z363" s="70"/>
      <c r="AA363" s="70"/>
      <c r="AB363" s="70"/>
    </row>
    <row r="364" spans="1:28" ht="15.75" customHeight="1" x14ac:dyDescent="0.25">
      <c r="A364" s="70"/>
      <c r="B364" s="71"/>
      <c r="C364" s="71"/>
      <c r="D364" s="72"/>
      <c r="E364" s="72"/>
      <c r="F364" s="70"/>
      <c r="G364" s="70"/>
      <c r="H364" s="70"/>
      <c r="I364" s="70"/>
      <c r="J364" s="70"/>
      <c r="K364" s="70"/>
      <c r="L364" s="70"/>
      <c r="M364" s="70"/>
      <c r="N364" s="70"/>
      <c r="O364" s="70"/>
      <c r="P364" s="70"/>
      <c r="Q364" s="70"/>
      <c r="R364" s="70"/>
      <c r="S364" s="70"/>
      <c r="T364" s="70"/>
      <c r="U364" s="70"/>
      <c r="V364" s="70"/>
      <c r="W364" s="70"/>
      <c r="X364" s="70"/>
      <c r="Y364" s="70"/>
      <c r="Z364" s="70"/>
      <c r="AA364" s="70"/>
      <c r="AB364" s="70"/>
    </row>
    <row r="365" spans="1:28" ht="15.75" customHeight="1" x14ac:dyDescent="0.25">
      <c r="A365" s="70"/>
      <c r="B365" s="71"/>
      <c r="C365" s="71"/>
      <c r="D365" s="72"/>
      <c r="E365" s="72"/>
      <c r="F365" s="70"/>
      <c r="G365" s="70"/>
      <c r="H365" s="70"/>
      <c r="I365" s="70"/>
      <c r="J365" s="70"/>
      <c r="K365" s="70"/>
      <c r="L365" s="70"/>
      <c r="M365" s="70"/>
      <c r="N365" s="70"/>
      <c r="O365" s="70"/>
      <c r="P365" s="70"/>
      <c r="Q365" s="70"/>
      <c r="R365" s="70"/>
      <c r="S365" s="70"/>
      <c r="T365" s="70"/>
      <c r="U365" s="70"/>
      <c r="V365" s="70"/>
      <c r="W365" s="70"/>
      <c r="X365" s="70"/>
      <c r="Y365" s="70"/>
      <c r="Z365" s="70"/>
      <c r="AA365" s="70"/>
      <c r="AB365" s="70"/>
    </row>
    <row r="366" spans="1:28" ht="15.75" customHeight="1" x14ac:dyDescent="0.25">
      <c r="A366" s="70"/>
      <c r="B366" s="71"/>
      <c r="C366" s="71"/>
      <c r="D366" s="72"/>
      <c r="E366" s="72"/>
      <c r="F366" s="70"/>
      <c r="G366" s="70"/>
      <c r="H366" s="70"/>
      <c r="I366" s="70"/>
      <c r="J366" s="70"/>
      <c r="K366" s="70"/>
      <c r="L366" s="70"/>
      <c r="M366" s="70"/>
      <c r="N366" s="70"/>
      <c r="O366" s="70"/>
      <c r="P366" s="70"/>
      <c r="Q366" s="70"/>
      <c r="R366" s="70"/>
      <c r="S366" s="70"/>
      <c r="T366" s="70"/>
      <c r="U366" s="70"/>
      <c r="V366" s="70"/>
      <c r="W366" s="70"/>
      <c r="X366" s="70"/>
      <c r="Y366" s="70"/>
      <c r="Z366" s="70"/>
      <c r="AA366" s="70"/>
      <c r="AB366" s="70"/>
    </row>
    <row r="367" spans="1:28" ht="15.75" customHeight="1" x14ac:dyDescent="0.25">
      <c r="A367" s="70"/>
      <c r="B367" s="71"/>
      <c r="C367" s="71"/>
      <c r="D367" s="72"/>
      <c r="E367" s="72"/>
      <c r="F367" s="70"/>
      <c r="G367" s="70"/>
      <c r="H367" s="70"/>
      <c r="I367" s="70"/>
      <c r="J367" s="70"/>
      <c r="K367" s="70"/>
      <c r="L367" s="70"/>
      <c r="M367" s="70"/>
      <c r="N367" s="70"/>
      <c r="O367" s="70"/>
      <c r="P367" s="70"/>
      <c r="Q367" s="70"/>
      <c r="R367" s="70"/>
      <c r="S367" s="70"/>
      <c r="T367" s="70"/>
      <c r="U367" s="70"/>
      <c r="V367" s="70"/>
      <c r="W367" s="70"/>
      <c r="X367" s="70"/>
      <c r="Y367" s="70"/>
      <c r="Z367" s="70"/>
      <c r="AA367" s="70"/>
      <c r="AB367" s="70"/>
    </row>
    <row r="368" spans="1:28" ht="15.75" customHeight="1" x14ac:dyDescent="0.25">
      <c r="A368" s="70"/>
      <c r="B368" s="71"/>
      <c r="C368" s="71"/>
      <c r="D368" s="72"/>
      <c r="E368" s="72"/>
      <c r="F368" s="70"/>
      <c r="G368" s="70"/>
      <c r="H368" s="70"/>
      <c r="I368" s="70"/>
      <c r="J368" s="70"/>
      <c r="K368" s="70"/>
      <c r="L368" s="70"/>
      <c r="M368" s="70"/>
      <c r="N368" s="70"/>
      <c r="O368" s="70"/>
      <c r="P368" s="70"/>
      <c r="Q368" s="70"/>
      <c r="R368" s="70"/>
      <c r="S368" s="70"/>
      <c r="T368" s="70"/>
      <c r="U368" s="70"/>
      <c r="V368" s="70"/>
      <c r="W368" s="70"/>
      <c r="X368" s="70"/>
      <c r="Y368" s="70"/>
      <c r="Z368" s="70"/>
      <c r="AA368" s="70"/>
      <c r="AB368" s="70"/>
    </row>
    <row r="369" spans="1:28" ht="15.75" customHeight="1" x14ac:dyDescent="0.25">
      <c r="A369" s="70"/>
      <c r="B369" s="71"/>
      <c r="C369" s="71"/>
      <c r="D369" s="72"/>
      <c r="E369" s="72"/>
      <c r="F369" s="70"/>
      <c r="G369" s="70"/>
      <c r="H369" s="70"/>
      <c r="I369" s="70"/>
      <c r="J369" s="70"/>
      <c r="K369" s="70"/>
      <c r="L369" s="70"/>
      <c r="M369" s="70"/>
      <c r="N369" s="70"/>
      <c r="O369" s="70"/>
      <c r="P369" s="70"/>
      <c r="Q369" s="70"/>
      <c r="R369" s="70"/>
      <c r="S369" s="70"/>
      <c r="T369" s="70"/>
      <c r="U369" s="70"/>
      <c r="V369" s="70"/>
      <c r="W369" s="70"/>
      <c r="X369" s="70"/>
      <c r="Y369" s="70"/>
      <c r="Z369" s="70"/>
      <c r="AA369" s="70"/>
      <c r="AB369" s="70"/>
    </row>
    <row r="370" spans="1:28" ht="15.75" customHeight="1" x14ac:dyDescent="0.25">
      <c r="A370" s="70"/>
      <c r="B370" s="71"/>
      <c r="C370" s="71"/>
      <c r="D370" s="72"/>
      <c r="E370" s="72"/>
      <c r="F370" s="70"/>
      <c r="G370" s="70"/>
      <c r="H370" s="70"/>
      <c r="I370" s="70"/>
      <c r="J370" s="70"/>
      <c r="K370" s="70"/>
      <c r="L370" s="70"/>
      <c r="M370" s="70"/>
      <c r="N370" s="70"/>
      <c r="O370" s="70"/>
      <c r="P370" s="70"/>
      <c r="Q370" s="70"/>
      <c r="R370" s="70"/>
      <c r="S370" s="70"/>
      <c r="T370" s="70"/>
      <c r="U370" s="70"/>
      <c r="V370" s="70"/>
      <c r="W370" s="70"/>
      <c r="X370" s="70"/>
      <c r="Y370" s="70"/>
      <c r="Z370" s="70"/>
      <c r="AA370" s="70"/>
      <c r="AB370" s="70"/>
    </row>
    <row r="371" spans="1:28" ht="15.75" customHeight="1" x14ac:dyDescent="0.25">
      <c r="A371" s="70"/>
      <c r="B371" s="71"/>
      <c r="C371" s="71"/>
      <c r="D371" s="72"/>
      <c r="E371" s="72"/>
      <c r="F371" s="70"/>
      <c r="G371" s="70"/>
      <c r="H371" s="70"/>
      <c r="I371" s="70"/>
      <c r="J371" s="70"/>
      <c r="K371" s="70"/>
      <c r="L371" s="70"/>
      <c r="M371" s="70"/>
      <c r="N371" s="70"/>
      <c r="O371" s="70"/>
      <c r="P371" s="70"/>
      <c r="Q371" s="70"/>
      <c r="R371" s="70"/>
      <c r="S371" s="70"/>
      <c r="T371" s="70"/>
      <c r="U371" s="70"/>
      <c r="V371" s="70"/>
      <c r="W371" s="70"/>
      <c r="X371" s="70"/>
      <c r="Y371" s="70"/>
      <c r="Z371" s="70"/>
      <c r="AA371" s="70"/>
      <c r="AB371" s="70"/>
    </row>
    <row r="372" spans="1:28" ht="15.75" customHeight="1" x14ac:dyDescent="0.25">
      <c r="A372" s="70"/>
      <c r="B372" s="71"/>
      <c r="C372" s="71"/>
      <c r="D372" s="72"/>
      <c r="E372" s="72"/>
      <c r="F372" s="70"/>
      <c r="G372" s="70"/>
      <c r="H372" s="70"/>
      <c r="I372" s="70"/>
      <c r="J372" s="70"/>
      <c r="K372" s="70"/>
      <c r="L372" s="70"/>
      <c r="M372" s="70"/>
      <c r="N372" s="70"/>
      <c r="O372" s="70"/>
      <c r="P372" s="70"/>
      <c r="Q372" s="70"/>
      <c r="R372" s="70"/>
      <c r="S372" s="70"/>
      <c r="T372" s="70"/>
      <c r="U372" s="70"/>
      <c r="V372" s="70"/>
      <c r="W372" s="70"/>
      <c r="X372" s="70"/>
      <c r="Y372" s="70"/>
      <c r="Z372" s="70"/>
      <c r="AA372" s="70"/>
      <c r="AB372" s="70"/>
    </row>
    <row r="373" spans="1:28" ht="15.75" customHeight="1" x14ac:dyDescent="0.25">
      <c r="A373" s="70"/>
      <c r="B373" s="71"/>
      <c r="C373" s="71"/>
      <c r="D373" s="72"/>
      <c r="E373" s="72"/>
      <c r="F373" s="70"/>
      <c r="G373" s="70"/>
      <c r="H373" s="70"/>
      <c r="I373" s="70"/>
      <c r="J373" s="70"/>
      <c r="K373" s="70"/>
      <c r="L373" s="70"/>
      <c r="M373" s="70"/>
      <c r="N373" s="70"/>
      <c r="O373" s="70"/>
      <c r="P373" s="70"/>
      <c r="Q373" s="70"/>
      <c r="R373" s="70"/>
      <c r="S373" s="70"/>
      <c r="T373" s="70"/>
      <c r="U373" s="70"/>
      <c r="V373" s="70"/>
      <c r="W373" s="70"/>
      <c r="X373" s="70"/>
      <c r="Y373" s="70"/>
      <c r="Z373" s="70"/>
      <c r="AA373" s="70"/>
      <c r="AB373" s="70"/>
    </row>
    <row r="374" spans="1:28" ht="15.75" customHeight="1" x14ac:dyDescent="0.25">
      <c r="A374" s="70"/>
      <c r="B374" s="71"/>
      <c r="C374" s="71"/>
      <c r="D374" s="72"/>
      <c r="E374" s="72"/>
      <c r="F374" s="70"/>
      <c r="G374" s="70"/>
      <c r="H374" s="70"/>
      <c r="I374" s="70"/>
      <c r="J374" s="70"/>
      <c r="K374" s="70"/>
      <c r="L374" s="70"/>
      <c r="M374" s="70"/>
      <c r="N374" s="70"/>
      <c r="O374" s="70"/>
      <c r="P374" s="70"/>
      <c r="Q374" s="70"/>
      <c r="R374" s="70"/>
      <c r="S374" s="70"/>
      <c r="T374" s="70"/>
      <c r="U374" s="70"/>
      <c r="V374" s="70"/>
      <c r="W374" s="70"/>
      <c r="X374" s="70"/>
      <c r="Y374" s="70"/>
      <c r="Z374" s="70"/>
      <c r="AA374" s="70"/>
      <c r="AB374" s="70"/>
    </row>
    <row r="375" spans="1:28" ht="15.75" customHeight="1" x14ac:dyDescent="0.25">
      <c r="A375" s="70"/>
      <c r="B375" s="71"/>
      <c r="C375" s="71"/>
      <c r="D375" s="72"/>
      <c r="E375" s="72"/>
      <c r="F375" s="70"/>
      <c r="G375" s="70"/>
      <c r="H375" s="70"/>
      <c r="I375" s="70"/>
      <c r="J375" s="70"/>
      <c r="K375" s="70"/>
      <c r="L375" s="70"/>
      <c r="M375" s="70"/>
      <c r="N375" s="70"/>
      <c r="O375" s="70"/>
      <c r="P375" s="70"/>
      <c r="Q375" s="70"/>
      <c r="R375" s="70"/>
      <c r="S375" s="70"/>
      <c r="T375" s="70"/>
      <c r="U375" s="70"/>
      <c r="V375" s="70"/>
      <c r="W375" s="70"/>
      <c r="X375" s="70"/>
      <c r="Y375" s="70"/>
      <c r="Z375" s="70"/>
      <c r="AA375" s="70"/>
      <c r="AB375" s="70"/>
    </row>
    <row r="376" spans="1:28" ht="15.75" customHeight="1" x14ac:dyDescent="0.25">
      <c r="A376" s="70"/>
      <c r="B376" s="71"/>
      <c r="C376" s="71"/>
      <c r="D376" s="72"/>
      <c r="E376" s="72"/>
      <c r="F376" s="70"/>
      <c r="G376" s="70"/>
      <c r="H376" s="70"/>
      <c r="I376" s="70"/>
      <c r="J376" s="70"/>
      <c r="K376" s="70"/>
      <c r="L376" s="70"/>
      <c r="M376" s="70"/>
      <c r="N376" s="70"/>
      <c r="O376" s="70"/>
      <c r="P376" s="70"/>
      <c r="Q376" s="70"/>
      <c r="R376" s="70"/>
      <c r="S376" s="70"/>
      <c r="T376" s="70"/>
      <c r="U376" s="70"/>
      <c r="V376" s="70"/>
      <c r="W376" s="70"/>
      <c r="X376" s="70"/>
      <c r="Y376" s="70"/>
      <c r="Z376" s="70"/>
      <c r="AA376" s="70"/>
      <c r="AB376" s="70"/>
    </row>
    <row r="377" spans="1:28" ht="15.75" customHeight="1" x14ac:dyDescent="0.25">
      <c r="A377" s="70"/>
      <c r="B377" s="71"/>
      <c r="C377" s="71"/>
      <c r="D377" s="72"/>
      <c r="E377" s="72"/>
      <c r="F377" s="70"/>
      <c r="G377" s="70"/>
      <c r="H377" s="70"/>
      <c r="I377" s="70"/>
      <c r="J377" s="70"/>
      <c r="K377" s="70"/>
      <c r="L377" s="70"/>
      <c r="M377" s="70"/>
      <c r="N377" s="70"/>
      <c r="O377" s="70"/>
      <c r="P377" s="70"/>
      <c r="Q377" s="70"/>
      <c r="R377" s="70"/>
      <c r="S377" s="70"/>
      <c r="T377" s="70"/>
      <c r="U377" s="70"/>
      <c r="V377" s="70"/>
      <c r="W377" s="70"/>
      <c r="X377" s="70"/>
      <c r="Y377" s="70"/>
      <c r="Z377" s="70"/>
      <c r="AA377" s="70"/>
      <c r="AB377" s="70"/>
    </row>
    <row r="378" spans="1:28" ht="15.75" customHeight="1" x14ac:dyDescent="0.25">
      <c r="A378" s="70"/>
      <c r="B378" s="71"/>
      <c r="C378" s="71"/>
      <c r="D378" s="72"/>
      <c r="E378" s="72"/>
      <c r="F378" s="70"/>
      <c r="G378" s="70"/>
      <c r="H378" s="70"/>
      <c r="I378" s="70"/>
      <c r="J378" s="70"/>
      <c r="K378" s="70"/>
      <c r="L378" s="70"/>
      <c r="M378" s="70"/>
      <c r="N378" s="70"/>
      <c r="O378" s="70"/>
      <c r="P378" s="70"/>
      <c r="Q378" s="70"/>
      <c r="R378" s="70"/>
      <c r="S378" s="70"/>
      <c r="T378" s="70"/>
      <c r="U378" s="70"/>
      <c r="V378" s="70"/>
      <c r="W378" s="70"/>
      <c r="X378" s="70"/>
      <c r="Y378" s="70"/>
      <c r="Z378" s="70"/>
      <c r="AA378" s="70"/>
      <c r="AB378" s="70"/>
    </row>
    <row r="379" spans="1:28" ht="15.75" customHeight="1" x14ac:dyDescent="0.25">
      <c r="A379" s="70"/>
      <c r="B379" s="71"/>
      <c r="C379" s="71"/>
      <c r="D379" s="72"/>
      <c r="E379" s="72"/>
      <c r="F379" s="70"/>
      <c r="G379" s="70"/>
      <c r="H379" s="70"/>
      <c r="I379" s="70"/>
      <c r="J379" s="70"/>
      <c r="K379" s="70"/>
      <c r="L379" s="70"/>
      <c r="M379" s="70"/>
      <c r="N379" s="70"/>
      <c r="O379" s="70"/>
      <c r="P379" s="70"/>
      <c r="Q379" s="70"/>
      <c r="R379" s="70"/>
      <c r="S379" s="70"/>
      <c r="T379" s="70"/>
      <c r="U379" s="70"/>
      <c r="V379" s="70"/>
      <c r="W379" s="70"/>
      <c r="X379" s="70"/>
      <c r="Y379" s="70"/>
      <c r="Z379" s="70"/>
      <c r="AA379" s="70"/>
      <c r="AB379" s="70"/>
    </row>
    <row r="380" spans="1:28" ht="15.75" customHeight="1" x14ac:dyDescent="0.25">
      <c r="A380" s="70"/>
      <c r="B380" s="71"/>
      <c r="C380" s="71"/>
      <c r="D380" s="72"/>
      <c r="E380" s="72"/>
      <c r="F380" s="70"/>
      <c r="G380" s="70"/>
      <c r="H380" s="70"/>
      <c r="I380" s="70"/>
      <c r="J380" s="70"/>
      <c r="K380" s="70"/>
      <c r="L380" s="70"/>
      <c r="M380" s="70"/>
      <c r="N380" s="70"/>
      <c r="O380" s="70"/>
      <c r="P380" s="70"/>
      <c r="Q380" s="70"/>
      <c r="R380" s="70"/>
      <c r="S380" s="70"/>
      <c r="T380" s="70"/>
      <c r="U380" s="70"/>
      <c r="V380" s="70"/>
      <c r="W380" s="70"/>
      <c r="X380" s="70"/>
      <c r="Y380" s="70"/>
      <c r="Z380" s="70"/>
      <c r="AA380" s="70"/>
      <c r="AB380" s="70"/>
    </row>
    <row r="381" spans="1:28" ht="15.75" customHeight="1" x14ac:dyDescent="0.25">
      <c r="A381" s="70"/>
      <c r="B381" s="71"/>
      <c r="C381" s="71"/>
      <c r="D381" s="72"/>
      <c r="E381" s="72"/>
      <c r="F381" s="70"/>
      <c r="G381" s="70"/>
      <c r="H381" s="70"/>
      <c r="I381" s="70"/>
      <c r="J381" s="70"/>
      <c r="K381" s="70"/>
      <c r="L381" s="70"/>
      <c r="M381" s="70"/>
      <c r="N381" s="70"/>
      <c r="O381" s="70"/>
      <c r="P381" s="70"/>
      <c r="Q381" s="70"/>
      <c r="R381" s="70"/>
      <c r="S381" s="70"/>
      <c r="T381" s="70"/>
      <c r="U381" s="70"/>
      <c r="V381" s="70"/>
      <c r="W381" s="70"/>
      <c r="X381" s="70"/>
      <c r="Y381" s="70"/>
      <c r="Z381" s="70"/>
      <c r="AA381" s="70"/>
      <c r="AB381" s="70"/>
    </row>
    <row r="382" spans="1:28" ht="15.75" customHeight="1" x14ac:dyDescent="0.25">
      <c r="A382" s="70"/>
      <c r="B382" s="71"/>
      <c r="C382" s="71"/>
      <c r="D382" s="72"/>
      <c r="E382" s="72"/>
      <c r="F382" s="70"/>
      <c r="G382" s="70"/>
      <c r="H382" s="70"/>
      <c r="I382" s="70"/>
      <c r="J382" s="70"/>
      <c r="K382" s="70"/>
      <c r="L382" s="70"/>
      <c r="M382" s="70"/>
      <c r="N382" s="70"/>
      <c r="O382" s="70"/>
      <c r="P382" s="70"/>
      <c r="Q382" s="70"/>
      <c r="R382" s="70"/>
      <c r="S382" s="70"/>
      <c r="T382" s="70"/>
      <c r="U382" s="70"/>
      <c r="V382" s="70"/>
      <c r="W382" s="70"/>
      <c r="X382" s="70"/>
      <c r="Y382" s="70"/>
      <c r="Z382" s="70"/>
      <c r="AA382" s="70"/>
      <c r="AB382" s="70"/>
    </row>
    <row r="383" spans="1:28" ht="15.75" customHeight="1" x14ac:dyDescent="0.25">
      <c r="A383" s="70"/>
      <c r="B383" s="71"/>
      <c r="C383" s="71"/>
      <c r="D383" s="72"/>
      <c r="E383" s="72"/>
      <c r="F383" s="70"/>
      <c r="G383" s="70"/>
      <c r="H383" s="70"/>
      <c r="I383" s="70"/>
      <c r="J383" s="70"/>
      <c r="K383" s="70"/>
      <c r="L383" s="70"/>
      <c r="M383" s="70"/>
      <c r="N383" s="70"/>
      <c r="O383" s="70"/>
      <c r="P383" s="70"/>
      <c r="Q383" s="70"/>
      <c r="R383" s="70"/>
      <c r="S383" s="70"/>
      <c r="T383" s="70"/>
      <c r="U383" s="70"/>
      <c r="V383" s="70"/>
      <c r="W383" s="70"/>
      <c r="X383" s="70"/>
      <c r="Y383" s="70"/>
      <c r="Z383" s="70"/>
      <c r="AA383" s="70"/>
      <c r="AB383" s="70"/>
    </row>
    <row r="384" spans="1:28" ht="15.75" customHeight="1" x14ac:dyDescent="0.25">
      <c r="A384" s="70"/>
      <c r="B384" s="71"/>
      <c r="C384" s="71"/>
      <c r="D384" s="72"/>
      <c r="E384" s="72"/>
      <c r="F384" s="70"/>
      <c r="G384" s="70"/>
      <c r="H384" s="70"/>
      <c r="I384" s="70"/>
      <c r="J384" s="70"/>
      <c r="K384" s="70"/>
      <c r="L384" s="70"/>
      <c r="M384" s="70"/>
      <c r="N384" s="70"/>
      <c r="O384" s="70"/>
      <c r="P384" s="70"/>
      <c r="Q384" s="70"/>
      <c r="R384" s="70"/>
      <c r="S384" s="70"/>
      <c r="T384" s="70"/>
      <c r="U384" s="70"/>
      <c r="V384" s="70"/>
      <c r="W384" s="70"/>
      <c r="X384" s="70"/>
      <c r="Y384" s="70"/>
      <c r="Z384" s="70"/>
      <c r="AA384" s="70"/>
      <c r="AB384" s="70"/>
    </row>
    <row r="385" spans="1:28" ht="15.75" customHeight="1" x14ac:dyDescent="0.25">
      <c r="A385" s="70"/>
      <c r="B385" s="71"/>
      <c r="C385" s="71"/>
      <c r="D385" s="72"/>
      <c r="E385" s="72"/>
      <c r="F385" s="70"/>
      <c r="G385" s="70"/>
      <c r="H385" s="70"/>
      <c r="I385" s="70"/>
      <c r="J385" s="70"/>
      <c r="K385" s="70"/>
      <c r="L385" s="70"/>
      <c r="M385" s="70"/>
      <c r="N385" s="70"/>
      <c r="O385" s="70"/>
      <c r="P385" s="70"/>
      <c r="Q385" s="70"/>
      <c r="R385" s="70"/>
      <c r="S385" s="70"/>
      <c r="T385" s="70"/>
      <c r="U385" s="70"/>
      <c r="V385" s="70"/>
      <c r="W385" s="70"/>
      <c r="X385" s="70"/>
      <c r="Y385" s="70"/>
      <c r="Z385" s="70"/>
      <c r="AA385" s="70"/>
      <c r="AB385" s="70"/>
    </row>
    <row r="386" spans="1:28" ht="15.75" customHeight="1" x14ac:dyDescent="0.25">
      <c r="A386" s="70"/>
      <c r="B386" s="71"/>
      <c r="C386" s="71"/>
      <c r="D386" s="72"/>
      <c r="E386" s="72"/>
      <c r="F386" s="70"/>
      <c r="G386" s="70"/>
      <c r="H386" s="70"/>
      <c r="I386" s="70"/>
      <c r="J386" s="70"/>
      <c r="K386" s="70"/>
      <c r="L386" s="70"/>
      <c r="M386" s="70"/>
      <c r="N386" s="70"/>
      <c r="O386" s="70"/>
      <c r="P386" s="70"/>
      <c r="Q386" s="70"/>
      <c r="R386" s="70"/>
      <c r="S386" s="70"/>
      <c r="T386" s="70"/>
      <c r="U386" s="70"/>
      <c r="V386" s="70"/>
      <c r="W386" s="70"/>
      <c r="X386" s="70"/>
      <c r="Y386" s="70"/>
      <c r="Z386" s="70"/>
      <c r="AA386" s="70"/>
      <c r="AB386" s="70"/>
    </row>
    <row r="387" spans="1:28" ht="15.75" customHeight="1" x14ac:dyDescent="0.25">
      <c r="A387" s="70"/>
      <c r="B387" s="71"/>
      <c r="C387" s="71"/>
      <c r="D387" s="72"/>
      <c r="E387" s="72"/>
      <c r="F387" s="70"/>
      <c r="G387" s="70"/>
      <c r="H387" s="70"/>
      <c r="I387" s="70"/>
      <c r="J387" s="70"/>
      <c r="K387" s="70"/>
      <c r="L387" s="70"/>
      <c r="M387" s="70"/>
      <c r="N387" s="70"/>
      <c r="O387" s="70"/>
      <c r="P387" s="70"/>
      <c r="Q387" s="70"/>
      <c r="R387" s="70"/>
      <c r="S387" s="70"/>
      <c r="T387" s="70"/>
      <c r="U387" s="70"/>
      <c r="V387" s="70"/>
      <c r="W387" s="70"/>
      <c r="X387" s="70"/>
      <c r="Y387" s="70"/>
      <c r="Z387" s="70"/>
      <c r="AA387" s="70"/>
      <c r="AB387" s="70"/>
    </row>
    <row r="388" spans="1:28" ht="15.75" customHeight="1" x14ac:dyDescent="0.25">
      <c r="A388" s="70"/>
      <c r="B388" s="71"/>
      <c r="C388" s="71"/>
      <c r="D388" s="72"/>
      <c r="E388" s="72"/>
      <c r="F388" s="70"/>
      <c r="G388" s="70"/>
      <c r="H388" s="70"/>
      <c r="I388" s="70"/>
      <c r="J388" s="70"/>
      <c r="K388" s="70"/>
      <c r="L388" s="70"/>
      <c r="M388" s="70"/>
      <c r="N388" s="70"/>
      <c r="O388" s="70"/>
      <c r="P388" s="70"/>
      <c r="Q388" s="70"/>
      <c r="R388" s="70"/>
      <c r="S388" s="70"/>
      <c r="T388" s="70"/>
      <c r="U388" s="70"/>
      <c r="V388" s="70"/>
      <c r="W388" s="70"/>
      <c r="X388" s="70"/>
      <c r="Y388" s="70"/>
      <c r="Z388" s="70"/>
      <c r="AA388" s="70"/>
      <c r="AB388" s="70"/>
    </row>
    <row r="389" spans="1:28" ht="15.75" customHeight="1" x14ac:dyDescent="0.25">
      <c r="A389" s="70"/>
      <c r="B389" s="71"/>
      <c r="C389" s="71"/>
      <c r="D389" s="72"/>
      <c r="E389" s="72"/>
      <c r="F389" s="70"/>
      <c r="G389" s="70"/>
      <c r="H389" s="70"/>
      <c r="I389" s="70"/>
      <c r="J389" s="70"/>
      <c r="K389" s="70"/>
      <c r="L389" s="70"/>
      <c r="M389" s="70"/>
      <c r="N389" s="70"/>
      <c r="O389" s="70"/>
      <c r="P389" s="70"/>
      <c r="Q389" s="70"/>
      <c r="R389" s="70"/>
      <c r="S389" s="70"/>
      <c r="T389" s="70"/>
      <c r="U389" s="70"/>
      <c r="V389" s="70"/>
      <c r="W389" s="70"/>
      <c r="X389" s="70"/>
      <c r="Y389" s="70"/>
      <c r="Z389" s="70"/>
      <c r="AA389" s="70"/>
      <c r="AB389" s="70"/>
    </row>
    <row r="390" spans="1:28" ht="15.75" customHeight="1" x14ac:dyDescent="0.25">
      <c r="A390" s="70"/>
      <c r="B390" s="71"/>
      <c r="C390" s="71"/>
      <c r="D390" s="72"/>
      <c r="E390" s="72"/>
      <c r="F390" s="70"/>
      <c r="G390" s="70"/>
      <c r="H390" s="70"/>
      <c r="I390" s="70"/>
      <c r="J390" s="70"/>
      <c r="K390" s="70"/>
      <c r="L390" s="70"/>
      <c r="M390" s="70"/>
      <c r="N390" s="70"/>
      <c r="O390" s="70"/>
      <c r="P390" s="70"/>
      <c r="Q390" s="70"/>
      <c r="R390" s="70"/>
      <c r="S390" s="70"/>
      <c r="T390" s="70"/>
      <c r="U390" s="70"/>
      <c r="V390" s="70"/>
      <c r="W390" s="70"/>
      <c r="X390" s="70"/>
      <c r="Y390" s="70"/>
      <c r="Z390" s="70"/>
      <c r="AA390" s="70"/>
      <c r="AB390" s="70"/>
    </row>
    <row r="391" spans="1:28" ht="15.75" customHeight="1" x14ac:dyDescent="0.25">
      <c r="A391" s="70"/>
      <c r="B391" s="71"/>
      <c r="C391" s="71"/>
      <c r="D391" s="72"/>
      <c r="E391" s="72"/>
      <c r="F391" s="70"/>
      <c r="G391" s="70"/>
      <c r="H391" s="70"/>
      <c r="I391" s="70"/>
      <c r="J391" s="70"/>
      <c r="K391" s="70"/>
      <c r="L391" s="70"/>
      <c r="M391" s="70"/>
      <c r="N391" s="70"/>
      <c r="O391" s="70"/>
      <c r="P391" s="70"/>
      <c r="Q391" s="70"/>
      <c r="R391" s="70"/>
      <c r="S391" s="70"/>
      <c r="T391" s="70"/>
      <c r="U391" s="70"/>
      <c r="V391" s="70"/>
      <c r="W391" s="70"/>
      <c r="X391" s="70"/>
      <c r="Y391" s="70"/>
      <c r="Z391" s="70"/>
      <c r="AA391" s="70"/>
      <c r="AB391" s="70"/>
    </row>
    <row r="392" spans="1:28" ht="15.75" customHeight="1" x14ac:dyDescent="0.25">
      <c r="A392" s="70"/>
      <c r="B392" s="71"/>
      <c r="C392" s="71"/>
      <c r="D392" s="72"/>
      <c r="E392" s="72"/>
      <c r="F392" s="70"/>
      <c r="G392" s="70"/>
      <c r="H392" s="70"/>
      <c r="I392" s="70"/>
      <c r="J392" s="70"/>
      <c r="K392" s="70"/>
      <c r="L392" s="70"/>
      <c r="M392" s="70"/>
      <c r="N392" s="70"/>
      <c r="O392" s="70"/>
      <c r="P392" s="70"/>
      <c r="Q392" s="70"/>
      <c r="R392" s="70"/>
      <c r="S392" s="70"/>
      <c r="T392" s="70"/>
      <c r="U392" s="70"/>
      <c r="V392" s="70"/>
      <c r="W392" s="70"/>
      <c r="X392" s="70"/>
      <c r="Y392" s="70"/>
      <c r="Z392" s="70"/>
      <c r="AA392" s="70"/>
      <c r="AB392" s="70"/>
    </row>
    <row r="393" spans="1:28" ht="15.75" customHeight="1" x14ac:dyDescent="0.25">
      <c r="A393" s="70"/>
      <c r="B393" s="71"/>
      <c r="C393" s="71"/>
      <c r="D393" s="72"/>
      <c r="E393" s="72"/>
      <c r="F393" s="70"/>
      <c r="G393" s="70"/>
      <c r="H393" s="70"/>
      <c r="I393" s="70"/>
      <c r="J393" s="70"/>
      <c r="K393" s="70"/>
      <c r="L393" s="70"/>
      <c r="M393" s="70"/>
      <c r="N393" s="70"/>
      <c r="O393" s="70"/>
      <c r="P393" s="70"/>
      <c r="Q393" s="70"/>
      <c r="R393" s="70"/>
      <c r="S393" s="70"/>
      <c r="T393" s="70"/>
      <c r="U393" s="70"/>
      <c r="V393" s="70"/>
      <c r="W393" s="70"/>
      <c r="X393" s="70"/>
      <c r="Y393" s="70"/>
      <c r="Z393" s="70"/>
      <c r="AA393" s="70"/>
      <c r="AB393" s="70"/>
    </row>
    <row r="394" spans="1:28" ht="15.75" customHeight="1" x14ac:dyDescent="0.25">
      <c r="A394" s="70"/>
      <c r="B394" s="71"/>
      <c r="C394" s="71"/>
      <c r="D394" s="72"/>
      <c r="E394" s="72"/>
      <c r="F394" s="70"/>
      <c r="G394" s="70"/>
      <c r="H394" s="70"/>
      <c r="I394" s="70"/>
      <c r="J394" s="70"/>
      <c r="K394" s="70"/>
      <c r="L394" s="70"/>
      <c r="M394" s="70"/>
      <c r="N394" s="70"/>
      <c r="O394" s="70"/>
      <c r="P394" s="70"/>
      <c r="Q394" s="70"/>
      <c r="R394" s="70"/>
      <c r="S394" s="70"/>
      <c r="T394" s="70"/>
      <c r="U394" s="70"/>
      <c r="V394" s="70"/>
      <c r="W394" s="70"/>
      <c r="X394" s="70"/>
      <c r="Y394" s="70"/>
      <c r="Z394" s="70"/>
      <c r="AA394" s="70"/>
      <c r="AB394" s="70"/>
    </row>
    <row r="395" spans="1:28" ht="15.75" customHeight="1" x14ac:dyDescent="0.25">
      <c r="A395" s="70"/>
      <c r="B395" s="71"/>
      <c r="C395" s="71"/>
      <c r="D395" s="72"/>
      <c r="E395" s="72"/>
      <c r="F395" s="70"/>
      <c r="G395" s="70"/>
      <c r="H395" s="70"/>
      <c r="I395" s="70"/>
      <c r="J395" s="70"/>
      <c r="K395" s="70"/>
      <c r="L395" s="70"/>
      <c r="M395" s="70"/>
      <c r="N395" s="70"/>
      <c r="O395" s="70"/>
      <c r="P395" s="70"/>
      <c r="Q395" s="70"/>
      <c r="R395" s="70"/>
      <c r="S395" s="70"/>
      <c r="T395" s="70"/>
      <c r="U395" s="70"/>
      <c r="V395" s="70"/>
      <c r="W395" s="70"/>
      <c r="X395" s="70"/>
      <c r="Y395" s="70"/>
      <c r="Z395" s="70"/>
      <c r="AA395" s="70"/>
      <c r="AB395" s="70"/>
    </row>
    <row r="396" spans="1:28" ht="15.75" customHeight="1" x14ac:dyDescent="0.25">
      <c r="A396" s="70"/>
      <c r="B396" s="71"/>
      <c r="C396" s="71"/>
      <c r="D396" s="72"/>
      <c r="E396" s="72"/>
      <c r="F396" s="70"/>
      <c r="G396" s="70"/>
      <c r="H396" s="70"/>
      <c r="I396" s="70"/>
      <c r="J396" s="70"/>
      <c r="K396" s="70"/>
      <c r="L396" s="70"/>
      <c r="M396" s="70"/>
      <c r="N396" s="70"/>
      <c r="O396" s="70"/>
      <c r="P396" s="70"/>
      <c r="Q396" s="70"/>
      <c r="R396" s="70"/>
      <c r="S396" s="70"/>
      <c r="T396" s="70"/>
      <c r="U396" s="70"/>
      <c r="V396" s="70"/>
      <c r="W396" s="70"/>
      <c r="X396" s="70"/>
      <c r="Y396" s="70"/>
      <c r="Z396" s="70"/>
      <c r="AA396" s="70"/>
      <c r="AB396" s="70"/>
    </row>
    <row r="397" spans="1:28" ht="15.75" customHeight="1" x14ac:dyDescent="0.25">
      <c r="A397" s="70"/>
      <c r="B397" s="71"/>
      <c r="C397" s="71"/>
      <c r="D397" s="72"/>
      <c r="E397" s="72"/>
      <c r="F397" s="70"/>
      <c r="G397" s="70"/>
      <c r="H397" s="70"/>
      <c r="I397" s="70"/>
      <c r="J397" s="70"/>
      <c r="K397" s="70"/>
      <c r="L397" s="70"/>
      <c r="M397" s="70"/>
      <c r="N397" s="70"/>
      <c r="O397" s="70"/>
      <c r="P397" s="70"/>
      <c r="Q397" s="70"/>
      <c r="R397" s="70"/>
      <c r="S397" s="70"/>
      <c r="T397" s="70"/>
      <c r="U397" s="70"/>
      <c r="V397" s="70"/>
      <c r="W397" s="70"/>
      <c r="X397" s="70"/>
      <c r="Y397" s="70"/>
      <c r="Z397" s="70"/>
      <c r="AA397" s="70"/>
      <c r="AB397" s="70"/>
    </row>
    <row r="398" spans="1:28" ht="15.75" customHeight="1" x14ac:dyDescent="0.25">
      <c r="A398" s="70"/>
      <c r="B398" s="71"/>
      <c r="C398" s="71"/>
      <c r="D398" s="72"/>
      <c r="E398" s="72"/>
      <c r="F398" s="70"/>
      <c r="G398" s="70"/>
      <c r="H398" s="70"/>
      <c r="I398" s="70"/>
      <c r="J398" s="70"/>
      <c r="K398" s="70"/>
      <c r="L398" s="70"/>
      <c r="M398" s="70"/>
      <c r="N398" s="70"/>
      <c r="O398" s="70"/>
      <c r="P398" s="70"/>
      <c r="Q398" s="70"/>
      <c r="R398" s="70"/>
      <c r="S398" s="70"/>
      <c r="T398" s="70"/>
      <c r="U398" s="70"/>
      <c r="V398" s="70"/>
      <c r="W398" s="70"/>
      <c r="X398" s="70"/>
      <c r="Y398" s="70"/>
      <c r="Z398" s="70"/>
      <c r="AA398" s="70"/>
      <c r="AB398" s="70"/>
    </row>
    <row r="399" spans="1:28" ht="15.75" customHeight="1" x14ac:dyDescent="0.25">
      <c r="A399" s="70"/>
      <c r="B399" s="71"/>
      <c r="C399" s="71"/>
      <c r="D399" s="72"/>
      <c r="E399" s="72"/>
      <c r="F399" s="70"/>
      <c r="G399" s="70"/>
      <c r="H399" s="70"/>
      <c r="I399" s="70"/>
      <c r="J399" s="70"/>
      <c r="K399" s="70"/>
      <c r="L399" s="70"/>
      <c r="M399" s="70"/>
      <c r="N399" s="70"/>
      <c r="O399" s="70"/>
      <c r="P399" s="70"/>
      <c r="Q399" s="70"/>
      <c r="R399" s="70"/>
      <c r="S399" s="70"/>
      <c r="T399" s="70"/>
      <c r="U399" s="70"/>
      <c r="V399" s="70"/>
      <c r="W399" s="70"/>
      <c r="X399" s="70"/>
      <c r="Y399" s="70"/>
      <c r="Z399" s="70"/>
      <c r="AA399" s="70"/>
      <c r="AB399" s="70"/>
    </row>
    <row r="400" spans="1:28" ht="15.75" customHeight="1" x14ac:dyDescent="0.25">
      <c r="A400" s="70"/>
      <c r="B400" s="71"/>
      <c r="C400" s="71"/>
      <c r="D400" s="72"/>
      <c r="E400" s="72"/>
      <c r="F400" s="70"/>
      <c r="G400" s="70"/>
      <c r="H400" s="70"/>
      <c r="I400" s="70"/>
      <c r="J400" s="70"/>
      <c r="K400" s="70"/>
      <c r="L400" s="70"/>
      <c r="M400" s="70"/>
      <c r="N400" s="70"/>
      <c r="O400" s="70"/>
      <c r="P400" s="70"/>
      <c r="Q400" s="70"/>
      <c r="R400" s="70"/>
      <c r="S400" s="70"/>
      <c r="T400" s="70"/>
      <c r="U400" s="70"/>
      <c r="V400" s="70"/>
      <c r="W400" s="70"/>
      <c r="X400" s="70"/>
      <c r="Y400" s="70"/>
      <c r="Z400" s="70"/>
      <c r="AA400" s="70"/>
      <c r="AB400" s="70"/>
    </row>
    <row r="401" spans="1:28" ht="15.75" customHeight="1" x14ac:dyDescent="0.25">
      <c r="A401" s="70"/>
      <c r="B401" s="71"/>
      <c r="C401" s="71"/>
      <c r="D401" s="72"/>
      <c r="E401" s="72"/>
      <c r="F401" s="70"/>
      <c r="G401" s="70"/>
      <c r="H401" s="70"/>
      <c r="I401" s="70"/>
      <c r="J401" s="70"/>
      <c r="K401" s="70"/>
      <c r="L401" s="70"/>
      <c r="M401" s="70"/>
      <c r="N401" s="70"/>
      <c r="O401" s="70"/>
      <c r="P401" s="70"/>
      <c r="Q401" s="70"/>
      <c r="R401" s="70"/>
      <c r="S401" s="70"/>
      <c r="T401" s="70"/>
      <c r="U401" s="70"/>
      <c r="V401" s="70"/>
      <c r="W401" s="70"/>
      <c r="X401" s="70"/>
      <c r="Y401" s="70"/>
      <c r="Z401" s="70"/>
      <c r="AA401" s="70"/>
      <c r="AB401" s="70"/>
    </row>
    <row r="402" spans="1:28" ht="15.75" customHeight="1" x14ac:dyDescent="0.25">
      <c r="A402" s="70"/>
      <c r="B402" s="71"/>
      <c r="C402" s="71"/>
      <c r="D402" s="72"/>
      <c r="E402" s="72"/>
      <c r="F402" s="70"/>
      <c r="G402" s="70"/>
      <c r="H402" s="70"/>
      <c r="I402" s="70"/>
      <c r="J402" s="70"/>
      <c r="K402" s="70"/>
      <c r="L402" s="70"/>
      <c r="M402" s="70"/>
      <c r="N402" s="70"/>
      <c r="O402" s="70"/>
      <c r="P402" s="70"/>
      <c r="Q402" s="70"/>
      <c r="R402" s="70"/>
      <c r="S402" s="70"/>
      <c r="T402" s="70"/>
      <c r="U402" s="70"/>
      <c r="V402" s="70"/>
      <c r="W402" s="70"/>
      <c r="X402" s="70"/>
      <c r="Y402" s="70"/>
      <c r="Z402" s="70"/>
      <c r="AA402" s="70"/>
      <c r="AB402" s="70"/>
    </row>
    <row r="403" spans="1:28" ht="15.75" customHeight="1" x14ac:dyDescent="0.25">
      <c r="A403" s="70"/>
      <c r="B403" s="71"/>
      <c r="C403" s="71"/>
      <c r="D403" s="72"/>
      <c r="E403" s="72"/>
      <c r="F403" s="70"/>
      <c r="G403" s="70"/>
      <c r="H403" s="70"/>
      <c r="I403" s="70"/>
      <c r="J403" s="70"/>
      <c r="K403" s="70"/>
      <c r="L403" s="70"/>
      <c r="M403" s="70"/>
      <c r="N403" s="70"/>
      <c r="O403" s="70"/>
      <c r="P403" s="70"/>
      <c r="Q403" s="70"/>
      <c r="R403" s="70"/>
      <c r="S403" s="70"/>
      <c r="T403" s="70"/>
      <c r="U403" s="70"/>
      <c r="V403" s="70"/>
      <c r="W403" s="70"/>
      <c r="X403" s="70"/>
      <c r="Y403" s="70"/>
      <c r="Z403" s="70"/>
      <c r="AA403" s="70"/>
      <c r="AB403" s="70"/>
    </row>
    <row r="404" spans="1:28" ht="15.75" customHeight="1" x14ac:dyDescent="0.25">
      <c r="A404" s="70"/>
      <c r="B404" s="71"/>
      <c r="C404" s="71"/>
      <c r="D404" s="72"/>
      <c r="E404" s="72"/>
      <c r="F404" s="70"/>
      <c r="G404" s="70"/>
      <c r="H404" s="70"/>
      <c r="I404" s="70"/>
      <c r="J404" s="70"/>
      <c r="K404" s="70"/>
      <c r="L404" s="70"/>
      <c r="M404" s="70"/>
      <c r="N404" s="70"/>
      <c r="O404" s="70"/>
      <c r="P404" s="70"/>
      <c r="Q404" s="70"/>
      <c r="R404" s="70"/>
      <c r="S404" s="70"/>
      <c r="T404" s="70"/>
      <c r="U404" s="70"/>
      <c r="V404" s="70"/>
      <c r="W404" s="70"/>
      <c r="X404" s="70"/>
      <c r="Y404" s="70"/>
      <c r="Z404" s="70"/>
      <c r="AA404" s="70"/>
      <c r="AB404" s="70"/>
    </row>
    <row r="405" spans="1:28" ht="15.75" customHeight="1" x14ac:dyDescent="0.25">
      <c r="A405" s="70"/>
      <c r="B405" s="71"/>
      <c r="C405" s="71"/>
      <c r="D405" s="72"/>
      <c r="E405" s="72"/>
      <c r="F405" s="70"/>
      <c r="G405" s="70"/>
      <c r="H405" s="70"/>
      <c r="I405" s="70"/>
      <c r="J405" s="70"/>
      <c r="K405" s="70"/>
      <c r="L405" s="70"/>
      <c r="M405" s="70"/>
      <c r="N405" s="70"/>
      <c r="O405" s="70"/>
      <c r="P405" s="70"/>
      <c r="Q405" s="70"/>
      <c r="R405" s="70"/>
      <c r="S405" s="70"/>
      <c r="T405" s="70"/>
      <c r="U405" s="70"/>
      <c r="V405" s="70"/>
      <c r="W405" s="70"/>
      <c r="X405" s="70"/>
      <c r="Y405" s="70"/>
      <c r="Z405" s="70"/>
      <c r="AA405" s="70"/>
      <c r="AB405" s="70"/>
    </row>
    <row r="406" spans="1:28" ht="15.75" customHeight="1" x14ac:dyDescent="0.25">
      <c r="A406" s="70"/>
      <c r="B406" s="71"/>
      <c r="C406" s="71"/>
      <c r="D406" s="72"/>
      <c r="E406" s="72"/>
      <c r="F406" s="70"/>
      <c r="G406" s="70"/>
      <c r="H406" s="70"/>
      <c r="I406" s="70"/>
      <c r="J406" s="70"/>
      <c r="K406" s="70"/>
      <c r="L406" s="70"/>
      <c r="M406" s="70"/>
      <c r="N406" s="70"/>
      <c r="O406" s="70"/>
      <c r="P406" s="70"/>
      <c r="Q406" s="70"/>
      <c r="R406" s="70"/>
      <c r="S406" s="70"/>
      <c r="T406" s="70"/>
      <c r="U406" s="70"/>
      <c r="V406" s="70"/>
      <c r="W406" s="70"/>
      <c r="X406" s="70"/>
      <c r="Y406" s="70"/>
      <c r="Z406" s="70"/>
      <c r="AA406" s="70"/>
      <c r="AB406" s="70"/>
    </row>
    <row r="407" spans="1:28" ht="15.75" customHeight="1" x14ac:dyDescent="0.25">
      <c r="A407" s="70"/>
      <c r="B407" s="71"/>
      <c r="C407" s="71"/>
      <c r="D407" s="72"/>
      <c r="E407" s="72"/>
      <c r="F407" s="70"/>
      <c r="G407" s="70"/>
      <c r="H407" s="70"/>
      <c r="I407" s="70"/>
      <c r="J407" s="70"/>
      <c r="K407" s="70"/>
      <c r="L407" s="70"/>
      <c r="M407" s="70"/>
      <c r="N407" s="70"/>
      <c r="O407" s="70"/>
      <c r="P407" s="70"/>
      <c r="Q407" s="70"/>
      <c r="R407" s="70"/>
      <c r="S407" s="70"/>
      <c r="T407" s="70"/>
      <c r="U407" s="70"/>
      <c r="V407" s="70"/>
      <c r="W407" s="70"/>
      <c r="X407" s="70"/>
      <c r="Y407" s="70"/>
      <c r="Z407" s="70"/>
      <c r="AA407" s="70"/>
      <c r="AB407" s="70"/>
    </row>
    <row r="408" spans="1:28" ht="15.75" customHeight="1" x14ac:dyDescent="0.25">
      <c r="A408" s="70"/>
      <c r="B408" s="71"/>
      <c r="C408" s="71"/>
      <c r="D408" s="72"/>
      <c r="E408" s="72"/>
      <c r="F408" s="70"/>
      <c r="G408" s="70"/>
      <c r="H408" s="70"/>
      <c r="I408" s="70"/>
      <c r="J408" s="70"/>
      <c r="K408" s="70"/>
      <c r="L408" s="70"/>
      <c r="M408" s="70"/>
      <c r="N408" s="70"/>
      <c r="O408" s="70"/>
      <c r="P408" s="70"/>
      <c r="Q408" s="70"/>
      <c r="R408" s="70"/>
      <c r="S408" s="70"/>
      <c r="T408" s="70"/>
      <c r="U408" s="70"/>
      <c r="V408" s="70"/>
      <c r="W408" s="70"/>
      <c r="X408" s="70"/>
      <c r="Y408" s="70"/>
      <c r="Z408" s="70"/>
      <c r="AA408" s="70"/>
      <c r="AB408" s="70"/>
    </row>
    <row r="409" spans="1:28" ht="15.75" customHeight="1" x14ac:dyDescent="0.25">
      <c r="A409" s="70"/>
      <c r="B409" s="71"/>
      <c r="C409" s="71"/>
      <c r="D409" s="72"/>
      <c r="E409" s="72"/>
      <c r="F409" s="70"/>
      <c r="G409" s="70"/>
      <c r="H409" s="70"/>
      <c r="I409" s="70"/>
      <c r="J409" s="70"/>
      <c r="K409" s="70"/>
      <c r="L409" s="70"/>
      <c r="M409" s="70"/>
      <c r="N409" s="70"/>
      <c r="O409" s="70"/>
      <c r="P409" s="70"/>
      <c r="Q409" s="70"/>
      <c r="R409" s="70"/>
      <c r="S409" s="70"/>
      <c r="T409" s="70"/>
      <c r="U409" s="70"/>
      <c r="V409" s="70"/>
      <c r="W409" s="70"/>
      <c r="X409" s="70"/>
      <c r="Y409" s="70"/>
      <c r="Z409" s="70"/>
      <c r="AA409" s="70"/>
      <c r="AB409" s="70"/>
    </row>
    <row r="410" spans="1:28" ht="15.75" customHeight="1" x14ac:dyDescent="0.25">
      <c r="A410" s="70"/>
      <c r="B410" s="71"/>
      <c r="C410" s="71"/>
      <c r="D410" s="72"/>
      <c r="E410" s="72"/>
      <c r="F410" s="70"/>
      <c r="G410" s="70"/>
      <c r="H410" s="70"/>
      <c r="I410" s="70"/>
      <c r="J410" s="70"/>
      <c r="K410" s="70"/>
      <c r="L410" s="70"/>
      <c r="M410" s="70"/>
      <c r="N410" s="70"/>
      <c r="O410" s="70"/>
      <c r="P410" s="70"/>
      <c r="Q410" s="70"/>
      <c r="R410" s="70"/>
      <c r="S410" s="70"/>
      <c r="T410" s="70"/>
      <c r="U410" s="70"/>
      <c r="V410" s="70"/>
      <c r="W410" s="70"/>
      <c r="X410" s="70"/>
      <c r="Y410" s="70"/>
      <c r="Z410" s="70"/>
      <c r="AA410" s="70"/>
      <c r="AB410" s="70"/>
    </row>
    <row r="411" spans="1:28" ht="15.75" customHeight="1" x14ac:dyDescent="0.25">
      <c r="A411" s="70"/>
      <c r="B411" s="71"/>
      <c r="C411" s="71"/>
      <c r="D411" s="72"/>
      <c r="E411" s="72"/>
      <c r="F411" s="70"/>
      <c r="G411" s="70"/>
      <c r="H411" s="70"/>
      <c r="I411" s="70"/>
      <c r="J411" s="70"/>
      <c r="K411" s="70"/>
      <c r="L411" s="70"/>
      <c r="M411" s="70"/>
      <c r="N411" s="70"/>
      <c r="O411" s="70"/>
      <c r="P411" s="70"/>
      <c r="Q411" s="70"/>
      <c r="R411" s="70"/>
      <c r="S411" s="70"/>
      <c r="T411" s="70"/>
      <c r="U411" s="70"/>
      <c r="V411" s="70"/>
      <c r="W411" s="70"/>
      <c r="X411" s="70"/>
      <c r="Y411" s="70"/>
      <c r="Z411" s="70"/>
      <c r="AA411" s="70"/>
      <c r="AB411" s="70"/>
    </row>
    <row r="412" spans="1:28" ht="15.75" customHeight="1" x14ac:dyDescent="0.25">
      <c r="A412" s="70"/>
      <c r="B412" s="71"/>
      <c r="C412" s="71"/>
      <c r="D412" s="72"/>
      <c r="E412" s="72"/>
      <c r="F412" s="70"/>
      <c r="G412" s="70"/>
      <c r="H412" s="70"/>
      <c r="I412" s="70"/>
      <c r="J412" s="70"/>
      <c r="K412" s="70"/>
      <c r="L412" s="70"/>
      <c r="M412" s="70"/>
      <c r="N412" s="70"/>
      <c r="O412" s="70"/>
      <c r="P412" s="70"/>
      <c r="Q412" s="70"/>
      <c r="R412" s="70"/>
      <c r="S412" s="70"/>
      <c r="T412" s="70"/>
      <c r="U412" s="70"/>
      <c r="V412" s="70"/>
      <c r="W412" s="70"/>
      <c r="X412" s="70"/>
      <c r="Y412" s="70"/>
      <c r="Z412" s="70"/>
      <c r="AA412" s="70"/>
      <c r="AB412" s="70"/>
    </row>
    <row r="413" spans="1:28" ht="15.75" customHeight="1" x14ac:dyDescent="0.25">
      <c r="A413" s="70"/>
      <c r="B413" s="71"/>
      <c r="C413" s="71"/>
      <c r="D413" s="72"/>
      <c r="E413" s="72"/>
      <c r="F413" s="70"/>
      <c r="G413" s="70"/>
      <c r="H413" s="70"/>
      <c r="I413" s="70"/>
      <c r="J413" s="70"/>
      <c r="K413" s="70"/>
      <c r="L413" s="70"/>
      <c r="M413" s="70"/>
      <c r="N413" s="70"/>
      <c r="O413" s="70"/>
      <c r="P413" s="70"/>
      <c r="Q413" s="70"/>
      <c r="R413" s="70"/>
      <c r="S413" s="70"/>
      <c r="T413" s="70"/>
      <c r="U413" s="70"/>
      <c r="V413" s="70"/>
      <c r="W413" s="70"/>
      <c r="X413" s="70"/>
      <c r="Y413" s="70"/>
      <c r="Z413" s="70"/>
      <c r="AA413" s="70"/>
      <c r="AB413" s="70"/>
    </row>
    <row r="414" spans="1:28" ht="15.75" customHeight="1" x14ac:dyDescent="0.25">
      <c r="A414" s="70"/>
      <c r="B414" s="71"/>
      <c r="C414" s="71"/>
      <c r="D414" s="72"/>
      <c r="E414" s="72"/>
      <c r="F414" s="70"/>
      <c r="G414" s="70"/>
      <c r="H414" s="70"/>
      <c r="I414" s="70"/>
      <c r="J414" s="70"/>
      <c r="K414" s="70"/>
      <c r="L414" s="70"/>
      <c r="M414" s="70"/>
      <c r="N414" s="70"/>
      <c r="O414" s="70"/>
      <c r="P414" s="70"/>
      <c r="Q414" s="70"/>
      <c r="R414" s="70"/>
      <c r="S414" s="70"/>
      <c r="T414" s="70"/>
      <c r="U414" s="70"/>
      <c r="V414" s="70"/>
      <c r="W414" s="70"/>
      <c r="X414" s="70"/>
      <c r="Y414" s="70"/>
      <c r="Z414" s="70"/>
      <c r="AA414" s="70"/>
      <c r="AB414" s="70"/>
    </row>
    <row r="415" spans="1:28" ht="15.75" customHeight="1" x14ac:dyDescent="0.25">
      <c r="A415" s="70"/>
      <c r="B415" s="71"/>
      <c r="C415" s="71"/>
      <c r="D415" s="72"/>
      <c r="E415" s="72"/>
      <c r="F415" s="70"/>
      <c r="G415" s="70"/>
      <c r="H415" s="70"/>
      <c r="I415" s="70"/>
      <c r="J415" s="70"/>
      <c r="K415" s="70"/>
      <c r="L415" s="70"/>
      <c r="M415" s="70"/>
      <c r="N415" s="70"/>
      <c r="O415" s="70"/>
      <c r="P415" s="70"/>
      <c r="Q415" s="70"/>
      <c r="R415" s="70"/>
      <c r="S415" s="70"/>
      <c r="T415" s="70"/>
      <c r="U415" s="70"/>
      <c r="V415" s="70"/>
      <c r="W415" s="70"/>
      <c r="X415" s="70"/>
      <c r="Y415" s="70"/>
      <c r="Z415" s="70"/>
      <c r="AA415" s="70"/>
      <c r="AB415" s="70"/>
    </row>
    <row r="416" spans="1:28" ht="15.75" customHeight="1" x14ac:dyDescent="0.25">
      <c r="A416" s="70"/>
      <c r="B416" s="71"/>
      <c r="C416" s="71"/>
      <c r="D416" s="72"/>
      <c r="E416" s="72"/>
      <c r="F416" s="70"/>
      <c r="G416" s="70"/>
      <c r="H416" s="70"/>
      <c r="I416" s="70"/>
      <c r="J416" s="70"/>
      <c r="K416" s="70"/>
      <c r="L416" s="70"/>
      <c r="M416" s="70"/>
      <c r="N416" s="70"/>
      <c r="O416" s="70"/>
      <c r="P416" s="70"/>
      <c r="Q416" s="70"/>
      <c r="R416" s="70"/>
      <c r="S416" s="70"/>
      <c r="T416" s="70"/>
      <c r="U416" s="70"/>
      <c r="V416" s="70"/>
      <c r="W416" s="70"/>
      <c r="X416" s="70"/>
      <c r="Y416" s="70"/>
      <c r="Z416" s="70"/>
      <c r="AA416" s="70"/>
      <c r="AB416" s="70"/>
    </row>
    <row r="417" spans="1:28" ht="15.75" customHeight="1" x14ac:dyDescent="0.25">
      <c r="A417" s="70"/>
      <c r="B417" s="71"/>
      <c r="C417" s="71"/>
      <c r="D417" s="72"/>
      <c r="E417" s="72"/>
      <c r="F417" s="70"/>
      <c r="G417" s="70"/>
      <c r="H417" s="70"/>
      <c r="I417" s="70"/>
      <c r="J417" s="70"/>
      <c r="K417" s="70"/>
      <c r="L417" s="70"/>
      <c r="M417" s="70"/>
      <c r="N417" s="70"/>
      <c r="O417" s="70"/>
      <c r="P417" s="70"/>
      <c r="Q417" s="70"/>
      <c r="R417" s="70"/>
      <c r="S417" s="70"/>
      <c r="T417" s="70"/>
      <c r="U417" s="70"/>
      <c r="V417" s="70"/>
      <c r="W417" s="70"/>
      <c r="X417" s="70"/>
      <c r="Y417" s="70"/>
      <c r="Z417" s="70"/>
      <c r="AA417" s="70"/>
      <c r="AB417" s="70"/>
    </row>
    <row r="418" spans="1:28" ht="15.75" customHeight="1" x14ac:dyDescent="0.25">
      <c r="A418" s="70"/>
      <c r="B418" s="71"/>
      <c r="C418" s="71"/>
      <c r="D418" s="72"/>
      <c r="E418" s="72"/>
      <c r="F418" s="70"/>
      <c r="G418" s="70"/>
      <c r="H418" s="70"/>
      <c r="I418" s="70"/>
      <c r="J418" s="70"/>
      <c r="K418" s="70"/>
      <c r="L418" s="70"/>
      <c r="M418" s="70"/>
      <c r="N418" s="70"/>
      <c r="O418" s="70"/>
      <c r="P418" s="70"/>
      <c r="Q418" s="70"/>
      <c r="R418" s="70"/>
      <c r="S418" s="70"/>
      <c r="T418" s="70"/>
      <c r="U418" s="70"/>
      <c r="V418" s="70"/>
      <c r="W418" s="70"/>
      <c r="X418" s="70"/>
      <c r="Y418" s="70"/>
      <c r="Z418" s="70"/>
      <c r="AA418" s="70"/>
      <c r="AB418" s="70"/>
    </row>
    <row r="419" spans="1:28" ht="15.75" customHeight="1" x14ac:dyDescent="0.25">
      <c r="A419" s="70"/>
      <c r="B419" s="71"/>
      <c r="C419" s="71"/>
      <c r="D419" s="72"/>
      <c r="E419" s="72"/>
      <c r="F419" s="70"/>
      <c r="G419" s="70"/>
      <c r="H419" s="70"/>
      <c r="I419" s="70"/>
      <c r="J419" s="70"/>
      <c r="K419" s="70"/>
      <c r="L419" s="70"/>
      <c r="M419" s="70"/>
      <c r="N419" s="70"/>
      <c r="O419" s="70"/>
      <c r="P419" s="70"/>
      <c r="Q419" s="70"/>
      <c r="R419" s="70"/>
      <c r="S419" s="70"/>
      <c r="T419" s="70"/>
      <c r="U419" s="70"/>
      <c r="V419" s="70"/>
      <c r="W419" s="70"/>
      <c r="X419" s="70"/>
      <c r="Y419" s="70"/>
      <c r="Z419" s="70"/>
      <c r="AA419" s="70"/>
      <c r="AB419" s="70"/>
    </row>
    <row r="420" spans="1:28" ht="15.75" customHeight="1" x14ac:dyDescent="0.25">
      <c r="A420" s="70"/>
      <c r="B420" s="71"/>
      <c r="C420" s="71"/>
      <c r="D420" s="72"/>
      <c r="E420" s="72"/>
      <c r="F420" s="70"/>
      <c r="G420" s="70"/>
      <c r="H420" s="70"/>
      <c r="I420" s="70"/>
      <c r="J420" s="70"/>
      <c r="K420" s="70"/>
      <c r="L420" s="70"/>
      <c r="M420" s="70"/>
      <c r="N420" s="70"/>
      <c r="O420" s="70"/>
      <c r="P420" s="70"/>
      <c r="Q420" s="70"/>
      <c r="R420" s="70"/>
      <c r="S420" s="70"/>
      <c r="T420" s="70"/>
      <c r="U420" s="70"/>
      <c r="V420" s="70"/>
      <c r="W420" s="70"/>
      <c r="X420" s="70"/>
      <c r="Y420" s="70"/>
      <c r="Z420" s="70"/>
      <c r="AA420" s="70"/>
      <c r="AB420" s="70"/>
    </row>
    <row r="421" spans="1:28" ht="15.75" customHeight="1" x14ac:dyDescent="0.25">
      <c r="A421" s="70"/>
      <c r="B421" s="71"/>
      <c r="C421" s="71"/>
      <c r="D421" s="72"/>
      <c r="E421" s="72"/>
      <c r="F421" s="70"/>
      <c r="G421" s="70"/>
      <c r="H421" s="70"/>
      <c r="I421" s="70"/>
      <c r="J421" s="70"/>
      <c r="K421" s="70"/>
      <c r="L421" s="70"/>
      <c r="M421" s="70"/>
      <c r="N421" s="70"/>
      <c r="O421" s="70"/>
      <c r="P421" s="70"/>
      <c r="Q421" s="70"/>
      <c r="R421" s="70"/>
      <c r="S421" s="70"/>
      <c r="T421" s="70"/>
      <c r="U421" s="70"/>
      <c r="V421" s="70"/>
      <c r="W421" s="70"/>
      <c r="X421" s="70"/>
      <c r="Y421" s="70"/>
      <c r="Z421" s="70"/>
      <c r="AA421" s="70"/>
      <c r="AB421" s="70"/>
    </row>
    <row r="422" spans="1:28" ht="15.75" customHeight="1" x14ac:dyDescent="0.25">
      <c r="A422" s="70"/>
      <c r="B422" s="71"/>
      <c r="C422" s="71"/>
      <c r="D422" s="72"/>
      <c r="E422" s="72"/>
      <c r="F422" s="70"/>
      <c r="G422" s="70"/>
      <c r="H422" s="70"/>
      <c r="I422" s="70"/>
      <c r="J422" s="70"/>
      <c r="K422" s="70"/>
      <c r="L422" s="70"/>
      <c r="M422" s="70"/>
      <c r="N422" s="70"/>
      <c r="O422" s="70"/>
      <c r="P422" s="70"/>
      <c r="Q422" s="70"/>
      <c r="R422" s="70"/>
      <c r="S422" s="70"/>
      <c r="T422" s="70"/>
      <c r="U422" s="70"/>
      <c r="V422" s="70"/>
      <c r="W422" s="70"/>
      <c r="X422" s="70"/>
      <c r="Y422" s="70"/>
      <c r="Z422" s="70"/>
      <c r="AA422" s="70"/>
      <c r="AB422" s="70"/>
    </row>
    <row r="423" spans="1:28" ht="15.75" customHeight="1" x14ac:dyDescent="0.25">
      <c r="A423" s="70"/>
      <c r="B423" s="71"/>
      <c r="C423" s="71"/>
      <c r="D423" s="72"/>
      <c r="E423" s="72"/>
      <c r="F423" s="70"/>
      <c r="G423" s="70"/>
      <c r="H423" s="70"/>
      <c r="I423" s="70"/>
      <c r="J423" s="70"/>
      <c r="K423" s="70"/>
      <c r="L423" s="70"/>
      <c r="M423" s="70"/>
      <c r="N423" s="70"/>
      <c r="O423" s="70"/>
      <c r="P423" s="70"/>
      <c r="Q423" s="70"/>
      <c r="R423" s="70"/>
      <c r="S423" s="70"/>
      <c r="T423" s="70"/>
      <c r="U423" s="70"/>
      <c r="V423" s="70"/>
      <c r="W423" s="70"/>
      <c r="X423" s="70"/>
      <c r="Y423" s="70"/>
      <c r="Z423" s="70"/>
      <c r="AA423" s="70"/>
      <c r="AB423" s="70"/>
    </row>
    <row r="424" spans="1:28" ht="15.75" customHeight="1" x14ac:dyDescent="0.25">
      <c r="A424" s="70"/>
      <c r="B424" s="71"/>
      <c r="C424" s="71"/>
      <c r="D424" s="72"/>
      <c r="E424" s="72"/>
      <c r="F424" s="70"/>
      <c r="G424" s="70"/>
      <c r="H424" s="70"/>
      <c r="I424" s="70"/>
      <c r="J424" s="70"/>
      <c r="K424" s="70"/>
      <c r="L424" s="70"/>
      <c r="M424" s="70"/>
      <c r="N424" s="70"/>
      <c r="O424" s="70"/>
      <c r="P424" s="70"/>
      <c r="Q424" s="70"/>
      <c r="R424" s="70"/>
      <c r="S424" s="70"/>
      <c r="T424" s="70"/>
      <c r="U424" s="70"/>
      <c r="V424" s="70"/>
      <c r="W424" s="70"/>
      <c r="X424" s="70"/>
      <c r="Y424" s="70"/>
      <c r="Z424" s="70"/>
      <c r="AA424" s="70"/>
      <c r="AB424" s="70"/>
    </row>
    <row r="425" spans="1:28" ht="15.75" customHeight="1" x14ac:dyDescent="0.25">
      <c r="A425" s="70"/>
      <c r="B425" s="71"/>
      <c r="C425" s="71"/>
      <c r="D425" s="72"/>
      <c r="E425" s="72"/>
      <c r="F425" s="70"/>
      <c r="G425" s="70"/>
      <c r="H425" s="70"/>
      <c r="I425" s="70"/>
      <c r="J425" s="70"/>
      <c r="K425" s="70"/>
      <c r="L425" s="70"/>
      <c r="M425" s="70"/>
      <c r="N425" s="70"/>
      <c r="O425" s="70"/>
      <c r="P425" s="70"/>
      <c r="Q425" s="70"/>
      <c r="R425" s="70"/>
      <c r="S425" s="70"/>
      <c r="T425" s="70"/>
      <c r="U425" s="70"/>
      <c r="V425" s="70"/>
      <c r="W425" s="70"/>
      <c r="X425" s="70"/>
      <c r="Y425" s="70"/>
      <c r="Z425" s="70"/>
      <c r="AA425" s="70"/>
      <c r="AB425" s="70"/>
    </row>
    <row r="426" spans="1:28" ht="15.75" customHeight="1" x14ac:dyDescent="0.25">
      <c r="A426" s="70"/>
      <c r="B426" s="71"/>
      <c r="C426" s="71"/>
      <c r="D426" s="72"/>
      <c r="E426" s="72"/>
      <c r="F426" s="70"/>
      <c r="G426" s="70"/>
      <c r="H426" s="70"/>
      <c r="I426" s="70"/>
      <c r="J426" s="70"/>
      <c r="K426" s="70"/>
      <c r="L426" s="70"/>
      <c r="M426" s="70"/>
      <c r="N426" s="70"/>
      <c r="O426" s="70"/>
      <c r="P426" s="70"/>
      <c r="Q426" s="70"/>
      <c r="R426" s="70"/>
      <c r="S426" s="70"/>
      <c r="T426" s="70"/>
      <c r="U426" s="70"/>
      <c r="V426" s="70"/>
      <c r="W426" s="70"/>
      <c r="X426" s="70"/>
      <c r="Y426" s="70"/>
      <c r="Z426" s="70"/>
      <c r="AA426" s="70"/>
      <c r="AB426" s="70"/>
    </row>
    <row r="427" spans="1:28" ht="15.75" customHeight="1" x14ac:dyDescent="0.25">
      <c r="A427" s="70"/>
      <c r="B427" s="71"/>
      <c r="C427" s="71"/>
      <c r="D427" s="72"/>
      <c r="E427" s="72"/>
      <c r="F427" s="70"/>
      <c r="G427" s="70"/>
      <c r="H427" s="70"/>
      <c r="I427" s="70"/>
      <c r="J427" s="70"/>
      <c r="K427" s="70"/>
      <c r="L427" s="70"/>
      <c r="M427" s="70"/>
      <c r="N427" s="70"/>
      <c r="O427" s="70"/>
      <c r="P427" s="70"/>
      <c r="Q427" s="70"/>
      <c r="R427" s="70"/>
      <c r="S427" s="70"/>
      <c r="T427" s="70"/>
      <c r="U427" s="70"/>
      <c r="V427" s="70"/>
      <c r="W427" s="70"/>
      <c r="X427" s="70"/>
      <c r="Y427" s="70"/>
      <c r="Z427" s="70"/>
      <c r="AA427" s="70"/>
      <c r="AB427" s="70"/>
    </row>
    <row r="428" spans="1:28" ht="15.75" customHeight="1" x14ac:dyDescent="0.25">
      <c r="A428" s="70"/>
      <c r="B428" s="71"/>
      <c r="C428" s="71"/>
      <c r="D428" s="72"/>
      <c r="E428" s="72"/>
      <c r="F428" s="70"/>
      <c r="G428" s="70"/>
      <c r="H428" s="70"/>
      <c r="I428" s="70"/>
      <c r="J428" s="70"/>
      <c r="K428" s="70"/>
      <c r="L428" s="70"/>
      <c r="M428" s="70"/>
      <c r="N428" s="70"/>
      <c r="O428" s="70"/>
      <c r="P428" s="70"/>
      <c r="Q428" s="70"/>
      <c r="R428" s="70"/>
      <c r="S428" s="70"/>
      <c r="T428" s="70"/>
      <c r="U428" s="70"/>
      <c r="V428" s="70"/>
      <c r="W428" s="70"/>
      <c r="X428" s="70"/>
      <c r="Y428" s="70"/>
      <c r="Z428" s="70"/>
      <c r="AA428" s="70"/>
      <c r="AB428" s="70"/>
    </row>
    <row r="429" spans="1:28" ht="15.75" customHeight="1" x14ac:dyDescent="0.25">
      <c r="A429" s="70"/>
      <c r="B429" s="71"/>
      <c r="C429" s="71"/>
      <c r="D429" s="72"/>
      <c r="E429" s="72"/>
      <c r="F429" s="70"/>
      <c r="G429" s="70"/>
      <c r="H429" s="70"/>
      <c r="I429" s="70"/>
      <c r="J429" s="70"/>
      <c r="K429" s="70"/>
      <c r="L429" s="70"/>
      <c r="M429" s="70"/>
      <c r="N429" s="70"/>
      <c r="O429" s="70"/>
      <c r="P429" s="70"/>
      <c r="Q429" s="70"/>
      <c r="R429" s="70"/>
      <c r="S429" s="70"/>
      <c r="T429" s="70"/>
      <c r="U429" s="70"/>
      <c r="V429" s="70"/>
      <c r="W429" s="70"/>
      <c r="X429" s="70"/>
      <c r="Y429" s="70"/>
      <c r="Z429" s="70"/>
      <c r="AA429" s="70"/>
      <c r="AB429" s="70"/>
    </row>
    <row r="430" spans="1:28" ht="15.75" customHeight="1" x14ac:dyDescent="0.25">
      <c r="A430" s="70"/>
      <c r="B430" s="71"/>
      <c r="C430" s="71"/>
      <c r="D430" s="72"/>
      <c r="E430" s="72"/>
      <c r="F430" s="70"/>
      <c r="G430" s="70"/>
      <c r="H430" s="70"/>
      <c r="I430" s="70"/>
      <c r="J430" s="70"/>
      <c r="K430" s="70"/>
      <c r="L430" s="70"/>
      <c r="M430" s="70"/>
      <c r="N430" s="70"/>
      <c r="O430" s="70"/>
      <c r="P430" s="70"/>
      <c r="Q430" s="70"/>
      <c r="R430" s="70"/>
      <c r="S430" s="70"/>
      <c r="T430" s="70"/>
      <c r="U430" s="70"/>
      <c r="V430" s="70"/>
      <c r="W430" s="70"/>
      <c r="X430" s="70"/>
      <c r="Y430" s="70"/>
      <c r="Z430" s="70"/>
      <c r="AA430" s="70"/>
      <c r="AB430" s="70"/>
    </row>
    <row r="431" spans="1:28" ht="15.75" customHeight="1" x14ac:dyDescent="0.25">
      <c r="A431" s="70"/>
      <c r="B431" s="71"/>
      <c r="C431" s="71"/>
      <c r="D431" s="72"/>
      <c r="E431" s="72"/>
      <c r="F431" s="70"/>
      <c r="G431" s="70"/>
      <c r="H431" s="70"/>
      <c r="I431" s="70"/>
      <c r="J431" s="70"/>
      <c r="K431" s="70"/>
      <c r="L431" s="70"/>
      <c r="M431" s="70"/>
      <c r="N431" s="70"/>
      <c r="O431" s="70"/>
      <c r="P431" s="70"/>
      <c r="Q431" s="70"/>
      <c r="R431" s="70"/>
      <c r="S431" s="70"/>
      <c r="T431" s="70"/>
      <c r="U431" s="70"/>
      <c r="V431" s="70"/>
      <c r="W431" s="70"/>
      <c r="X431" s="70"/>
      <c r="Y431" s="70"/>
      <c r="Z431" s="70"/>
      <c r="AA431" s="70"/>
      <c r="AB431" s="70"/>
    </row>
    <row r="432" spans="1:28" ht="15.75" customHeight="1" x14ac:dyDescent="0.25">
      <c r="A432" s="70"/>
      <c r="B432" s="71"/>
      <c r="C432" s="71"/>
      <c r="D432" s="72"/>
      <c r="E432" s="72"/>
      <c r="F432" s="70"/>
      <c r="G432" s="70"/>
      <c r="H432" s="70"/>
      <c r="I432" s="70"/>
      <c r="J432" s="70"/>
      <c r="K432" s="70"/>
      <c r="L432" s="70"/>
      <c r="M432" s="70"/>
      <c r="N432" s="70"/>
      <c r="O432" s="70"/>
      <c r="P432" s="70"/>
      <c r="Q432" s="70"/>
      <c r="R432" s="70"/>
      <c r="S432" s="70"/>
      <c r="T432" s="70"/>
      <c r="U432" s="70"/>
      <c r="V432" s="70"/>
      <c r="W432" s="70"/>
      <c r="X432" s="70"/>
      <c r="Y432" s="70"/>
      <c r="Z432" s="70"/>
      <c r="AA432" s="70"/>
      <c r="AB432" s="70"/>
    </row>
    <row r="433" spans="1:28" ht="15.75" customHeight="1" x14ac:dyDescent="0.25">
      <c r="A433" s="70"/>
      <c r="B433" s="71"/>
      <c r="C433" s="71"/>
      <c r="D433" s="72"/>
      <c r="E433" s="72"/>
      <c r="F433" s="70"/>
      <c r="G433" s="70"/>
      <c r="H433" s="70"/>
      <c r="I433" s="70"/>
      <c r="J433" s="70"/>
      <c r="K433" s="70"/>
      <c r="L433" s="70"/>
      <c r="M433" s="70"/>
      <c r="N433" s="70"/>
      <c r="O433" s="70"/>
      <c r="P433" s="70"/>
      <c r="Q433" s="70"/>
      <c r="R433" s="70"/>
      <c r="S433" s="70"/>
      <c r="T433" s="70"/>
      <c r="U433" s="70"/>
      <c r="V433" s="70"/>
      <c r="W433" s="70"/>
      <c r="X433" s="70"/>
      <c r="Y433" s="70"/>
      <c r="Z433" s="70"/>
      <c r="AA433" s="70"/>
      <c r="AB433" s="70"/>
    </row>
    <row r="434" spans="1:28" ht="15.75" customHeight="1" x14ac:dyDescent="0.25">
      <c r="A434" s="70"/>
      <c r="B434" s="71"/>
      <c r="C434" s="71"/>
      <c r="D434" s="72"/>
      <c r="E434" s="72"/>
      <c r="F434" s="70"/>
      <c r="G434" s="70"/>
      <c r="H434" s="70"/>
      <c r="I434" s="70"/>
      <c r="J434" s="70"/>
      <c r="K434" s="70"/>
      <c r="L434" s="70"/>
      <c r="M434" s="70"/>
      <c r="N434" s="70"/>
      <c r="O434" s="70"/>
      <c r="P434" s="70"/>
      <c r="Q434" s="70"/>
      <c r="R434" s="70"/>
      <c r="S434" s="70"/>
      <c r="T434" s="70"/>
      <c r="U434" s="70"/>
      <c r="V434" s="70"/>
      <c r="W434" s="70"/>
      <c r="X434" s="70"/>
      <c r="Y434" s="70"/>
      <c r="Z434" s="70"/>
      <c r="AA434" s="70"/>
      <c r="AB434" s="70"/>
    </row>
    <row r="435" spans="1:28" ht="15.75" customHeight="1" x14ac:dyDescent="0.25">
      <c r="A435" s="70"/>
      <c r="B435" s="71"/>
      <c r="C435" s="71"/>
      <c r="D435" s="72"/>
      <c r="E435" s="72"/>
      <c r="F435" s="70"/>
      <c r="G435" s="70"/>
      <c r="H435" s="70"/>
      <c r="I435" s="70"/>
      <c r="J435" s="70"/>
      <c r="K435" s="70"/>
      <c r="L435" s="70"/>
      <c r="M435" s="70"/>
      <c r="N435" s="70"/>
      <c r="O435" s="70"/>
      <c r="P435" s="70"/>
      <c r="Q435" s="70"/>
      <c r="R435" s="70"/>
      <c r="S435" s="70"/>
      <c r="T435" s="70"/>
      <c r="U435" s="70"/>
      <c r="V435" s="70"/>
      <c r="W435" s="70"/>
      <c r="X435" s="70"/>
      <c r="Y435" s="70"/>
      <c r="Z435" s="70"/>
      <c r="AA435" s="70"/>
      <c r="AB435" s="70"/>
    </row>
    <row r="436" spans="1:28" ht="15.75" customHeight="1" x14ac:dyDescent="0.25">
      <c r="A436" s="70"/>
      <c r="B436" s="71"/>
      <c r="C436" s="71"/>
      <c r="D436" s="72"/>
      <c r="E436" s="72"/>
      <c r="F436" s="70"/>
      <c r="G436" s="70"/>
      <c r="H436" s="70"/>
      <c r="I436" s="70"/>
      <c r="J436" s="70"/>
      <c r="K436" s="70"/>
      <c r="L436" s="70"/>
      <c r="M436" s="70"/>
      <c r="N436" s="70"/>
      <c r="O436" s="70"/>
      <c r="P436" s="70"/>
      <c r="Q436" s="70"/>
      <c r="R436" s="70"/>
      <c r="S436" s="70"/>
      <c r="T436" s="70"/>
      <c r="U436" s="70"/>
      <c r="V436" s="70"/>
      <c r="W436" s="70"/>
      <c r="X436" s="70"/>
      <c r="Y436" s="70"/>
      <c r="Z436" s="70"/>
      <c r="AA436" s="70"/>
      <c r="AB436" s="70"/>
    </row>
    <row r="437" spans="1:28" ht="15.75" customHeight="1" x14ac:dyDescent="0.25">
      <c r="A437" s="70"/>
      <c r="B437" s="71"/>
      <c r="C437" s="71"/>
      <c r="D437" s="72"/>
      <c r="E437" s="72"/>
      <c r="F437" s="70"/>
      <c r="G437" s="70"/>
      <c r="H437" s="70"/>
      <c r="I437" s="70"/>
      <c r="J437" s="70"/>
      <c r="K437" s="70"/>
      <c r="L437" s="70"/>
      <c r="M437" s="70"/>
      <c r="N437" s="70"/>
      <c r="O437" s="70"/>
      <c r="P437" s="70"/>
      <c r="Q437" s="70"/>
      <c r="R437" s="70"/>
      <c r="S437" s="70"/>
      <c r="T437" s="70"/>
      <c r="U437" s="70"/>
      <c r="V437" s="70"/>
      <c r="W437" s="70"/>
      <c r="X437" s="70"/>
      <c r="Y437" s="70"/>
      <c r="Z437" s="70"/>
      <c r="AA437" s="70"/>
      <c r="AB437" s="70"/>
    </row>
    <row r="438" spans="1:28" ht="15.75" customHeight="1" x14ac:dyDescent="0.25">
      <c r="A438" s="70"/>
      <c r="B438" s="71"/>
      <c r="C438" s="71"/>
      <c r="D438" s="72"/>
      <c r="E438" s="72"/>
      <c r="F438" s="70"/>
      <c r="G438" s="70"/>
      <c r="H438" s="70"/>
      <c r="I438" s="70"/>
      <c r="J438" s="70"/>
      <c r="K438" s="70"/>
      <c r="L438" s="70"/>
      <c r="M438" s="70"/>
      <c r="N438" s="70"/>
      <c r="O438" s="70"/>
      <c r="P438" s="70"/>
      <c r="Q438" s="70"/>
      <c r="R438" s="70"/>
      <c r="S438" s="70"/>
      <c r="T438" s="70"/>
      <c r="U438" s="70"/>
      <c r="V438" s="70"/>
      <c r="W438" s="70"/>
      <c r="X438" s="70"/>
      <c r="Y438" s="70"/>
      <c r="Z438" s="70"/>
      <c r="AA438" s="70"/>
      <c r="AB438" s="70"/>
    </row>
    <row r="439" spans="1:28" ht="15.75" customHeight="1" x14ac:dyDescent="0.25">
      <c r="A439" s="70"/>
      <c r="B439" s="71"/>
      <c r="C439" s="71"/>
      <c r="D439" s="72"/>
      <c r="E439" s="72"/>
      <c r="F439" s="70"/>
      <c r="G439" s="70"/>
      <c r="H439" s="70"/>
      <c r="I439" s="70"/>
      <c r="J439" s="70"/>
      <c r="K439" s="70"/>
      <c r="L439" s="70"/>
      <c r="M439" s="70"/>
      <c r="N439" s="70"/>
      <c r="O439" s="70"/>
      <c r="P439" s="70"/>
      <c r="Q439" s="70"/>
      <c r="R439" s="70"/>
      <c r="S439" s="70"/>
      <c r="T439" s="70"/>
      <c r="U439" s="70"/>
      <c r="V439" s="70"/>
      <c r="W439" s="70"/>
      <c r="X439" s="70"/>
      <c r="Y439" s="70"/>
      <c r="Z439" s="70"/>
      <c r="AA439" s="70"/>
      <c r="AB439" s="70"/>
    </row>
    <row r="440" spans="1:28" ht="15.75" customHeight="1" x14ac:dyDescent="0.25">
      <c r="A440" s="70"/>
      <c r="B440" s="71"/>
      <c r="C440" s="71"/>
      <c r="D440" s="72"/>
      <c r="E440" s="72"/>
      <c r="F440" s="70"/>
      <c r="G440" s="70"/>
      <c r="H440" s="70"/>
      <c r="I440" s="70"/>
      <c r="J440" s="70"/>
      <c r="K440" s="70"/>
      <c r="L440" s="70"/>
      <c r="M440" s="70"/>
      <c r="N440" s="70"/>
      <c r="O440" s="70"/>
      <c r="P440" s="70"/>
      <c r="Q440" s="70"/>
      <c r="R440" s="70"/>
      <c r="S440" s="70"/>
      <c r="T440" s="70"/>
      <c r="U440" s="70"/>
      <c r="V440" s="70"/>
      <c r="W440" s="70"/>
      <c r="X440" s="70"/>
      <c r="Y440" s="70"/>
      <c r="Z440" s="70"/>
      <c r="AA440" s="70"/>
      <c r="AB440" s="70"/>
    </row>
    <row r="441" spans="1:28" ht="15.75" customHeight="1" x14ac:dyDescent="0.25">
      <c r="A441" s="70"/>
      <c r="B441" s="71"/>
      <c r="C441" s="71"/>
      <c r="D441" s="72"/>
      <c r="E441" s="72"/>
      <c r="F441" s="70"/>
      <c r="G441" s="70"/>
      <c r="H441" s="70"/>
      <c r="I441" s="70"/>
      <c r="J441" s="70"/>
      <c r="K441" s="70"/>
      <c r="L441" s="70"/>
      <c r="M441" s="70"/>
      <c r="N441" s="70"/>
      <c r="O441" s="70"/>
      <c r="P441" s="70"/>
      <c r="Q441" s="70"/>
      <c r="R441" s="70"/>
      <c r="S441" s="70"/>
      <c r="T441" s="70"/>
      <c r="U441" s="70"/>
      <c r="V441" s="70"/>
      <c r="W441" s="70"/>
      <c r="X441" s="70"/>
      <c r="Y441" s="70"/>
      <c r="Z441" s="70"/>
      <c r="AA441" s="70"/>
      <c r="AB441" s="70"/>
    </row>
    <row r="442" spans="1:28" ht="15.75" customHeight="1" x14ac:dyDescent="0.25">
      <c r="A442" s="70"/>
      <c r="B442" s="71"/>
      <c r="C442" s="71"/>
      <c r="D442" s="72"/>
      <c r="E442" s="72"/>
      <c r="F442" s="70"/>
      <c r="G442" s="70"/>
      <c r="H442" s="70"/>
      <c r="I442" s="70"/>
      <c r="J442" s="70"/>
      <c r="K442" s="70"/>
      <c r="L442" s="70"/>
      <c r="M442" s="70"/>
      <c r="N442" s="70"/>
      <c r="O442" s="70"/>
      <c r="P442" s="70"/>
      <c r="Q442" s="70"/>
      <c r="R442" s="70"/>
      <c r="S442" s="70"/>
      <c r="T442" s="70"/>
      <c r="U442" s="70"/>
      <c r="V442" s="70"/>
      <c r="W442" s="70"/>
      <c r="X442" s="70"/>
      <c r="Y442" s="70"/>
      <c r="Z442" s="70"/>
      <c r="AA442" s="70"/>
      <c r="AB442" s="70"/>
    </row>
    <row r="443" spans="1:28" ht="15.75" customHeight="1" x14ac:dyDescent="0.25">
      <c r="A443" s="70"/>
      <c r="B443" s="71"/>
      <c r="C443" s="71"/>
      <c r="D443" s="72"/>
      <c r="E443" s="72"/>
      <c r="F443" s="70"/>
      <c r="G443" s="70"/>
      <c r="H443" s="70"/>
      <c r="I443" s="70"/>
      <c r="J443" s="70"/>
      <c r="K443" s="70"/>
      <c r="L443" s="70"/>
      <c r="M443" s="70"/>
      <c r="N443" s="70"/>
      <c r="O443" s="70"/>
      <c r="P443" s="70"/>
      <c r="Q443" s="70"/>
      <c r="R443" s="70"/>
      <c r="S443" s="70"/>
      <c r="T443" s="70"/>
      <c r="U443" s="70"/>
      <c r="V443" s="70"/>
      <c r="W443" s="70"/>
      <c r="X443" s="70"/>
      <c r="Y443" s="70"/>
      <c r="Z443" s="70"/>
      <c r="AA443" s="70"/>
      <c r="AB443" s="70"/>
    </row>
    <row r="444" spans="1:28" ht="15.75" customHeight="1" x14ac:dyDescent="0.25">
      <c r="A444" s="70"/>
      <c r="B444" s="71"/>
      <c r="C444" s="71"/>
      <c r="D444" s="72"/>
      <c r="E444" s="72"/>
      <c r="F444" s="70"/>
      <c r="G444" s="70"/>
      <c r="H444" s="70"/>
      <c r="I444" s="70"/>
      <c r="J444" s="70"/>
      <c r="K444" s="70"/>
      <c r="L444" s="70"/>
      <c r="M444" s="70"/>
      <c r="N444" s="70"/>
      <c r="O444" s="70"/>
      <c r="P444" s="70"/>
      <c r="Q444" s="70"/>
      <c r="R444" s="70"/>
      <c r="S444" s="70"/>
      <c r="T444" s="70"/>
      <c r="U444" s="70"/>
      <c r="V444" s="70"/>
      <c r="W444" s="70"/>
      <c r="X444" s="70"/>
      <c r="Y444" s="70"/>
      <c r="Z444" s="70"/>
      <c r="AA444" s="70"/>
      <c r="AB444" s="70"/>
    </row>
    <row r="445" spans="1:28" ht="15.75" customHeight="1" x14ac:dyDescent="0.25">
      <c r="A445" s="70"/>
      <c r="B445" s="71"/>
      <c r="C445" s="71"/>
      <c r="D445" s="72"/>
      <c r="E445" s="72"/>
      <c r="F445" s="70"/>
      <c r="G445" s="70"/>
      <c r="H445" s="70"/>
      <c r="I445" s="70"/>
      <c r="J445" s="70"/>
      <c r="K445" s="70"/>
      <c r="L445" s="70"/>
      <c r="M445" s="70"/>
      <c r="N445" s="70"/>
      <c r="O445" s="70"/>
      <c r="P445" s="70"/>
      <c r="Q445" s="70"/>
      <c r="R445" s="70"/>
      <c r="S445" s="70"/>
      <c r="T445" s="70"/>
      <c r="U445" s="70"/>
      <c r="V445" s="70"/>
      <c r="W445" s="70"/>
      <c r="X445" s="70"/>
      <c r="Y445" s="70"/>
      <c r="Z445" s="70"/>
      <c r="AA445" s="70"/>
      <c r="AB445" s="70"/>
    </row>
    <row r="446" spans="1:28" ht="15.75" customHeight="1" x14ac:dyDescent="0.25">
      <c r="A446" s="70"/>
      <c r="B446" s="71"/>
      <c r="C446" s="71"/>
      <c r="D446" s="72"/>
      <c r="E446" s="72"/>
      <c r="F446" s="70"/>
      <c r="G446" s="70"/>
      <c r="H446" s="70"/>
      <c r="I446" s="70"/>
      <c r="J446" s="70"/>
      <c r="K446" s="70"/>
      <c r="L446" s="70"/>
      <c r="M446" s="70"/>
      <c r="N446" s="70"/>
      <c r="O446" s="70"/>
      <c r="P446" s="70"/>
      <c r="Q446" s="70"/>
      <c r="R446" s="70"/>
      <c r="S446" s="70"/>
      <c r="T446" s="70"/>
      <c r="U446" s="70"/>
      <c r="V446" s="70"/>
      <c r="W446" s="70"/>
      <c r="X446" s="70"/>
      <c r="Y446" s="70"/>
      <c r="Z446" s="70"/>
      <c r="AA446" s="70"/>
      <c r="AB446" s="70"/>
    </row>
    <row r="447" spans="1:28" ht="15.75" customHeight="1" x14ac:dyDescent="0.25">
      <c r="A447" s="70"/>
      <c r="B447" s="71"/>
      <c r="C447" s="71"/>
      <c r="D447" s="72"/>
      <c r="E447" s="72"/>
      <c r="F447" s="70"/>
      <c r="G447" s="70"/>
      <c r="H447" s="70"/>
      <c r="I447" s="70"/>
      <c r="J447" s="70"/>
      <c r="K447" s="70"/>
      <c r="L447" s="70"/>
      <c r="M447" s="70"/>
      <c r="N447" s="70"/>
      <c r="O447" s="70"/>
      <c r="P447" s="70"/>
      <c r="Q447" s="70"/>
      <c r="R447" s="70"/>
      <c r="S447" s="70"/>
      <c r="T447" s="70"/>
      <c r="U447" s="70"/>
      <c r="V447" s="70"/>
      <c r="W447" s="70"/>
      <c r="X447" s="70"/>
      <c r="Y447" s="70"/>
      <c r="Z447" s="70"/>
      <c r="AA447" s="70"/>
      <c r="AB447" s="70"/>
    </row>
    <row r="448" spans="1:28" ht="15.75" customHeight="1" x14ac:dyDescent="0.25">
      <c r="A448" s="70"/>
      <c r="B448" s="71"/>
      <c r="C448" s="71"/>
      <c r="D448" s="72"/>
      <c r="E448" s="72"/>
      <c r="F448" s="70"/>
      <c r="G448" s="70"/>
      <c r="H448" s="70"/>
      <c r="I448" s="70"/>
      <c r="J448" s="70"/>
      <c r="K448" s="70"/>
      <c r="L448" s="70"/>
      <c r="M448" s="70"/>
      <c r="N448" s="70"/>
      <c r="O448" s="70"/>
      <c r="P448" s="70"/>
      <c r="Q448" s="70"/>
      <c r="R448" s="70"/>
      <c r="S448" s="70"/>
      <c r="T448" s="70"/>
      <c r="U448" s="70"/>
      <c r="V448" s="70"/>
      <c r="W448" s="70"/>
      <c r="X448" s="70"/>
      <c r="Y448" s="70"/>
      <c r="Z448" s="70"/>
      <c r="AA448" s="70"/>
      <c r="AB448" s="70"/>
    </row>
    <row r="449" spans="1:28" ht="15.75" customHeight="1" x14ac:dyDescent="0.25">
      <c r="A449" s="70"/>
      <c r="B449" s="71"/>
      <c r="C449" s="71"/>
      <c r="D449" s="72"/>
      <c r="E449" s="72"/>
      <c r="F449" s="70"/>
      <c r="G449" s="70"/>
      <c r="H449" s="70"/>
      <c r="I449" s="70"/>
      <c r="J449" s="70"/>
      <c r="K449" s="70"/>
      <c r="L449" s="70"/>
      <c r="M449" s="70"/>
      <c r="N449" s="70"/>
      <c r="O449" s="70"/>
      <c r="P449" s="70"/>
      <c r="Q449" s="70"/>
      <c r="R449" s="70"/>
      <c r="S449" s="70"/>
      <c r="T449" s="70"/>
      <c r="U449" s="70"/>
      <c r="V449" s="70"/>
      <c r="W449" s="70"/>
      <c r="X449" s="70"/>
      <c r="Y449" s="70"/>
      <c r="Z449" s="70"/>
      <c r="AA449" s="70"/>
      <c r="AB449" s="70"/>
    </row>
    <row r="450" spans="1:28" ht="15.75" customHeight="1" x14ac:dyDescent="0.25">
      <c r="A450" s="70"/>
      <c r="B450" s="71"/>
      <c r="C450" s="71"/>
      <c r="D450" s="72"/>
      <c r="E450" s="72"/>
      <c r="F450" s="70"/>
      <c r="G450" s="70"/>
      <c r="H450" s="70"/>
      <c r="I450" s="70"/>
      <c r="J450" s="70"/>
      <c r="K450" s="70"/>
      <c r="L450" s="70"/>
      <c r="M450" s="70"/>
      <c r="N450" s="70"/>
      <c r="O450" s="70"/>
      <c r="P450" s="70"/>
      <c r="Q450" s="70"/>
      <c r="R450" s="70"/>
      <c r="S450" s="70"/>
      <c r="T450" s="70"/>
      <c r="U450" s="70"/>
      <c r="V450" s="70"/>
      <c r="W450" s="70"/>
      <c r="X450" s="70"/>
      <c r="Y450" s="70"/>
      <c r="Z450" s="70"/>
      <c r="AA450" s="70"/>
      <c r="AB450" s="70"/>
    </row>
    <row r="451" spans="1:28" ht="15.75" customHeight="1" x14ac:dyDescent="0.25">
      <c r="A451" s="70"/>
      <c r="B451" s="71"/>
      <c r="C451" s="71"/>
      <c r="D451" s="72"/>
      <c r="E451" s="72"/>
      <c r="F451" s="70"/>
      <c r="G451" s="70"/>
      <c r="H451" s="70"/>
      <c r="I451" s="70"/>
      <c r="J451" s="70"/>
      <c r="K451" s="70"/>
      <c r="L451" s="70"/>
      <c r="M451" s="70"/>
      <c r="N451" s="70"/>
      <c r="O451" s="70"/>
      <c r="P451" s="70"/>
      <c r="Q451" s="70"/>
      <c r="R451" s="70"/>
      <c r="S451" s="70"/>
      <c r="T451" s="70"/>
      <c r="U451" s="70"/>
      <c r="V451" s="70"/>
      <c r="W451" s="70"/>
      <c r="X451" s="70"/>
      <c r="Y451" s="70"/>
      <c r="Z451" s="70"/>
      <c r="AA451" s="70"/>
      <c r="AB451" s="70"/>
    </row>
    <row r="452" spans="1:28" ht="15.75" customHeight="1" x14ac:dyDescent="0.25">
      <c r="A452" s="70"/>
      <c r="B452" s="71"/>
      <c r="C452" s="71"/>
      <c r="D452" s="72"/>
      <c r="E452" s="72"/>
      <c r="F452" s="70"/>
      <c r="G452" s="70"/>
      <c r="H452" s="70"/>
      <c r="I452" s="70"/>
      <c r="J452" s="70"/>
      <c r="K452" s="70"/>
      <c r="L452" s="70"/>
      <c r="M452" s="70"/>
      <c r="N452" s="70"/>
      <c r="O452" s="70"/>
      <c r="P452" s="70"/>
      <c r="Q452" s="70"/>
      <c r="R452" s="70"/>
      <c r="S452" s="70"/>
      <c r="T452" s="70"/>
      <c r="U452" s="70"/>
      <c r="V452" s="70"/>
      <c r="W452" s="70"/>
      <c r="X452" s="70"/>
      <c r="Y452" s="70"/>
      <c r="Z452" s="70"/>
      <c r="AA452" s="70"/>
      <c r="AB452" s="70"/>
    </row>
    <row r="453" spans="1:28" ht="15.75" customHeight="1" x14ac:dyDescent="0.25">
      <c r="A453" s="70"/>
      <c r="B453" s="71"/>
      <c r="C453" s="71"/>
      <c r="D453" s="72"/>
      <c r="E453" s="72"/>
      <c r="F453" s="70"/>
      <c r="G453" s="70"/>
      <c r="H453" s="70"/>
      <c r="I453" s="70"/>
      <c r="J453" s="70"/>
      <c r="K453" s="70"/>
      <c r="L453" s="70"/>
      <c r="M453" s="70"/>
      <c r="N453" s="70"/>
      <c r="O453" s="70"/>
      <c r="P453" s="70"/>
      <c r="Q453" s="70"/>
      <c r="R453" s="70"/>
      <c r="S453" s="70"/>
      <c r="T453" s="70"/>
      <c r="U453" s="70"/>
      <c r="V453" s="70"/>
      <c r="W453" s="70"/>
      <c r="X453" s="70"/>
      <c r="Y453" s="70"/>
      <c r="Z453" s="70"/>
      <c r="AA453" s="70"/>
      <c r="AB453" s="70"/>
    </row>
    <row r="454" spans="1:28" ht="15.75" customHeight="1" x14ac:dyDescent="0.25">
      <c r="A454" s="70"/>
      <c r="B454" s="71"/>
      <c r="C454" s="71"/>
      <c r="D454" s="72"/>
      <c r="E454" s="72"/>
      <c r="F454" s="70"/>
      <c r="G454" s="70"/>
      <c r="H454" s="70"/>
      <c r="I454" s="70"/>
      <c r="J454" s="70"/>
      <c r="K454" s="70"/>
      <c r="L454" s="70"/>
      <c r="M454" s="70"/>
      <c r="N454" s="70"/>
      <c r="O454" s="70"/>
      <c r="P454" s="70"/>
      <c r="Q454" s="70"/>
      <c r="R454" s="70"/>
      <c r="S454" s="70"/>
      <c r="T454" s="70"/>
      <c r="U454" s="70"/>
      <c r="V454" s="70"/>
      <c r="W454" s="70"/>
      <c r="X454" s="70"/>
      <c r="Y454" s="70"/>
      <c r="Z454" s="70"/>
      <c r="AA454" s="70"/>
      <c r="AB454" s="70"/>
    </row>
    <row r="455" spans="1:28" ht="15.75" customHeight="1" x14ac:dyDescent="0.25">
      <c r="A455" s="70"/>
      <c r="B455" s="71"/>
      <c r="C455" s="71"/>
      <c r="D455" s="72"/>
      <c r="E455" s="72"/>
      <c r="F455" s="70"/>
      <c r="G455" s="70"/>
      <c r="H455" s="70"/>
      <c r="I455" s="70"/>
      <c r="J455" s="70"/>
      <c r="K455" s="70"/>
      <c r="L455" s="70"/>
      <c r="M455" s="70"/>
      <c r="N455" s="70"/>
      <c r="O455" s="70"/>
      <c r="P455" s="70"/>
      <c r="Q455" s="70"/>
      <c r="R455" s="70"/>
      <c r="S455" s="70"/>
      <c r="T455" s="70"/>
      <c r="U455" s="70"/>
      <c r="V455" s="70"/>
      <c r="W455" s="70"/>
      <c r="X455" s="70"/>
      <c r="Y455" s="70"/>
      <c r="Z455" s="70"/>
      <c r="AA455" s="70"/>
      <c r="AB455" s="70"/>
    </row>
    <row r="456" spans="1:28" ht="15.75" customHeight="1" x14ac:dyDescent="0.25">
      <c r="A456" s="70"/>
      <c r="B456" s="71"/>
      <c r="C456" s="71"/>
      <c r="D456" s="72"/>
      <c r="E456" s="72"/>
      <c r="F456" s="70"/>
      <c r="G456" s="70"/>
      <c r="H456" s="70"/>
      <c r="I456" s="70"/>
      <c r="J456" s="70"/>
      <c r="K456" s="70"/>
      <c r="L456" s="70"/>
      <c r="M456" s="70"/>
      <c r="N456" s="70"/>
      <c r="O456" s="70"/>
      <c r="P456" s="70"/>
      <c r="Q456" s="70"/>
      <c r="R456" s="70"/>
      <c r="S456" s="70"/>
      <c r="T456" s="70"/>
      <c r="U456" s="70"/>
      <c r="V456" s="70"/>
      <c r="W456" s="70"/>
      <c r="X456" s="70"/>
      <c r="Y456" s="70"/>
      <c r="Z456" s="70"/>
      <c r="AA456" s="70"/>
      <c r="AB456" s="70"/>
    </row>
    <row r="457" spans="1:28" ht="15.75" customHeight="1" x14ac:dyDescent="0.25">
      <c r="A457" s="70"/>
      <c r="B457" s="71"/>
      <c r="C457" s="71"/>
      <c r="D457" s="72"/>
      <c r="E457" s="72"/>
      <c r="F457" s="70"/>
      <c r="G457" s="70"/>
      <c r="H457" s="70"/>
      <c r="I457" s="70"/>
      <c r="J457" s="70"/>
      <c r="K457" s="70"/>
      <c r="L457" s="70"/>
      <c r="M457" s="70"/>
      <c r="N457" s="70"/>
      <c r="O457" s="70"/>
      <c r="P457" s="70"/>
      <c r="Q457" s="70"/>
      <c r="R457" s="70"/>
      <c r="S457" s="70"/>
      <c r="T457" s="70"/>
      <c r="U457" s="70"/>
      <c r="V457" s="70"/>
      <c r="W457" s="70"/>
      <c r="X457" s="70"/>
      <c r="Y457" s="70"/>
      <c r="Z457" s="70"/>
      <c r="AA457" s="70"/>
      <c r="AB457" s="70"/>
    </row>
    <row r="458" spans="1:28" ht="15.75" customHeight="1" x14ac:dyDescent="0.25">
      <c r="A458" s="70"/>
      <c r="B458" s="71"/>
      <c r="C458" s="71"/>
      <c r="D458" s="72"/>
      <c r="E458" s="72"/>
      <c r="F458" s="70"/>
      <c r="G458" s="70"/>
      <c r="H458" s="70"/>
      <c r="I458" s="70"/>
      <c r="J458" s="70"/>
      <c r="K458" s="70"/>
      <c r="L458" s="70"/>
      <c r="M458" s="70"/>
      <c r="N458" s="70"/>
      <c r="O458" s="70"/>
      <c r="P458" s="70"/>
      <c r="Q458" s="70"/>
      <c r="R458" s="70"/>
      <c r="S458" s="70"/>
      <c r="T458" s="70"/>
      <c r="U458" s="70"/>
      <c r="V458" s="70"/>
      <c r="W458" s="70"/>
      <c r="X458" s="70"/>
      <c r="Y458" s="70"/>
      <c r="Z458" s="70"/>
      <c r="AA458" s="70"/>
      <c r="AB458" s="70"/>
    </row>
    <row r="459" spans="1:28" ht="15.75" customHeight="1" x14ac:dyDescent="0.25">
      <c r="A459" s="70"/>
      <c r="B459" s="71"/>
      <c r="C459" s="71"/>
      <c r="D459" s="72"/>
      <c r="E459" s="72"/>
      <c r="F459" s="70"/>
      <c r="G459" s="70"/>
      <c r="H459" s="70"/>
      <c r="I459" s="70"/>
      <c r="J459" s="70"/>
      <c r="K459" s="70"/>
      <c r="L459" s="70"/>
      <c r="M459" s="70"/>
      <c r="N459" s="70"/>
      <c r="O459" s="70"/>
      <c r="P459" s="70"/>
      <c r="Q459" s="70"/>
      <c r="R459" s="70"/>
      <c r="S459" s="70"/>
      <c r="T459" s="70"/>
      <c r="U459" s="70"/>
      <c r="V459" s="70"/>
      <c r="W459" s="70"/>
      <c r="X459" s="70"/>
      <c r="Y459" s="70"/>
      <c r="Z459" s="70"/>
      <c r="AA459" s="70"/>
      <c r="AB459" s="70"/>
    </row>
    <row r="460" spans="1:28" ht="15.75" customHeight="1" x14ac:dyDescent="0.25">
      <c r="A460" s="70"/>
      <c r="B460" s="71"/>
      <c r="C460" s="71"/>
      <c r="D460" s="72"/>
      <c r="E460" s="72"/>
      <c r="F460" s="70"/>
      <c r="G460" s="70"/>
      <c r="H460" s="70"/>
      <c r="I460" s="70"/>
      <c r="J460" s="70"/>
      <c r="K460" s="70"/>
      <c r="L460" s="70"/>
      <c r="M460" s="70"/>
      <c r="N460" s="70"/>
      <c r="O460" s="70"/>
      <c r="P460" s="70"/>
      <c r="Q460" s="70"/>
      <c r="R460" s="70"/>
      <c r="S460" s="70"/>
      <c r="T460" s="70"/>
      <c r="U460" s="70"/>
      <c r="V460" s="70"/>
      <c r="W460" s="70"/>
      <c r="X460" s="70"/>
      <c r="Y460" s="70"/>
      <c r="Z460" s="70"/>
      <c r="AA460" s="70"/>
      <c r="AB460" s="70"/>
    </row>
    <row r="461" spans="1:28" ht="15.75" customHeight="1" x14ac:dyDescent="0.25">
      <c r="A461" s="70"/>
      <c r="B461" s="71"/>
      <c r="C461" s="71"/>
      <c r="D461" s="72"/>
      <c r="E461" s="72"/>
      <c r="F461" s="70"/>
      <c r="G461" s="70"/>
      <c r="H461" s="70"/>
      <c r="I461" s="70"/>
      <c r="J461" s="70"/>
      <c r="K461" s="70"/>
      <c r="L461" s="70"/>
      <c r="M461" s="70"/>
      <c r="N461" s="70"/>
      <c r="O461" s="70"/>
      <c r="P461" s="70"/>
      <c r="Q461" s="70"/>
      <c r="R461" s="70"/>
      <c r="S461" s="70"/>
      <c r="T461" s="70"/>
      <c r="U461" s="70"/>
      <c r="V461" s="70"/>
      <c r="W461" s="70"/>
      <c r="X461" s="70"/>
      <c r="Y461" s="70"/>
      <c r="Z461" s="70"/>
      <c r="AA461" s="70"/>
      <c r="AB461" s="70"/>
    </row>
    <row r="462" spans="1:28" ht="15.75" customHeight="1" x14ac:dyDescent="0.25">
      <c r="A462" s="70"/>
      <c r="B462" s="71"/>
      <c r="C462" s="71"/>
      <c r="D462" s="72"/>
      <c r="E462" s="72"/>
      <c r="F462" s="70"/>
      <c r="G462" s="70"/>
      <c r="H462" s="70"/>
      <c r="I462" s="70"/>
      <c r="J462" s="70"/>
      <c r="K462" s="70"/>
      <c r="L462" s="70"/>
      <c r="M462" s="70"/>
      <c r="N462" s="70"/>
      <c r="O462" s="70"/>
      <c r="P462" s="70"/>
      <c r="Q462" s="70"/>
      <c r="R462" s="70"/>
      <c r="S462" s="70"/>
      <c r="T462" s="70"/>
      <c r="U462" s="70"/>
      <c r="V462" s="70"/>
      <c r="W462" s="70"/>
      <c r="X462" s="70"/>
      <c r="Y462" s="70"/>
      <c r="Z462" s="70"/>
      <c r="AA462" s="70"/>
      <c r="AB462" s="70"/>
    </row>
    <row r="463" spans="1:28" ht="15.75" customHeight="1" x14ac:dyDescent="0.25">
      <c r="A463" s="70"/>
      <c r="B463" s="71"/>
      <c r="C463" s="71"/>
      <c r="D463" s="72"/>
      <c r="E463" s="72"/>
      <c r="F463" s="70"/>
      <c r="G463" s="70"/>
      <c r="H463" s="70"/>
      <c r="I463" s="70"/>
      <c r="J463" s="70"/>
      <c r="K463" s="70"/>
      <c r="L463" s="70"/>
      <c r="M463" s="70"/>
      <c r="N463" s="70"/>
      <c r="O463" s="70"/>
      <c r="P463" s="70"/>
      <c r="Q463" s="70"/>
      <c r="R463" s="70"/>
      <c r="S463" s="70"/>
      <c r="T463" s="70"/>
      <c r="U463" s="70"/>
      <c r="V463" s="70"/>
      <c r="W463" s="70"/>
      <c r="X463" s="70"/>
      <c r="Y463" s="70"/>
      <c r="Z463" s="70"/>
      <c r="AA463" s="70"/>
      <c r="AB463" s="70"/>
    </row>
    <row r="464" spans="1:28" ht="15.75" customHeight="1" x14ac:dyDescent="0.25">
      <c r="A464" s="70"/>
      <c r="B464" s="71"/>
      <c r="C464" s="71"/>
      <c r="D464" s="72"/>
      <c r="E464" s="72"/>
      <c r="F464" s="70"/>
      <c r="G464" s="70"/>
      <c r="H464" s="70"/>
      <c r="I464" s="70"/>
      <c r="J464" s="70"/>
      <c r="K464" s="70"/>
      <c r="L464" s="70"/>
      <c r="M464" s="70"/>
      <c r="N464" s="70"/>
      <c r="O464" s="70"/>
      <c r="P464" s="70"/>
      <c r="Q464" s="70"/>
      <c r="R464" s="70"/>
      <c r="S464" s="70"/>
      <c r="T464" s="70"/>
      <c r="U464" s="70"/>
      <c r="V464" s="70"/>
      <c r="W464" s="70"/>
      <c r="X464" s="70"/>
      <c r="Y464" s="70"/>
      <c r="Z464" s="70"/>
      <c r="AA464" s="70"/>
      <c r="AB464" s="70"/>
    </row>
    <row r="465" spans="1:28" ht="15.75" customHeight="1" x14ac:dyDescent="0.25">
      <c r="A465" s="70"/>
      <c r="B465" s="71"/>
      <c r="C465" s="71"/>
      <c r="D465" s="72"/>
      <c r="E465" s="72"/>
      <c r="F465" s="70"/>
      <c r="G465" s="70"/>
      <c r="H465" s="70"/>
      <c r="I465" s="70"/>
      <c r="J465" s="70"/>
      <c r="K465" s="70"/>
      <c r="L465" s="70"/>
      <c r="M465" s="70"/>
      <c r="N465" s="70"/>
      <c r="O465" s="70"/>
      <c r="P465" s="70"/>
      <c r="Q465" s="70"/>
      <c r="R465" s="70"/>
      <c r="S465" s="70"/>
      <c r="T465" s="70"/>
      <c r="U465" s="70"/>
      <c r="V465" s="70"/>
      <c r="W465" s="70"/>
      <c r="X465" s="70"/>
      <c r="Y465" s="70"/>
      <c r="Z465" s="70"/>
      <c r="AA465" s="70"/>
      <c r="AB465" s="70"/>
    </row>
    <row r="466" spans="1:28" ht="15.75" customHeight="1" x14ac:dyDescent="0.25">
      <c r="A466" s="70"/>
      <c r="B466" s="71"/>
      <c r="C466" s="71"/>
      <c r="D466" s="72"/>
      <c r="E466" s="72"/>
      <c r="F466" s="70"/>
      <c r="G466" s="70"/>
      <c r="H466" s="70"/>
      <c r="I466" s="70"/>
      <c r="J466" s="70"/>
      <c r="K466" s="70"/>
      <c r="L466" s="70"/>
      <c r="M466" s="70"/>
      <c r="N466" s="70"/>
      <c r="O466" s="70"/>
      <c r="P466" s="70"/>
      <c r="Q466" s="70"/>
      <c r="R466" s="70"/>
      <c r="S466" s="70"/>
      <c r="T466" s="70"/>
      <c r="U466" s="70"/>
      <c r="V466" s="70"/>
      <c r="W466" s="70"/>
      <c r="X466" s="70"/>
      <c r="Y466" s="70"/>
      <c r="Z466" s="70"/>
      <c r="AA466" s="70"/>
      <c r="AB466" s="70"/>
    </row>
    <row r="467" spans="1:28" ht="15.75" customHeight="1" x14ac:dyDescent="0.25">
      <c r="A467" s="70"/>
      <c r="B467" s="71"/>
      <c r="C467" s="71"/>
      <c r="D467" s="72"/>
      <c r="E467" s="72"/>
      <c r="F467" s="70"/>
      <c r="G467" s="70"/>
      <c r="H467" s="70"/>
      <c r="I467" s="70"/>
      <c r="J467" s="70"/>
      <c r="K467" s="70"/>
      <c r="L467" s="70"/>
      <c r="M467" s="70"/>
      <c r="N467" s="70"/>
      <c r="O467" s="70"/>
      <c r="P467" s="70"/>
      <c r="Q467" s="70"/>
      <c r="R467" s="70"/>
      <c r="S467" s="70"/>
      <c r="T467" s="70"/>
      <c r="U467" s="70"/>
      <c r="V467" s="70"/>
      <c r="W467" s="70"/>
      <c r="X467" s="70"/>
      <c r="Y467" s="70"/>
      <c r="Z467" s="70"/>
      <c r="AA467" s="70"/>
      <c r="AB467" s="70"/>
    </row>
    <row r="468" spans="1:28" ht="15.75" customHeight="1" x14ac:dyDescent="0.25">
      <c r="A468" s="70"/>
      <c r="B468" s="71"/>
      <c r="C468" s="71"/>
      <c r="D468" s="72"/>
      <c r="E468" s="72"/>
      <c r="F468" s="70"/>
      <c r="G468" s="70"/>
      <c r="H468" s="70"/>
      <c r="I468" s="70"/>
      <c r="J468" s="70"/>
      <c r="K468" s="70"/>
      <c r="L468" s="70"/>
      <c r="M468" s="70"/>
      <c r="N468" s="70"/>
      <c r="O468" s="70"/>
      <c r="P468" s="70"/>
      <c r="Q468" s="70"/>
      <c r="R468" s="70"/>
      <c r="S468" s="70"/>
      <c r="T468" s="70"/>
      <c r="U468" s="70"/>
      <c r="V468" s="70"/>
      <c r="W468" s="70"/>
      <c r="X468" s="70"/>
      <c r="Y468" s="70"/>
      <c r="Z468" s="70"/>
      <c r="AA468" s="70"/>
      <c r="AB468" s="70"/>
    </row>
    <row r="469" spans="1:28" ht="15.75" customHeight="1" x14ac:dyDescent="0.25">
      <c r="A469" s="70"/>
      <c r="B469" s="71"/>
      <c r="C469" s="71"/>
      <c r="D469" s="72"/>
      <c r="E469" s="72"/>
      <c r="F469" s="70"/>
      <c r="G469" s="70"/>
      <c r="H469" s="70"/>
      <c r="I469" s="70"/>
      <c r="J469" s="70"/>
      <c r="K469" s="70"/>
      <c r="L469" s="70"/>
      <c r="M469" s="70"/>
      <c r="N469" s="70"/>
      <c r="O469" s="70"/>
      <c r="P469" s="70"/>
      <c r="Q469" s="70"/>
      <c r="R469" s="70"/>
      <c r="S469" s="70"/>
      <c r="T469" s="70"/>
      <c r="U469" s="70"/>
      <c r="V469" s="70"/>
      <c r="W469" s="70"/>
      <c r="X469" s="70"/>
      <c r="Y469" s="70"/>
      <c r="Z469" s="70"/>
      <c r="AA469" s="70"/>
      <c r="AB469" s="70"/>
    </row>
    <row r="470" spans="1:28" ht="15.75" customHeight="1" x14ac:dyDescent="0.25">
      <c r="A470" s="70"/>
      <c r="B470" s="71"/>
      <c r="C470" s="71"/>
      <c r="D470" s="72"/>
      <c r="E470" s="72"/>
      <c r="F470" s="70"/>
      <c r="G470" s="70"/>
      <c r="H470" s="70"/>
      <c r="I470" s="70"/>
      <c r="J470" s="70"/>
      <c r="K470" s="70"/>
      <c r="L470" s="70"/>
      <c r="M470" s="70"/>
      <c r="N470" s="70"/>
      <c r="O470" s="70"/>
      <c r="P470" s="70"/>
      <c r="Q470" s="70"/>
      <c r="R470" s="70"/>
      <c r="S470" s="70"/>
      <c r="T470" s="70"/>
      <c r="U470" s="70"/>
      <c r="V470" s="70"/>
      <c r="W470" s="70"/>
      <c r="X470" s="70"/>
      <c r="Y470" s="70"/>
      <c r="Z470" s="70"/>
      <c r="AA470" s="70"/>
      <c r="AB470" s="70"/>
    </row>
    <row r="471" spans="1:28" ht="15.75" customHeight="1" x14ac:dyDescent="0.25">
      <c r="A471" s="70"/>
      <c r="B471" s="71"/>
      <c r="C471" s="71"/>
      <c r="D471" s="72"/>
      <c r="E471" s="72"/>
      <c r="F471" s="70"/>
      <c r="G471" s="70"/>
      <c r="H471" s="70"/>
      <c r="I471" s="70"/>
      <c r="J471" s="70"/>
      <c r="K471" s="70"/>
      <c r="L471" s="70"/>
      <c r="M471" s="70"/>
      <c r="N471" s="70"/>
      <c r="O471" s="70"/>
      <c r="P471" s="70"/>
      <c r="Q471" s="70"/>
      <c r="R471" s="70"/>
      <c r="S471" s="70"/>
      <c r="T471" s="70"/>
      <c r="U471" s="70"/>
      <c r="V471" s="70"/>
      <c r="W471" s="70"/>
      <c r="X471" s="70"/>
      <c r="Y471" s="70"/>
      <c r="Z471" s="70"/>
      <c r="AA471" s="70"/>
      <c r="AB471" s="70"/>
    </row>
    <row r="472" spans="1:28" ht="15.75" customHeight="1" x14ac:dyDescent="0.25">
      <c r="A472" s="70"/>
      <c r="B472" s="71"/>
      <c r="C472" s="71"/>
      <c r="D472" s="72"/>
      <c r="E472" s="72"/>
      <c r="F472" s="70"/>
      <c r="G472" s="70"/>
      <c r="H472" s="70"/>
      <c r="I472" s="70"/>
      <c r="J472" s="70"/>
      <c r="K472" s="70"/>
      <c r="L472" s="70"/>
      <c r="M472" s="70"/>
      <c r="N472" s="70"/>
      <c r="O472" s="70"/>
      <c r="P472" s="70"/>
      <c r="Q472" s="70"/>
      <c r="R472" s="70"/>
      <c r="S472" s="70"/>
      <c r="T472" s="70"/>
      <c r="U472" s="70"/>
      <c r="V472" s="70"/>
      <c r="W472" s="70"/>
      <c r="X472" s="70"/>
      <c r="Y472" s="70"/>
      <c r="Z472" s="70"/>
      <c r="AA472" s="70"/>
      <c r="AB472" s="70"/>
    </row>
    <row r="473" spans="1:28" ht="15.75" customHeight="1" x14ac:dyDescent="0.25">
      <c r="A473" s="70"/>
      <c r="B473" s="71"/>
      <c r="C473" s="71"/>
      <c r="D473" s="72"/>
      <c r="E473" s="72"/>
      <c r="F473" s="70"/>
      <c r="G473" s="70"/>
      <c r="H473" s="70"/>
      <c r="I473" s="70"/>
      <c r="J473" s="70"/>
      <c r="K473" s="70"/>
      <c r="L473" s="70"/>
      <c r="M473" s="70"/>
      <c r="N473" s="70"/>
      <c r="O473" s="70"/>
      <c r="P473" s="70"/>
      <c r="Q473" s="70"/>
      <c r="R473" s="70"/>
      <c r="S473" s="70"/>
      <c r="T473" s="70"/>
      <c r="U473" s="70"/>
      <c r="V473" s="70"/>
      <c r="W473" s="70"/>
      <c r="X473" s="70"/>
      <c r="Y473" s="70"/>
      <c r="Z473" s="70"/>
      <c r="AA473" s="70"/>
      <c r="AB473" s="70"/>
    </row>
    <row r="474" spans="1:28" ht="15.75" customHeight="1" x14ac:dyDescent="0.25">
      <c r="A474" s="70"/>
      <c r="B474" s="71"/>
      <c r="C474" s="71"/>
      <c r="D474" s="72"/>
      <c r="E474" s="72"/>
      <c r="F474" s="70"/>
      <c r="G474" s="70"/>
      <c r="H474" s="70"/>
      <c r="I474" s="70"/>
      <c r="J474" s="70"/>
      <c r="K474" s="70"/>
      <c r="L474" s="70"/>
      <c r="M474" s="70"/>
      <c r="N474" s="70"/>
      <c r="O474" s="70"/>
      <c r="P474" s="70"/>
      <c r="Q474" s="70"/>
      <c r="R474" s="70"/>
      <c r="S474" s="70"/>
      <c r="T474" s="70"/>
      <c r="U474" s="70"/>
      <c r="V474" s="70"/>
      <c r="W474" s="70"/>
      <c r="X474" s="70"/>
      <c r="Y474" s="70"/>
      <c r="Z474" s="70"/>
      <c r="AA474" s="70"/>
      <c r="AB474" s="70"/>
    </row>
    <row r="475" spans="1:28" ht="15.75" customHeight="1" x14ac:dyDescent="0.25">
      <c r="A475" s="70"/>
      <c r="B475" s="71"/>
      <c r="C475" s="71"/>
      <c r="D475" s="72"/>
      <c r="E475" s="72"/>
      <c r="F475" s="70"/>
      <c r="G475" s="70"/>
      <c r="H475" s="70"/>
      <c r="I475" s="70"/>
      <c r="J475" s="70"/>
      <c r="K475" s="70"/>
      <c r="L475" s="70"/>
      <c r="M475" s="70"/>
      <c r="N475" s="70"/>
      <c r="O475" s="70"/>
      <c r="P475" s="70"/>
      <c r="Q475" s="70"/>
      <c r="R475" s="70"/>
      <c r="S475" s="70"/>
      <c r="T475" s="70"/>
      <c r="U475" s="70"/>
      <c r="V475" s="70"/>
      <c r="W475" s="70"/>
      <c r="X475" s="70"/>
      <c r="Y475" s="70"/>
      <c r="Z475" s="70"/>
      <c r="AA475" s="70"/>
      <c r="AB475" s="70"/>
    </row>
    <row r="476" spans="1:28" ht="15.75" customHeight="1" x14ac:dyDescent="0.25">
      <c r="A476" s="70"/>
      <c r="B476" s="71"/>
      <c r="C476" s="71"/>
      <c r="D476" s="72"/>
      <c r="E476" s="72"/>
      <c r="F476" s="70"/>
      <c r="G476" s="70"/>
      <c r="H476" s="70"/>
      <c r="I476" s="70"/>
      <c r="J476" s="70"/>
      <c r="K476" s="70"/>
      <c r="L476" s="70"/>
      <c r="M476" s="70"/>
      <c r="N476" s="70"/>
      <c r="O476" s="70"/>
      <c r="P476" s="70"/>
      <c r="Q476" s="70"/>
      <c r="R476" s="70"/>
      <c r="S476" s="70"/>
      <c r="T476" s="70"/>
      <c r="U476" s="70"/>
      <c r="V476" s="70"/>
      <c r="W476" s="70"/>
      <c r="X476" s="70"/>
      <c r="Y476" s="70"/>
      <c r="Z476" s="70"/>
      <c r="AA476" s="70"/>
      <c r="AB476" s="70"/>
    </row>
    <row r="477" spans="1:28" ht="15.75" customHeight="1" x14ac:dyDescent="0.25">
      <c r="A477" s="70"/>
      <c r="B477" s="71"/>
      <c r="C477" s="71"/>
      <c r="D477" s="72"/>
      <c r="E477" s="72"/>
      <c r="F477" s="70"/>
      <c r="G477" s="70"/>
      <c r="H477" s="70"/>
      <c r="I477" s="70"/>
      <c r="J477" s="70"/>
      <c r="K477" s="70"/>
      <c r="L477" s="70"/>
      <c r="M477" s="70"/>
      <c r="N477" s="70"/>
      <c r="O477" s="70"/>
      <c r="P477" s="70"/>
      <c r="Q477" s="70"/>
      <c r="R477" s="70"/>
      <c r="S477" s="70"/>
      <c r="T477" s="70"/>
      <c r="U477" s="70"/>
      <c r="V477" s="70"/>
      <c r="W477" s="70"/>
      <c r="X477" s="70"/>
      <c r="Y477" s="70"/>
      <c r="Z477" s="70"/>
      <c r="AA477" s="70"/>
      <c r="AB477" s="70"/>
    </row>
    <row r="478" spans="1:28" ht="15.75" customHeight="1" x14ac:dyDescent="0.25">
      <c r="A478" s="70"/>
      <c r="B478" s="71"/>
      <c r="C478" s="71"/>
      <c r="D478" s="72"/>
      <c r="E478" s="72"/>
      <c r="F478" s="70"/>
      <c r="G478" s="70"/>
      <c r="H478" s="70"/>
      <c r="I478" s="70"/>
      <c r="J478" s="70"/>
      <c r="K478" s="70"/>
      <c r="L478" s="70"/>
      <c r="M478" s="70"/>
      <c r="N478" s="70"/>
      <c r="O478" s="70"/>
      <c r="P478" s="70"/>
      <c r="Q478" s="70"/>
      <c r="R478" s="70"/>
      <c r="S478" s="70"/>
      <c r="T478" s="70"/>
      <c r="U478" s="70"/>
      <c r="V478" s="70"/>
      <c r="W478" s="70"/>
      <c r="X478" s="70"/>
      <c r="Y478" s="70"/>
      <c r="Z478" s="70"/>
      <c r="AA478" s="70"/>
      <c r="AB478" s="70"/>
    </row>
    <row r="479" spans="1:28" ht="15.75" customHeight="1" x14ac:dyDescent="0.25">
      <c r="A479" s="70"/>
      <c r="B479" s="71"/>
      <c r="C479" s="71"/>
      <c r="D479" s="72"/>
      <c r="E479" s="72"/>
      <c r="F479" s="70"/>
      <c r="G479" s="70"/>
      <c r="H479" s="70"/>
      <c r="I479" s="70"/>
      <c r="J479" s="70"/>
      <c r="K479" s="70"/>
      <c r="L479" s="70"/>
      <c r="M479" s="70"/>
      <c r="N479" s="70"/>
      <c r="O479" s="70"/>
      <c r="P479" s="70"/>
      <c r="Q479" s="70"/>
      <c r="R479" s="70"/>
      <c r="S479" s="70"/>
      <c r="T479" s="70"/>
      <c r="U479" s="70"/>
      <c r="V479" s="70"/>
      <c r="W479" s="70"/>
      <c r="X479" s="70"/>
      <c r="Y479" s="70"/>
      <c r="Z479" s="70"/>
      <c r="AA479" s="70"/>
      <c r="AB479" s="70"/>
    </row>
    <row r="480" spans="1:28" ht="15.75" customHeight="1" x14ac:dyDescent="0.25">
      <c r="A480" s="70"/>
      <c r="B480" s="71"/>
      <c r="C480" s="71"/>
      <c r="D480" s="72"/>
      <c r="E480" s="72"/>
      <c r="F480" s="70"/>
      <c r="G480" s="70"/>
      <c r="H480" s="70"/>
      <c r="I480" s="70"/>
      <c r="J480" s="70"/>
      <c r="K480" s="70"/>
      <c r="L480" s="70"/>
      <c r="M480" s="70"/>
      <c r="N480" s="70"/>
      <c r="O480" s="70"/>
      <c r="P480" s="70"/>
      <c r="Q480" s="70"/>
      <c r="R480" s="70"/>
      <c r="S480" s="70"/>
      <c r="T480" s="70"/>
      <c r="U480" s="70"/>
      <c r="V480" s="70"/>
      <c r="W480" s="70"/>
      <c r="X480" s="70"/>
      <c r="Y480" s="70"/>
      <c r="Z480" s="70"/>
      <c r="AA480" s="70"/>
      <c r="AB480" s="70"/>
    </row>
    <row r="481" spans="1:28" ht="15.75" customHeight="1" x14ac:dyDescent="0.25">
      <c r="A481" s="70"/>
      <c r="B481" s="71"/>
      <c r="C481" s="71"/>
      <c r="D481" s="72"/>
      <c r="E481" s="72"/>
      <c r="F481" s="70"/>
      <c r="G481" s="70"/>
      <c r="H481" s="70"/>
      <c r="I481" s="70"/>
      <c r="J481" s="70"/>
      <c r="K481" s="70"/>
      <c r="L481" s="70"/>
      <c r="M481" s="70"/>
      <c r="N481" s="70"/>
      <c r="O481" s="70"/>
      <c r="P481" s="70"/>
      <c r="Q481" s="70"/>
      <c r="R481" s="70"/>
      <c r="S481" s="70"/>
      <c r="T481" s="70"/>
      <c r="U481" s="70"/>
      <c r="V481" s="70"/>
      <c r="W481" s="70"/>
      <c r="X481" s="70"/>
      <c r="Y481" s="70"/>
      <c r="Z481" s="70"/>
      <c r="AA481" s="70"/>
      <c r="AB481" s="70"/>
    </row>
    <row r="482" spans="1:28" ht="15.75" customHeight="1" x14ac:dyDescent="0.25">
      <c r="A482" s="70"/>
      <c r="B482" s="71"/>
      <c r="C482" s="71"/>
      <c r="D482" s="72"/>
      <c r="E482" s="72"/>
      <c r="F482" s="70"/>
      <c r="G482" s="70"/>
      <c r="H482" s="70"/>
      <c r="I482" s="70"/>
      <c r="J482" s="70"/>
      <c r="K482" s="70"/>
      <c r="L482" s="70"/>
      <c r="M482" s="70"/>
      <c r="N482" s="70"/>
      <c r="O482" s="70"/>
      <c r="P482" s="70"/>
      <c r="Q482" s="70"/>
      <c r="R482" s="70"/>
      <c r="S482" s="70"/>
      <c r="T482" s="70"/>
      <c r="U482" s="70"/>
      <c r="V482" s="70"/>
      <c r="W482" s="70"/>
      <c r="X482" s="70"/>
      <c r="Y482" s="70"/>
      <c r="Z482" s="70"/>
      <c r="AA482" s="70"/>
      <c r="AB482" s="70"/>
    </row>
    <row r="483" spans="1:28" ht="15.75" customHeight="1" x14ac:dyDescent="0.25">
      <c r="A483" s="70"/>
      <c r="B483" s="71"/>
      <c r="C483" s="71"/>
      <c r="D483" s="72"/>
      <c r="E483" s="72"/>
      <c r="F483" s="70"/>
      <c r="G483" s="70"/>
      <c r="H483" s="70"/>
      <c r="I483" s="70"/>
      <c r="J483" s="70"/>
      <c r="K483" s="70"/>
      <c r="L483" s="70"/>
      <c r="M483" s="70"/>
      <c r="N483" s="70"/>
      <c r="O483" s="70"/>
      <c r="P483" s="70"/>
      <c r="Q483" s="70"/>
      <c r="R483" s="70"/>
      <c r="S483" s="70"/>
      <c r="T483" s="70"/>
      <c r="U483" s="70"/>
      <c r="V483" s="70"/>
      <c r="W483" s="70"/>
      <c r="X483" s="70"/>
      <c r="Y483" s="70"/>
      <c r="Z483" s="70"/>
      <c r="AA483" s="70"/>
      <c r="AB483" s="70"/>
    </row>
    <row r="484" spans="1:28" ht="15.75" customHeight="1" x14ac:dyDescent="0.25">
      <c r="A484" s="70"/>
      <c r="B484" s="71"/>
      <c r="C484" s="71"/>
      <c r="D484" s="72"/>
      <c r="E484" s="72"/>
      <c r="F484" s="70"/>
      <c r="G484" s="70"/>
      <c r="H484" s="70"/>
      <c r="I484" s="70"/>
      <c r="J484" s="70"/>
      <c r="K484" s="70"/>
      <c r="L484" s="70"/>
      <c r="M484" s="70"/>
      <c r="N484" s="70"/>
      <c r="O484" s="70"/>
      <c r="P484" s="70"/>
      <c r="Q484" s="70"/>
      <c r="R484" s="70"/>
      <c r="S484" s="70"/>
      <c r="T484" s="70"/>
      <c r="U484" s="70"/>
      <c r="V484" s="70"/>
      <c r="W484" s="70"/>
      <c r="X484" s="70"/>
      <c r="Y484" s="70"/>
      <c r="Z484" s="70"/>
      <c r="AA484" s="70"/>
      <c r="AB484" s="70"/>
    </row>
    <row r="485" spans="1:28" ht="15.75" customHeight="1" x14ac:dyDescent="0.25">
      <c r="A485" s="70"/>
      <c r="B485" s="71"/>
      <c r="C485" s="71"/>
      <c r="D485" s="72"/>
      <c r="E485" s="72"/>
      <c r="F485" s="70"/>
      <c r="G485" s="70"/>
      <c r="H485" s="70"/>
      <c r="I485" s="70"/>
      <c r="J485" s="70"/>
      <c r="K485" s="70"/>
      <c r="L485" s="70"/>
      <c r="M485" s="70"/>
      <c r="N485" s="70"/>
      <c r="O485" s="70"/>
      <c r="P485" s="70"/>
      <c r="Q485" s="70"/>
      <c r="R485" s="70"/>
      <c r="S485" s="70"/>
      <c r="T485" s="70"/>
      <c r="U485" s="70"/>
      <c r="V485" s="70"/>
      <c r="W485" s="70"/>
      <c r="X485" s="70"/>
      <c r="Y485" s="70"/>
      <c r="Z485" s="70"/>
      <c r="AA485" s="70"/>
      <c r="AB485" s="70"/>
    </row>
    <row r="486" spans="1:28" ht="15.75" customHeight="1" x14ac:dyDescent="0.25">
      <c r="A486" s="70"/>
      <c r="B486" s="71"/>
      <c r="C486" s="71"/>
      <c r="D486" s="72"/>
      <c r="E486" s="72"/>
      <c r="F486" s="70"/>
      <c r="G486" s="70"/>
      <c r="H486" s="70"/>
      <c r="I486" s="70"/>
      <c r="J486" s="70"/>
      <c r="K486" s="70"/>
      <c r="L486" s="70"/>
      <c r="M486" s="70"/>
      <c r="N486" s="70"/>
      <c r="O486" s="70"/>
      <c r="P486" s="70"/>
      <c r="Q486" s="70"/>
      <c r="R486" s="70"/>
      <c r="S486" s="70"/>
      <c r="T486" s="70"/>
      <c r="U486" s="70"/>
      <c r="V486" s="70"/>
      <c r="W486" s="70"/>
      <c r="X486" s="70"/>
      <c r="Y486" s="70"/>
      <c r="Z486" s="70"/>
      <c r="AA486" s="70"/>
      <c r="AB486" s="70"/>
    </row>
    <row r="487" spans="1:28" ht="15.75" customHeight="1" x14ac:dyDescent="0.25">
      <c r="A487" s="70"/>
      <c r="B487" s="71"/>
      <c r="C487" s="71"/>
      <c r="D487" s="72"/>
      <c r="E487" s="72"/>
      <c r="F487" s="70"/>
      <c r="G487" s="70"/>
      <c r="H487" s="70"/>
      <c r="I487" s="70"/>
      <c r="J487" s="70"/>
      <c r="K487" s="70"/>
      <c r="L487" s="70"/>
      <c r="M487" s="70"/>
      <c r="N487" s="70"/>
      <c r="O487" s="70"/>
      <c r="P487" s="70"/>
      <c r="Q487" s="70"/>
      <c r="R487" s="70"/>
      <c r="S487" s="70"/>
      <c r="T487" s="70"/>
      <c r="U487" s="70"/>
      <c r="V487" s="70"/>
      <c r="W487" s="70"/>
      <c r="X487" s="70"/>
      <c r="Y487" s="70"/>
      <c r="Z487" s="70"/>
      <c r="AA487" s="70"/>
      <c r="AB487" s="70"/>
    </row>
    <row r="488" spans="1:28" ht="15.75" customHeight="1" x14ac:dyDescent="0.25">
      <c r="A488" s="70"/>
      <c r="B488" s="71"/>
      <c r="C488" s="71"/>
      <c r="D488" s="72"/>
      <c r="E488" s="72"/>
      <c r="F488" s="70"/>
      <c r="G488" s="70"/>
      <c r="H488" s="70"/>
      <c r="I488" s="70"/>
      <c r="J488" s="70"/>
      <c r="K488" s="70"/>
      <c r="L488" s="70"/>
      <c r="M488" s="70"/>
      <c r="N488" s="70"/>
      <c r="O488" s="70"/>
      <c r="P488" s="70"/>
      <c r="Q488" s="70"/>
      <c r="R488" s="70"/>
      <c r="S488" s="70"/>
      <c r="T488" s="70"/>
      <c r="U488" s="70"/>
      <c r="V488" s="70"/>
      <c r="W488" s="70"/>
      <c r="X488" s="70"/>
      <c r="Y488" s="70"/>
      <c r="Z488" s="70"/>
      <c r="AA488" s="70"/>
      <c r="AB488" s="70"/>
    </row>
    <row r="489" spans="1:28" ht="15.75" customHeight="1" x14ac:dyDescent="0.25">
      <c r="A489" s="70"/>
      <c r="B489" s="71"/>
      <c r="C489" s="71"/>
      <c r="D489" s="72"/>
      <c r="E489" s="72"/>
      <c r="F489" s="70"/>
      <c r="G489" s="70"/>
      <c r="H489" s="70"/>
      <c r="I489" s="70"/>
      <c r="J489" s="70"/>
      <c r="K489" s="70"/>
      <c r="L489" s="70"/>
      <c r="M489" s="70"/>
      <c r="N489" s="70"/>
      <c r="O489" s="70"/>
      <c r="P489" s="70"/>
      <c r="Q489" s="70"/>
      <c r="R489" s="70"/>
      <c r="S489" s="70"/>
      <c r="T489" s="70"/>
      <c r="U489" s="70"/>
      <c r="V489" s="70"/>
      <c r="W489" s="70"/>
      <c r="X489" s="70"/>
      <c r="Y489" s="70"/>
      <c r="Z489" s="70"/>
      <c r="AA489" s="70"/>
      <c r="AB489" s="70"/>
    </row>
    <row r="490" spans="1:28" ht="15.75" customHeight="1" x14ac:dyDescent="0.25">
      <c r="A490" s="70"/>
      <c r="B490" s="71"/>
      <c r="C490" s="71"/>
      <c r="D490" s="72"/>
      <c r="E490" s="72"/>
      <c r="F490" s="70"/>
      <c r="G490" s="70"/>
      <c r="H490" s="70"/>
      <c r="I490" s="70"/>
      <c r="J490" s="70"/>
      <c r="K490" s="70"/>
      <c r="L490" s="70"/>
      <c r="M490" s="70"/>
      <c r="N490" s="70"/>
      <c r="O490" s="70"/>
      <c r="P490" s="70"/>
      <c r="Q490" s="70"/>
      <c r="R490" s="70"/>
      <c r="S490" s="70"/>
      <c r="T490" s="70"/>
      <c r="U490" s="70"/>
      <c r="V490" s="70"/>
      <c r="W490" s="70"/>
      <c r="X490" s="70"/>
      <c r="Y490" s="70"/>
      <c r="Z490" s="70"/>
      <c r="AA490" s="70"/>
      <c r="AB490" s="70"/>
    </row>
    <row r="491" spans="1:28" ht="15.75" customHeight="1" x14ac:dyDescent="0.25">
      <c r="A491" s="70"/>
      <c r="B491" s="71"/>
      <c r="C491" s="71"/>
      <c r="D491" s="72"/>
      <c r="E491" s="72"/>
      <c r="F491" s="70"/>
      <c r="G491" s="70"/>
      <c r="H491" s="70"/>
      <c r="I491" s="70"/>
      <c r="J491" s="70"/>
      <c r="K491" s="70"/>
      <c r="L491" s="70"/>
      <c r="M491" s="70"/>
      <c r="N491" s="70"/>
      <c r="O491" s="70"/>
      <c r="P491" s="70"/>
      <c r="Q491" s="70"/>
      <c r="R491" s="70"/>
      <c r="S491" s="70"/>
      <c r="T491" s="70"/>
      <c r="U491" s="70"/>
      <c r="V491" s="70"/>
      <c r="W491" s="70"/>
      <c r="X491" s="70"/>
      <c r="Y491" s="70"/>
      <c r="Z491" s="70"/>
      <c r="AA491" s="70"/>
      <c r="AB491" s="70"/>
    </row>
    <row r="492" spans="1:28" ht="15.75" customHeight="1" x14ac:dyDescent="0.25">
      <c r="A492" s="70"/>
      <c r="B492" s="71"/>
      <c r="C492" s="71"/>
      <c r="D492" s="72"/>
      <c r="E492" s="72"/>
      <c r="F492" s="70"/>
      <c r="G492" s="70"/>
      <c r="H492" s="70"/>
      <c r="I492" s="70"/>
      <c r="J492" s="70"/>
      <c r="K492" s="70"/>
      <c r="L492" s="70"/>
      <c r="M492" s="70"/>
      <c r="N492" s="70"/>
      <c r="O492" s="70"/>
      <c r="P492" s="70"/>
      <c r="Q492" s="70"/>
      <c r="R492" s="70"/>
      <c r="S492" s="70"/>
      <c r="T492" s="70"/>
      <c r="U492" s="70"/>
      <c r="V492" s="70"/>
      <c r="W492" s="70"/>
      <c r="X492" s="70"/>
      <c r="Y492" s="70"/>
      <c r="Z492" s="70"/>
      <c r="AA492" s="70"/>
      <c r="AB492" s="70"/>
    </row>
    <row r="493" spans="1:28" ht="15.75" customHeight="1" x14ac:dyDescent="0.25">
      <c r="A493" s="70"/>
      <c r="B493" s="71"/>
      <c r="C493" s="71"/>
      <c r="D493" s="72"/>
      <c r="E493" s="72"/>
      <c r="F493" s="70"/>
      <c r="G493" s="70"/>
      <c r="H493" s="70"/>
      <c r="I493" s="70"/>
      <c r="J493" s="70"/>
      <c r="K493" s="70"/>
      <c r="L493" s="70"/>
      <c r="M493" s="70"/>
      <c r="N493" s="70"/>
      <c r="O493" s="70"/>
      <c r="P493" s="70"/>
      <c r="Q493" s="70"/>
      <c r="R493" s="70"/>
      <c r="S493" s="70"/>
      <c r="T493" s="70"/>
      <c r="U493" s="70"/>
      <c r="V493" s="70"/>
      <c r="W493" s="70"/>
      <c r="X493" s="70"/>
      <c r="Y493" s="70"/>
      <c r="Z493" s="70"/>
      <c r="AA493" s="70"/>
      <c r="AB493" s="70"/>
    </row>
    <row r="494" spans="1:28" ht="15.75" customHeight="1" x14ac:dyDescent="0.25">
      <c r="A494" s="70"/>
      <c r="B494" s="71"/>
      <c r="C494" s="71"/>
      <c r="D494" s="72"/>
      <c r="E494" s="72"/>
      <c r="F494" s="70"/>
      <c r="G494" s="70"/>
      <c r="H494" s="70"/>
      <c r="I494" s="70"/>
      <c r="J494" s="70"/>
      <c r="K494" s="70"/>
      <c r="L494" s="70"/>
      <c r="M494" s="70"/>
      <c r="N494" s="70"/>
      <c r="O494" s="70"/>
      <c r="P494" s="70"/>
      <c r="Q494" s="70"/>
      <c r="R494" s="70"/>
      <c r="S494" s="70"/>
      <c r="T494" s="70"/>
      <c r="U494" s="70"/>
      <c r="V494" s="70"/>
      <c r="W494" s="70"/>
      <c r="X494" s="70"/>
      <c r="Y494" s="70"/>
      <c r="Z494" s="70"/>
      <c r="AA494" s="70"/>
      <c r="AB494" s="70"/>
    </row>
    <row r="495" spans="1:28" ht="15.75" customHeight="1" x14ac:dyDescent="0.25">
      <c r="A495" s="70"/>
      <c r="B495" s="71"/>
      <c r="C495" s="71"/>
      <c r="D495" s="72"/>
      <c r="E495" s="72"/>
      <c r="F495" s="70"/>
      <c r="G495" s="70"/>
      <c r="H495" s="70"/>
      <c r="I495" s="70"/>
      <c r="J495" s="70"/>
      <c r="K495" s="70"/>
      <c r="L495" s="70"/>
      <c r="M495" s="70"/>
      <c r="N495" s="70"/>
      <c r="O495" s="70"/>
      <c r="P495" s="70"/>
      <c r="Q495" s="70"/>
      <c r="R495" s="70"/>
      <c r="S495" s="70"/>
      <c r="T495" s="70"/>
      <c r="U495" s="70"/>
      <c r="V495" s="70"/>
      <c r="W495" s="70"/>
      <c r="X495" s="70"/>
      <c r="Y495" s="70"/>
      <c r="Z495" s="70"/>
      <c r="AA495" s="70"/>
      <c r="AB495" s="70"/>
    </row>
    <row r="496" spans="1:28" ht="15.75" customHeight="1" x14ac:dyDescent="0.25">
      <c r="A496" s="70"/>
      <c r="B496" s="71"/>
      <c r="C496" s="71"/>
      <c r="D496" s="72"/>
      <c r="E496" s="72"/>
      <c r="F496" s="70"/>
      <c r="G496" s="70"/>
      <c r="H496" s="70"/>
      <c r="I496" s="70"/>
      <c r="J496" s="70"/>
      <c r="K496" s="70"/>
      <c r="L496" s="70"/>
      <c r="M496" s="70"/>
      <c r="N496" s="70"/>
      <c r="O496" s="70"/>
      <c r="P496" s="70"/>
      <c r="Q496" s="70"/>
      <c r="R496" s="70"/>
      <c r="S496" s="70"/>
      <c r="T496" s="70"/>
      <c r="U496" s="70"/>
      <c r="V496" s="70"/>
      <c r="W496" s="70"/>
      <c r="X496" s="70"/>
      <c r="Y496" s="70"/>
      <c r="Z496" s="70"/>
      <c r="AA496" s="70"/>
      <c r="AB496" s="70"/>
    </row>
    <row r="497" spans="1:28" ht="15.75" customHeight="1" x14ac:dyDescent="0.25">
      <c r="A497" s="70"/>
      <c r="B497" s="71"/>
      <c r="C497" s="71"/>
      <c r="D497" s="72"/>
      <c r="E497" s="72"/>
      <c r="F497" s="70"/>
      <c r="G497" s="70"/>
      <c r="H497" s="70"/>
      <c r="I497" s="70"/>
      <c r="J497" s="70"/>
      <c r="K497" s="70"/>
      <c r="L497" s="70"/>
      <c r="M497" s="70"/>
      <c r="N497" s="70"/>
      <c r="O497" s="70"/>
      <c r="P497" s="70"/>
      <c r="Q497" s="70"/>
      <c r="R497" s="70"/>
      <c r="S497" s="70"/>
      <c r="T497" s="70"/>
      <c r="U497" s="70"/>
      <c r="V497" s="70"/>
      <c r="W497" s="70"/>
      <c r="X497" s="70"/>
      <c r="Y497" s="70"/>
      <c r="Z497" s="70"/>
      <c r="AA497" s="70"/>
      <c r="AB497" s="70"/>
    </row>
    <row r="498" spans="1:28" ht="15.75" customHeight="1" x14ac:dyDescent="0.25">
      <c r="A498" s="70"/>
      <c r="B498" s="71"/>
      <c r="C498" s="71"/>
      <c r="D498" s="72"/>
      <c r="E498" s="72"/>
      <c r="F498" s="70"/>
      <c r="G498" s="70"/>
      <c r="H498" s="70"/>
      <c r="I498" s="70"/>
      <c r="J498" s="70"/>
      <c r="K498" s="70"/>
      <c r="L498" s="70"/>
      <c r="M498" s="70"/>
      <c r="N498" s="70"/>
      <c r="O498" s="70"/>
      <c r="P498" s="70"/>
      <c r="Q498" s="70"/>
      <c r="R498" s="70"/>
      <c r="S498" s="70"/>
      <c r="T498" s="70"/>
      <c r="U498" s="70"/>
      <c r="V498" s="70"/>
      <c r="W498" s="70"/>
      <c r="X498" s="70"/>
      <c r="Y498" s="70"/>
      <c r="Z498" s="70"/>
      <c r="AA498" s="70"/>
      <c r="AB498" s="70"/>
    </row>
    <row r="499" spans="1:28" ht="15.75" customHeight="1" x14ac:dyDescent="0.25">
      <c r="A499" s="70"/>
      <c r="B499" s="71"/>
      <c r="C499" s="71"/>
      <c r="D499" s="72"/>
      <c r="E499" s="72"/>
      <c r="F499" s="70"/>
      <c r="G499" s="70"/>
      <c r="H499" s="70"/>
      <c r="I499" s="70"/>
      <c r="J499" s="70"/>
      <c r="K499" s="70"/>
      <c r="L499" s="70"/>
      <c r="M499" s="70"/>
      <c r="N499" s="70"/>
      <c r="O499" s="70"/>
      <c r="P499" s="70"/>
      <c r="Q499" s="70"/>
      <c r="R499" s="70"/>
      <c r="S499" s="70"/>
      <c r="T499" s="70"/>
      <c r="U499" s="70"/>
      <c r="V499" s="70"/>
      <c r="W499" s="70"/>
      <c r="X499" s="70"/>
      <c r="Y499" s="70"/>
      <c r="Z499" s="70"/>
      <c r="AA499" s="70"/>
      <c r="AB499" s="70"/>
    </row>
    <row r="500" spans="1:28" ht="15.75" customHeight="1" x14ac:dyDescent="0.25">
      <c r="A500" s="70"/>
      <c r="B500" s="71"/>
      <c r="C500" s="71"/>
      <c r="D500" s="72"/>
      <c r="E500" s="72"/>
      <c r="F500" s="70"/>
      <c r="G500" s="70"/>
      <c r="H500" s="70"/>
      <c r="I500" s="70"/>
      <c r="J500" s="70"/>
      <c r="K500" s="70"/>
      <c r="L500" s="70"/>
      <c r="M500" s="70"/>
      <c r="N500" s="70"/>
      <c r="O500" s="70"/>
      <c r="P500" s="70"/>
      <c r="Q500" s="70"/>
      <c r="R500" s="70"/>
      <c r="S500" s="70"/>
      <c r="T500" s="70"/>
      <c r="U500" s="70"/>
      <c r="V500" s="70"/>
      <c r="W500" s="70"/>
      <c r="X500" s="70"/>
      <c r="Y500" s="70"/>
      <c r="Z500" s="70"/>
      <c r="AA500" s="70"/>
      <c r="AB500" s="70"/>
    </row>
    <row r="501" spans="1:28" ht="15.75" customHeight="1" x14ac:dyDescent="0.25">
      <c r="A501" s="70"/>
      <c r="B501" s="71"/>
      <c r="C501" s="71"/>
      <c r="D501" s="72"/>
      <c r="E501" s="72"/>
      <c r="F501" s="70"/>
      <c r="G501" s="70"/>
      <c r="H501" s="70"/>
      <c r="I501" s="70"/>
      <c r="J501" s="70"/>
      <c r="K501" s="70"/>
      <c r="L501" s="70"/>
      <c r="M501" s="70"/>
      <c r="N501" s="70"/>
      <c r="O501" s="70"/>
      <c r="P501" s="70"/>
      <c r="Q501" s="70"/>
      <c r="R501" s="70"/>
      <c r="S501" s="70"/>
      <c r="T501" s="70"/>
      <c r="U501" s="70"/>
      <c r="V501" s="70"/>
      <c r="W501" s="70"/>
      <c r="X501" s="70"/>
      <c r="Y501" s="70"/>
      <c r="Z501" s="70"/>
      <c r="AA501" s="70"/>
      <c r="AB501" s="70"/>
    </row>
    <row r="502" spans="1:28" ht="15.75" customHeight="1" x14ac:dyDescent="0.25">
      <c r="A502" s="70"/>
      <c r="B502" s="71"/>
      <c r="C502" s="71"/>
      <c r="D502" s="72"/>
      <c r="E502" s="72"/>
      <c r="F502" s="70"/>
      <c r="G502" s="70"/>
      <c r="H502" s="70"/>
      <c r="I502" s="70"/>
      <c r="J502" s="70"/>
      <c r="K502" s="70"/>
      <c r="L502" s="70"/>
      <c r="M502" s="70"/>
      <c r="N502" s="70"/>
      <c r="O502" s="70"/>
      <c r="P502" s="70"/>
      <c r="Q502" s="70"/>
      <c r="R502" s="70"/>
      <c r="S502" s="70"/>
      <c r="T502" s="70"/>
      <c r="U502" s="70"/>
      <c r="V502" s="70"/>
      <c r="W502" s="70"/>
      <c r="X502" s="70"/>
      <c r="Y502" s="70"/>
      <c r="Z502" s="70"/>
      <c r="AA502" s="70"/>
      <c r="AB502" s="70"/>
    </row>
    <row r="503" spans="1:28" ht="15.75" customHeight="1" x14ac:dyDescent="0.25">
      <c r="A503" s="70"/>
      <c r="B503" s="71"/>
      <c r="C503" s="71"/>
      <c r="D503" s="72"/>
      <c r="E503" s="72"/>
      <c r="F503" s="70"/>
      <c r="G503" s="70"/>
      <c r="H503" s="70"/>
      <c r="I503" s="70"/>
      <c r="J503" s="70"/>
      <c r="K503" s="70"/>
      <c r="L503" s="70"/>
      <c r="M503" s="70"/>
      <c r="N503" s="70"/>
      <c r="O503" s="70"/>
      <c r="P503" s="70"/>
      <c r="Q503" s="70"/>
      <c r="R503" s="70"/>
      <c r="S503" s="70"/>
      <c r="T503" s="70"/>
      <c r="U503" s="70"/>
      <c r="V503" s="70"/>
      <c r="W503" s="70"/>
      <c r="X503" s="70"/>
      <c r="Y503" s="70"/>
      <c r="Z503" s="70"/>
      <c r="AA503" s="70"/>
      <c r="AB503" s="70"/>
    </row>
    <row r="504" spans="1:28" ht="15.75" customHeight="1" x14ac:dyDescent="0.25">
      <c r="A504" s="70"/>
      <c r="B504" s="71"/>
      <c r="C504" s="71"/>
      <c r="D504" s="72"/>
      <c r="E504" s="72"/>
      <c r="F504" s="70"/>
      <c r="G504" s="70"/>
      <c r="H504" s="70"/>
      <c r="I504" s="70"/>
      <c r="J504" s="70"/>
      <c r="K504" s="70"/>
      <c r="L504" s="70"/>
      <c r="M504" s="70"/>
      <c r="N504" s="70"/>
      <c r="O504" s="70"/>
      <c r="P504" s="70"/>
      <c r="Q504" s="70"/>
      <c r="R504" s="70"/>
      <c r="S504" s="70"/>
      <c r="T504" s="70"/>
      <c r="U504" s="70"/>
      <c r="V504" s="70"/>
      <c r="W504" s="70"/>
      <c r="X504" s="70"/>
      <c r="Y504" s="70"/>
      <c r="Z504" s="70"/>
      <c r="AA504" s="70"/>
      <c r="AB504" s="70"/>
    </row>
    <row r="505" spans="1:28" ht="15.75" customHeight="1" x14ac:dyDescent="0.25">
      <c r="A505" s="70"/>
      <c r="B505" s="71"/>
      <c r="C505" s="71"/>
      <c r="D505" s="72"/>
      <c r="E505" s="72"/>
      <c r="F505" s="70"/>
      <c r="G505" s="70"/>
      <c r="H505" s="70"/>
      <c r="I505" s="70"/>
      <c r="J505" s="70"/>
      <c r="K505" s="70"/>
      <c r="L505" s="70"/>
      <c r="M505" s="70"/>
      <c r="N505" s="70"/>
      <c r="O505" s="70"/>
      <c r="P505" s="70"/>
      <c r="Q505" s="70"/>
      <c r="R505" s="70"/>
      <c r="S505" s="70"/>
      <c r="T505" s="70"/>
      <c r="U505" s="70"/>
      <c r="V505" s="70"/>
      <c r="W505" s="70"/>
      <c r="X505" s="70"/>
      <c r="Y505" s="70"/>
      <c r="Z505" s="70"/>
      <c r="AA505" s="70"/>
      <c r="AB505" s="70"/>
    </row>
    <row r="506" spans="1:28" ht="15.75" customHeight="1" x14ac:dyDescent="0.25">
      <c r="A506" s="70"/>
      <c r="B506" s="71"/>
      <c r="C506" s="71"/>
      <c r="D506" s="72"/>
      <c r="E506" s="72"/>
      <c r="F506" s="70"/>
      <c r="G506" s="70"/>
      <c r="H506" s="70"/>
      <c r="I506" s="70"/>
      <c r="J506" s="70"/>
      <c r="K506" s="70"/>
      <c r="L506" s="70"/>
      <c r="M506" s="70"/>
      <c r="N506" s="70"/>
      <c r="O506" s="70"/>
      <c r="P506" s="70"/>
      <c r="Q506" s="70"/>
      <c r="R506" s="70"/>
      <c r="S506" s="70"/>
      <c r="T506" s="70"/>
      <c r="U506" s="70"/>
      <c r="V506" s="70"/>
      <c r="W506" s="70"/>
      <c r="X506" s="70"/>
      <c r="Y506" s="70"/>
      <c r="Z506" s="70"/>
      <c r="AA506" s="70"/>
      <c r="AB506" s="70"/>
    </row>
    <row r="507" spans="1:28" ht="15.75" customHeight="1" x14ac:dyDescent="0.25">
      <c r="A507" s="70"/>
      <c r="B507" s="71"/>
      <c r="C507" s="71"/>
      <c r="D507" s="72"/>
      <c r="E507" s="72"/>
      <c r="F507" s="70"/>
      <c r="G507" s="70"/>
      <c r="H507" s="70"/>
      <c r="I507" s="70"/>
      <c r="J507" s="70"/>
      <c r="K507" s="70"/>
      <c r="L507" s="70"/>
      <c r="M507" s="70"/>
      <c r="N507" s="70"/>
      <c r="O507" s="70"/>
      <c r="P507" s="70"/>
      <c r="Q507" s="70"/>
      <c r="R507" s="70"/>
      <c r="S507" s="70"/>
      <c r="T507" s="70"/>
      <c r="U507" s="70"/>
      <c r="V507" s="70"/>
      <c r="W507" s="70"/>
      <c r="X507" s="70"/>
      <c r="Y507" s="70"/>
      <c r="Z507" s="70"/>
      <c r="AA507" s="70"/>
      <c r="AB507" s="70"/>
    </row>
    <row r="508" spans="1:28" ht="15.75" customHeight="1" x14ac:dyDescent="0.25">
      <c r="A508" s="70"/>
      <c r="B508" s="71"/>
      <c r="C508" s="71"/>
      <c r="D508" s="72"/>
      <c r="E508" s="72"/>
      <c r="F508" s="70"/>
      <c r="G508" s="70"/>
      <c r="H508" s="70"/>
      <c r="I508" s="70"/>
      <c r="J508" s="70"/>
      <c r="K508" s="70"/>
      <c r="L508" s="70"/>
      <c r="M508" s="70"/>
      <c r="N508" s="70"/>
      <c r="O508" s="70"/>
      <c r="P508" s="70"/>
      <c r="Q508" s="70"/>
      <c r="R508" s="70"/>
      <c r="S508" s="70"/>
      <c r="T508" s="70"/>
      <c r="U508" s="70"/>
      <c r="V508" s="70"/>
      <c r="W508" s="70"/>
      <c r="X508" s="70"/>
      <c r="Y508" s="70"/>
      <c r="Z508" s="70"/>
      <c r="AA508" s="70"/>
      <c r="AB508" s="70"/>
    </row>
    <row r="509" spans="1:28" ht="15.75" customHeight="1" x14ac:dyDescent="0.25">
      <c r="A509" s="70"/>
      <c r="B509" s="71"/>
      <c r="C509" s="71"/>
      <c r="D509" s="72"/>
      <c r="E509" s="72"/>
      <c r="F509" s="70"/>
      <c r="G509" s="70"/>
      <c r="H509" s="70"/>
      <c r="I509" s="70"/>
      <c r="J509" s="70"/>
      <c r="K509" s="70"/>
      <c r="L509" s="70"/>
      <c r="M509" s="70"/>
      <c r="N509" s="70"/>
      <c r="O509" s="70"/>
      <c r="P509" s="70"/>
      <c r="Q509" s="70"/>
      <c r="R509" s="70"/>
      <c r="S509" s="70"/>
      <c r="T509" s="70"/>
      <c r="U509" s="70"/>
      <c r="V509" s="70"/>
      <c r="W509" s="70"/>
      <c r="X509" s="70"/>
      <c r="Y509" s="70"/>
      <c r="Z509" s="70"/>
      <c r="AA509" s="70"/>
      <c r="AB509" s="70"/>
    </row>
    <row r="510" spans="1:28" ht="15.75" customHeight="1" x14ac:dyDescent="0.25">
      <c r="A510" s="70"/>
      <c r="B510" s="71"/>
      <c r="C510" s="71"/>
      <c r="D510" s="72"/>
      <c r="E510" s="72"/>
      <c r="F510" s="70"/>
      <c r="G510" s="70"/>
      <c r="H510" s="70"/>
      <c r="I510" s="70"/>
      <c r="J510" s="70"/>
      <c r="K510" s="70"/>
      <c r="L510" s="70"/>
      <c r="M510" s="70"/>
      <c r="N510" s="70"/>
      <c r="O510" s="70"/>
      <c r="P510" s="70"/>
      <c r="Q510" s="70"/>
      <c r="R510" s="70"/>
      <c r="S510" s="70"/>
      <c r="T510" s="70"/>
      <c r="U510" s="70"/>
      <c r="V510" s="70"/>
      <c r="W510" s="70"/>
      <c r="X510" s="70"/>
      <c r="Y510" s="70"/>
      <c r="Z510" s="70"/>
      <c r="AA510" s="70"/>
      <c r="AB510" s="70"/>
    </row>
    <row r="511" spans="1:28" ht="15.75" customHeight="1" x14ac:dyDescent="0.25">
      <c r="A511" s="70"/>
      <c r="B511" s="71"/>
      <c r="C511" s="71"/>
      <c r="D511" s="72"/>
      <c r="E511" s="72"/>
      <c r="F511" s="70"/>
      <c r="G511" s="70"/>
      <c r="H511" s="70"/>
      <c r="I511" s="70"/>
      <c r="J511" s="70"/>
      <c r="K511" s="70"/>
      <c r="L511" s="70"/>
      <c r="M511" s="70"/>
      <c r="N511" s="70"/>
      <c r="O511" s="70"/>
      <c r="P511" s="70"/>
      <c r="Q511" s="70"/>
      <c r="R511" s="70"/>
      <c r="S511" s="70"/>
      <c r="T511" s="70"/>
      <c r="U511" s="70"/>
      <c r="V511" s="70"/>
      <c r="W511" s="70"/>
      <c r="X511" s="70"/>
      <c r="Y511" s="70"/>
      <c r="Z511" s="70"/>
      <c r="AA511" s="70"/>
      <c r="AB511" s="70"/>
    </row>
    <row r="512" spans="1:28" ht="15.75" customHeight="1" x14ac:dyDescent="0.25">
      <c r="A512" s="70"/>
      <c r="B512" s="71"/>
      <c r="C512" s="71"/>
      <c r="D512" s="72"/>
      <c r="E512" s="72"/>
      <c r="F512" s="70"/>
      <c r="G512" s="70"/>
      <c r="H512" s="70"/>
      <c r="I512" s="70"/>
      <c r="J512" s="70"/>
      <c r="K512" s="70"/>
      <c r="L512" s="70"/>
      <c r="M512" s="70"/>
      <c r="N512" s="70"/>
      <c r="O512" s="70"/>
      <c r="P512" s="70"/>
      <c r="Q512" s="70"/>
      <c r="R512" s="70"/>
      <c r="S512" s="70"/>
      <c r="T512" s="70"/>
      <c r="U512" s="70"/>
      <c r="V512" s="70"/>
      <c r="W512" s="70"/>
      <c r="X512" s="70"/>
      <c r="Y512" s="70"/>
      <c r="Z512" s="70"/>
      <c r="AA512" s="70"/>
      <c r="AB512" s="70"/>
    </row>
    <row r="513" spans="1:28" ht="15.75" customHeight="1" x14ac:dyDescent="0.25">
      <c r="A513" s="70"/>
      <c r="B513" s="71"/>
      <c r="C513" s="71"/>
      <c r="D513" s="72"/>
      <c r="E513" s="72"/>
      <c r="F513" s="70"/>
      <c r="G513" s="70"/>
      <c r="H513" s="70"/>
      <c r="I513" s="70"/>
      <c r="J513" s="70"/>
      <c r="K513" s="70"/>
      <c r="L513" s="70"/>
      <c r="M513" s="70"/>
      <c r="N513" s="70"/>
      <c r="O513" s="70"/>
      <c r="P513" s="70"/>
      <c r="Q513" s="70"/>
      <c r="R513" s="70"/>
      <c r="S513" s="70"/>
      <c r="T513" s="70"/>
      <c r="U513" s="70"/>
      <c r="V513" s="70"/>
      <c r="W513" s="70"/>
      <c r="X513" s="70"/>
      <c r="Y513" s="70"/>
      <c r="Z513" s="70"/>
      <c r="AA513" s="70"/>
      <c r="AB513" s="70"/>
    </row>
    <row r="514" spans="1:28" ht="15.75" customHeight="1" x14ac:dyDescent="0.25">
      <c r="A514" s="70"/>
      <c r="B514" s="71"/>
      <c r="C514" s="71"/>
      <c r="D514" s="72"/>
      <c r="E514" s="72"/>
      <c r="F514" s="70"/>
      <c r="G514" s="70"/>
      <c r="H514" s="70"/>
      <c r="I514" s="70"/>
      <c r="J514" s="70"/>
      <c r="K514" s="70"/>
      <c r="L514" s="70"/>
      <c r="M514" s="70"/>
      <c r="N514" s="70"/>
      <c r="O514" s="70"/>
      <c r="P514" s="70"/>
      <c r="Q514" s="70"/>
      <c r="R514" s="70"/>
      <c r="S514" s="70"/>
      <c r="T514" s="70"/>
      <c r="U514" s="70"/>
      <c r="V514" s="70"/>
      <c r="W514" s="70"/>
      <c r="X514" s="70"/>
      <c r="Y514" s="70"/>
      <c r="Z514" s="70"/>
      <c r="AA514" s="70"/>
      <c r="AB514" s="70"/>
    </row>
    <row r="515" spans="1:28" ht="15.75" customHeight="1" x14ac:dyDescent="0.25">
      <c r="A515" s="70"/>
      <c r="B515" s="71"/>
      <c r="C515" s="71"/>
      <c r="D515" s="72"/>
      <c r="E515" s="72"/>
      <c r="F515" s="70"/>
      <c r="G515" s="70"/>
      <c r="H515" s="70"/>
      <c r="I515" s="70"/>
      <c r="J515" s="70"/>
      <c r="K515" s="70"/>
      <c r="L515" s="70"/>
      <c r="M515" s="70"/>
      <c r="N515" s="70"/>
      <c r="O515" s="70"/>
      <c r="P515" s="70"/>
      <c r="Q515" s="70"/>
      <c r="R515" s="70"/>
      <c r="S515" s="70"/>
      <c r="T515" s="70"/>
      <c r="U515" s="70"/>
      <c r="V515" s="70"/>
      <c r="W515" s="70"/>
      <c r="X515" s="70"/>
      <c r="Y515" s="70"/>
      <c r="Z515" s="70"/>
      <c r="AA515" s="70"/>
      <c r="AB515" s="70"/>
    </row>
    <row r="516" spans="1:28" ht="15.75" customHeight="1" x14ac:dyDescent="0.25">
      <c r="A516" s="70"/>
      <c r="B516" s="71"/>
      <c r="C516" s="71"/>
      <c r="D516" s="72"/>
      <c r="E516" s="72"/>
      <c r="F516" s="70"/>
      <c r="G516" s="70"/>
      <c r="H516" s="70"/>
      <c r="I516" s="70"/>
      <c r="J516" s="70"/>
      <c r="K516" s="70"/>
      <c r="L516" s="70"/>
      <c r="M516" s="70"/>
      <c r="N516" s="70"/>
      <c r="O516" s="70"/>
      <c r="P516" s="70"/>
      <c r="Q516" s="70"/>
      <c r="R516" s="70"/>
      <c r="S516" s="70"/>
      <c r="T516" s="70"/>
      <c r="U516" s="70"/>
      <c r="V516" s="70"/>
      <c r="W516" s="70"/>
      <c r="X516" s="70"/>
      <c r="Y516" s="70"/>
      <c r="Z516" s="70"/>
      <c r="AA516" s="70"/>
      <c r="AB516" s="70"/>
    </row>
    <row r="517" spans="1:28" ht="15.75" customHeight="1" x14ac:dyDescent="0.25">
      <c r="A517" s="70"/>
      <c r="B517" s="71"/>
      <c r="C517" s="71"/>
      <c r="D517" s="72"/>
      <c r="E517" s="72"/>
      <c r="F517" s="70"/>
      <c r="G517" s="70"/>
      <c r="H517" s="70"/>
      <c r="I517" s="70"/>
      <c r="J517" s="70"/>
      <c r="K517" s="70"/>
      <c r="L517" s="70"/>
      <c r="M517" s="70"/>
      <c r="N517" s="70"/>
      <c r="O517" s="70"/>
      <c r="P517" s="70"/>
      <c r="Q517" s="70"/>
      <c r="R517" s="70"/>
      <c r="S517" s="70"/>
      <c r="T517" s="70"/>
      <c r="U517" s="70"/>
      <c r="V517" s="70"/>
      <c r="W517" s="70"/>
      <c r="X517" s="70"/>
      <c r="Y517" s="70"/>
      <c r="Z517" s="70"/>
      <c r="AA517" s="70"/>
      <c r="AB517" s="70"/>
    </row>
    <row r="518" spans="1:28" ht="15.75" customHeight="1" x14ac:dyDescent="0.25">
      <c r="A518" s="70"/>
      <c r="B518" s="71"/>
      <c r="C518" s="71"/>
      <c r="D518" s="72"/>
      <c r="E518" s="72"/>
      <c r="F518" s="70"/>
      <c r="G518" s="70"/>
      <c r="H518" s="70"/>
      <c r="I518" s="70"/>
      <c r="J518" s="70"/>
      <c r="K518" s="70"/>
      <c r="L518" s="70"/>
      <c r="M518" s="70"/>
      <c r="N518" s="70"/>
      <c r="O518" s="70"/>
      <c r="P518" s="70"/>
      <c r="Q518" s="70"/>
      <c r="R518" s="70"/>
      <c r="S518" s="70"/>
      <c r="T518" s="70"/>
      <c r="U518" s="70"/>
      <c r="V518" s="70"/>
      <c r="W518" s="70"/>
      <c r="X518" s="70"/>
      <c r="Y518" s="70"/>
      <c r="Z518" s="70"/>
      <c r="AA518" s="70"/>
      <c r="AB518" s="70"/>
    </row>
    <row r="519" spans="1:28" ht="15.75" customHeight="1" x14ac:dyDescent="0.25">
      <c r="A519" s="70"/>
      <c r="B519" s="71"/>
      <c r="C519" s="71"/>
      <c r="D519" s="72"/>
      <c r="E519" s="72"/>
      <c r="F519" s="70"/>
      <c r="G519" s="70"/>
      <c r="H519" s="70"/>
      <c r="I519" s="70"/>
      <c r="J519" s="70"/>
      <c r="K519" s="70"/>
      <c r="L519" s="70"/>
      <c r="M519" s="70"/>
      <c r="N519" s="70"/>
      <c r="O519" s="70"/>
      <c r="P519" s="70"/>
      <c r="Q519" s="70"/>
      <c r="R519" s="70"/>
      <c r="S519" s="70"/>
      <c r="T519" s="70"/>
      <c r="U519" s="70"/>
      <c r="V519" s="70"/>
      <c r="W519" s="70"/>
      <c r="X519" s="70"/>
      <c r="Y519" s="70"/>
      <c r="Z519" s="70"/>
      <c r="AA519" s="70"/>
      <c r="AB519" s="70"/>
    </row>
    <row r="520" spans="1:28" ht="15.75" customHeight="1" x14ac:dyDescent="0.25">
      <c r="A520" s="70"/>
      <c r="B520" s="71"/>
      <c r="C520" s="71"/>
      <c r="D520" s="72"/>
      <c r="E520" s="72"/>
      <c r="F520" s="70"/>
      <c r="G520" s="70"/>
      <c r="H520" s="70"/>
      <c r="I520" s="70"/>
      <c r="J520" s="70"/>
      <c r="K520" s="70"/>
      <c r="L520" s="70"/>
      <c r="M520" s="70"/>
      <c r="N520" s="70"/>
      <c r="O520" s="70"/>
      <c r="P520" s="70"/>
      <c r="Q520" s="70"/>
      <c r="R520" s="70"/>
      <c r="S520" s="70"/>
      <c r="T520" s="70"/>
      <c r="U520" s="70"/>
      <c r="V520" s="70"/>
      <c r="W520" s="70"/>
      <c r="X520" s="70"/>
      <c r="Y520" s="70"/>
      <c r="Z520" s="70"/>
      <c r="AA520" s="70"/>
      <c r="AB520" s="70"/>
    </row>
    <row r="521" spans="1:28" ht="15.75" customHeight="1" x14ac:dyDescent="0.25">
      <c r="A521" s="70"/>
      <c r="B521" s="71"/>
      <c r="C521" s="71"/>
      <c r="D521" s="72"/>
      <c r="E521" s="72"/>
      <c r="F521" s="70"/>
      <c r="G521" s="70"/>
      <c r="H521" s="70"/>
      <c r="I521" s="70"/>
      <c r="J521" s="70"/>
      <c r="K521" s="70"/>
      <c r="L521" s="70"/>
      <c r="M521" s="70"/>
      <c r="N521" s="70"/>
      <c r="O521" s="70"/>
      <c r="P521" s="70"/>
      <c r="Q521" s="70"/>
      <c r="R521" s="70"/>
      <c r="S521" s="70"/>
      <c r="T521" s="70"/>
      <c r="U521" s="70"/>
      <c r="V521" s="70"/>
      <c r="W521" s="70"/>
      <c r="X521" s="70"/>
      <c r="Y521" s="70"/>
      <c r="Z521" s="70"/>
      <c r="AA521" s="70"/>
      <c r="AB521" s="70"/>
    </row>
    <row r="522" spans="1:28" ht="15.75" customHeight="1" x14ac:dyDescent="0.25">
      <c r="A522" s="70"/>
      <c r="B522" s="71"/>
      <c r="C522" s="71"/>
      <c r="D522" s="72"/>
      <c r="E522" s="72"/>
      <c r="F522" s="70"/>
      <c r="G522" s="70"/>
      <c r="H522" s="70"/>
      <c r="I522" s="70"/>
      <c r="J522" s="70"/>
      <c r="K522" s="70"/>
      <c r="L522" s="70"/>
      <c r="M522" s="70"/>
      <c r="N522" s="70"/>
      <c r="O522" s="70"/>
      <c r="P522" s="70"/>
      <c r="Q522" s="70"/>
      <c r="R522" s="70"/>
      <c r="S522" s="70"/>
      <c r="T522" s="70"/>
      <c r="U522" s="70"/>
      <c r="V522" s="70"/>
      <c r="W522" s="70"/>
      <c r="X522" s="70"/>
      <c r="Y522" s="70"/>
      <c r="Z522" s="70"/>
      <c r="AA522" s="70"/>
      <c r="AB522" s="70"/>
    </row>
    <row r="523" spans="1:28" ht="15.75" customHeight="1" x14ac:dyDescent="0.25">
      <c r="A523" s="70"/>
      <c r="B523" s="71"/>
      <c r="C523" s="71"/>
      <c r="D523" s="72"/>
      <c r="E523" s="72"/>
      <c r="F523" s="70"/>
      <c r="G523" s="70"/>
      <c r="H523" s="70"/>
      <c r="I523" s="70"/>
      <c r="J523" s="70"/>
      <c r="K523" s="70"/>
      <c r="L523" s="70"/>
      <c r="M523" s="70"/>
      <c r="N523" s="70"/>
      <c r="O523" s="70"/>
      <c r="P523" s="70"/>
      <c r="Q523" s="70"/>
      <c r="R523" s="70"/>
      <c r="S523" s="70"/>
      <c r="T523" s="70"/>
      <c r="U523" s="70"/>
      <c r="V523" s="70"/>
      <c r="W523" s="70"/>
      <c r="X523" s="70"/>
      <c r="Y523" s="70"/>
      <c r="Z523" s="70"/>
      <c r="AA523" s="70"/>
      <c r="AB523" s="70"/>
    </row>
    <row r="524" spans="1:28" ht="15.75" customHeight="1" x14ac:dyDescent="0.25">
      <c r="A524" s="70"/>
      <c r="B524" s="71"/>
      <c r="C524" s="71"/>
      <c r="D524" s="72"/>
      <c r="E524" s="72"/>
      <c r="F524" s="70"/>
      <c r="G524" s="70"/>
      <c r="H524" s="70"/>
      <c r="I524" s="70"/>
      <c r="J524" s="70"/>
      <c r="K524" s="70"/>
      <c r="L524" s="70"/>
      <c r="M524" s="70"/>
      <c r="N524" s="70"/>
      <c r="O524" s="70"/>
      <c r="P524" s="70"/>
      <c r="Q524" s="70"/>
      <c r="R524" s="70"/>
      <c r="S524" s="70"/>
      <c r="T524" s="70"/>
      <c r="U524" s="70"/>
      <c r="V524" s="70"/>
      <c r="W524" s="70"/>
      <c r="X524" s="70"/>
      <c r="Y524" s="70"/>
      <c r="Z524" s="70"/>
      <c r="AA524" s="70"/>
      <c r="AB524" s="70"/>
    </row>
    <row r="525" spans="1:28" ht="15.75" customHeight="1" x14ac:dyDescent="0.25">
      <c r="A525" s="70"/>
      <c r="B525" s="71"/>
      <c r="C525" s="71"/>
      <c r="D525" s="72"/>
      <c r="E525" s="72"/>
      <c r="F525" s="70"/>
      <c r="G525" s="70"/>
      <c r="H525" s="70"/>
      <c r="I525" s="70"/>
      <c r="J525" s="70"/>
      <c r="K525" s="70"/>
      <c r="L525" s="70"/>
      <c r="M525" s="70"/>
      <c r="N525" s="70"/>
      <c r="O525" s="70"/>
      <c r="P525" s="70"/>
      <c r="Q525" s="70"/>
      <c r="R525" s="70"/>
      <c r="S525" s="70"/>
      <c r="T525" s="70"/>
      <c r="U525" s="70"/>
      <c r="V525" s="70"/>
      <c r="W525" s="70"/>
      <c r="X525" s="70"/>
      <c r="Y525" s="70"/>
      <c r="Z525" s="70"/>
      <c r="AA525" s="70"/>
      <c r="AB525" s="70"/>
    </row>
    <row r="526" spans="1:28" ht="15.75" customHeight="1" x14ac:dyDescent="0.25">
      <c r="A526" s="70"/>
      <c r="B526" s="71"/>
      <c r="C526" s="71"/>
      <c r="D526" s="72"/>
      <c r="E526" s="72"/>
      <c r="F526" s="70"/>
      <c r="G526" s="70"/>
      <c r="H526" s="70"/>
      <c r="I526" s="70"/>
      <c r="J526" s="70"/>
      <c r="K526" s="70"/>
      <c r="L526" s="70"/>
      <c r="M526" s="70"/>
      <c r="N526" s="70"/>
      <c r="O526" s="70"/>
      <c r="P526" s="70"/>
      <c r="Q526" s="70"/>
      <c r="R526" s="70"/>
      <c r="S526" s="70"/>
      <c r="T526" s="70"/>
      <c r="U526" s="70"/>
      <c r="V526" s="70"/>
      <c r="W526" s="70"/>
      <c r="X526" s="70"/>
      <c r="Y526" s="70"/>
      <c r="Z526" s="70"/>
      <c r="AA526" s="70"/>
      <c r="AB526" s="70"/>
    </row>
    <row r="527" spans="1:28" ht="15.75" customHeight="1" x14ac:dyDescent="0.25">
      <c r="A527" s="70"/>
      <c r="B527" s="71"/>
      <c r="C527" s="71"/>
      <c r="D527" s="72"/>
      <c r="E527" s="72"/>
      <c r="F527" s="70"/>
      <c r="G527" s="70"/>
      <c r="H527" s="70"/>
      <c r="I527" s="70"/>
      <c r="J527" s="70"/>
      <c r="K527" s="70"/>
      <c r="L527" s="70"/>
      <c r="M527" s="70"/>
      <c r="N527" s="70"/>
      <c r="O527" s="70"/>
      <c r="P527" s="70"/>
      <c r="Q527" s="70"/>
      <c r="R527" s="70"/>
      <c r="S527" s="70"/>
      <c r="T527" s="70"/>
      <c r="U527" s="70"/>
      <c r="V527" s="70"/>
      <c r="W527" s="70"/>
      <c r="X527" s="70"/>
      <c r="Y527" s="70"/>
      <c r="Z527" s="70"/>
      <c r="AA527" s="70"/>
      <c r="AB527" s="70"/>
    </row>
    <row r="528" spans="1:28" ht="15.75" customHeight="1" x14ac:dyDescent="0.25">
      <c r="A528" s="70"/>
      <c r="B528" s="71"/>
      <c r="C528" s="71"/>
      <c r="D528" s="72"/>
      <c r="E528" s="72"/>
      <c r="F528" s="70"/>
      <c r="G528" s="70"/>
      <c r="H528" s="70"/>
      <c r="I528" s="70"/>
      <c r="J528" s="70"/>
      <c r="K528" s="70"/>
      <c r="L528" s="70"/>
      <c r="M528" s="70"/>
      <c r="N528" s="70"/>
      <c r="O528" s="70"/>
      <c r="P528" s="70"/>
      <c r="Q528" s="70"/>
      <c r="R528" s="70"/>
      <c r="S528" s="70"/>
      <c r="T528" s="70"/>
      <c r="U528" s="70"/>
      <c r="V528" s="70"/>
      <c r="W528" s="70"/>
      <c r="X528" s="70"/>
      <c r="Y528" s="70"/>
      <c r="Z528" s="70"/>
      <c r="AA528" s="70"/>
      <c r="AB528" s="70"/>
    </row>
    <row r="529" spans="1:28" ht="15.75" customHeight="1" x14ac:dyDescent="0.25">
      <c r="A529" s="70"/>
      <c r="B529" s="71"/>
      <c r="C529" s="71"/>
      <c r="D529" s="72"/>
      <c r="E529" s="72"/>
      <c r="F529" s="70"/>
      <c r="G529" s="70"/>
      <c r="H529" s="70"/>
      <c r="I529" s="70"/>
      <c r="J529" s="70"/>
      <c r="K529" s="70"/>
      <c r="L529" s="70"/>
      <c r="M529" s="70"/>
      <c r="N529" s="70"/>
      <c r="O529" s="70"/>
      <c r="P529" s="70"/>
      <c r="Q529" s="70"/>
      <c r="R529" s="70"/>
      <c r="S529" s="70"/>
      <c r="T529" s="70"/>
      <c r="U529" s="70"/>
      <c r="V529" s="70"/>
      <c r="W529" s="70"/>
      <c r="X529" s="70"/>
      <c r="Y529" s="70"/>
      <c r="Z529" s="70"/>
      <c r="AA529" s="70"/>
      <c r="AB529" s="70"/>
    </row>
    <row r="530" spans="1:28" ht="15.75" customHeight="1" x14ac:dyDescent="0.25">
      <c r="A530" s="70"/>
      <c r="B530" s="71"/>
      <c r="C530" s="71"/>
      <c r="D530" s="72"/>
      <c r="E530" s="72"/>
      <c r="F530" s="70"/>
      <c r="G530" s="70"/>
      <c r="H530" s="70"/>
      <c r="I530" s="70"/>
      <c r="J530" s="70"/>
      <c r="K530" s="70"/>
      <c r="L530" s="70"/>
      <c r="M530" s="70"/>
      <c r="N530" s="70"/>
      <c r="O530" s="70"/>
      <c r="P530" s="70"/>
      <c r="Q530" s="70"/>
      <c r="R530" s="70"/>
      <c r="S530" s="70"/>
      <c r="T530" s="70"/>
      <c r="U530" s="70"/>
      <c r="V530" s="70"/>
      <c r="W530" s="70"/>
      <c r="X530" s="70"/>
      <c r="Y530" s="70"/>
      <c r="Z530" s="70"/>
      <c r="AA530" s="70"/>
      <c r="AB530" s="70"/>
    </row>
    <row r="531" spans="1:28" ht="15.75" customHeight="1" x14ac:dyDescent="0.25">
      <c r="A531" s="70"/>
      <c r="B531" s="71"/>
      <c r="C531" s="71"/>
      <c r="D531" s="72"/>
      <c r="E531" s="72"/>
      <c r="F531" s="70"/>
      <c r="G531" s="70"/>
      <c r="H531" s="70"/>
      <c r="I531" s="70"/>
      <c r="J531" s="70"/>
      <c r="K531" s="70"/>
      <c r="L531" s="70"/>
      <c r="M531" s="70"/>
      <c r="N531" s="70"/>
      <c r="O531" s="70"/>
      <c r="P531" s="70"/>
      <c r="Q531" s="70"/>
      <c r="R531" s="70"/>
      <c r="S531" s="70"/>
      <c r="T531" s="70"/>
      <c r="U531" s="70"/>
      <c r="V531" s="70"/>
      <c r="W531" s="70"/>
      <c r="X531" s="70"/>
      <c r="Y531" s="70"/>
      <c r="Z531" s="70"/>
      <c r="AA531" s="70"/>
      <c r="AB531" s="70"/>
    </row>
    <row r="532" spans="1:28" ht="15.75" customHeight="1" x14ac:dyDescent="0.25">
      <c r="A532" s="70"/>
      <c r="B532" s="71"/>
      <c r="C532" s="71"/>
      <c r="D532" s="72"/>
      <c r="E532" s="72"/>
      <c r="F532" s="70"/>
      <c r="G532" s="70"/>
      <c r="H532" s="70"/>
      <c r="I532" s="70"/>
      <c r="J532" s="70"/>
      <c r="K532" s="70"/>
      <c r="L532" s="70"/>
      <c r="M532" s="70"/>
      <c r="N532" s="70"/>
      <c r="O532" s="70"/>
      <c r="P532" s="70"/>
      <c r="Q532" s="70"/>
      <c r="R532" s="70"/>
      <c r="S532" s="70"/>
      <c r="T532" s="70"/>
      <c r="U532" s="70"/>
      <c r="V532" s="70"/>
      <c r="W532" s="70"/>
      <c r="X532" s="70"/>
      <c r="Y532" s="70"/>
      <c r="Z532" s="70"/>
      <c r="AA532" s="70"/>
      <c r="AB532" s="70"/>
    </row>
    <row r="533" spans="1:28" ht="15.75" customHeight="1" x14ac:dyDescent="0.25">
      <c r="A533" s="70"/>
      <c r="B533" s="71"/>
      <c r="C533" s="71"/>
      <c r="D533" s="72"/>
      <c r="E533" s="72"/>
      <c r="F533" s="70"/>
      <c r="G533" s="70"/>
      <c r="H533" s="70"/>
      <c r="I533" s="70"/>
      <c r="J533" s="70"/>
      <c r="K533" s="70"/>
      <c r="L533" s="70"/>
      <c r="M533" s="70"/>
      <c r="N533" s="70"/>
      <c r="O533" s="70"/>
      <c r="P533" s="70"/>
      <c r="Q533" s="70"/>
      <c r="R533" s="70"/>
      <c r="S533" s="70"/>
      <c r="T533" s="70"/>
      <c r="U533" s="70"/>
      <c r="V533" s="70"/>
      <c r="W533" s="70"/>
      <c r="X533" s="70"/>
      <c r="Y533" s="70"/>
      <c r="Z533" s="70"/>
      <c r="AA533" s="70"/>
      <c r="AB533" s="70"/>
    </row>
    <row r="534" spans="1:28" ht="15.75" customHeight="1" x14ac:dyDescent="0.25">
      <c r="A534" s="70"/>
      <c r="B534" s="71"/>
      <c r="C534" s="71"/>
      <c r="D534" s="72"/>
      <c r="E534" s="72"/>
      <c r="F534" s="70"/>
      <c r="G534" s="70"/>
      <c r="H534" s="70"/>
      <c r="I534" s="70"/>
      <c r="J534" s="70"/>
      <c r="K534" s="70"/>
      <c r="L534" s="70"/>
      <c r="M534" s="70"/>
      <c r="N534" s="70"/>
      <c r="O534" s="70"/>
      <c r="P534" s="70"/>
      <c r="Q534" s="70"/>
      <c r="R534" s="70"/>
      <c r="S534" s="70"/>
      <c r="T534" s="70"/>
      <c r="U534" s="70"/>
      <c r="V534" s="70"/>
      <c r="W534" s="70"/>
      <c r="X534" s="70"/>
      <c r="Y534" s="70"/>
      <c r="Z534" s="70"/>
      <c r="AA534" s="70"/>
      <c r="AB534" s="70"/>
    </row>
    <row r="535" spans="1:28" ht="15.75" customHeight="1" x14ac:dyDescent="0.25">
      <c r="A535" s="70"/>
      <c r="B535" s="71"/>
      <c r="C535" s="71"/>
      <c r="D535" s="72"/>
      <c r="E535" s="72"/>
      <c r="F535" s="70"/>
      <c r="G535" s="70"/>
      <c r="H535" s="70"/>
      <c r="I535" s="70"/>
      <c r="J535" s="70"/>
      <c r="K535" s="70"/>
      <c r="L535" s="70"/>
      <c r="M535" s="70"/>
      <c r="N535" s="70"/>
      <c r="O535" s="70"/>
      <c r="P535" s="70"/>
      <c r="Q535" s="70"/>
      <c r="R535" s="70"/>
      <c r="S535" s="70"/>
      <c r="T535" s="70"/>
      <c r="U535" s="70"/>
      <c r="V535" s="70"/>
      <c r="W535" s="70"/>
      <c r="X535" s="70"/>
      <c r="Y535" s="70"/>
      <c r="Z535" s="70"/>
      <c r="AA535" s="70"/>
      <c r="AB535" s="70"/>
    </row>
    <row r="536" spans="1:28" ht="15.75" customHeight="1" x14ac:dyDescent="0.25">
      <c r="A536" s="70"/>
      <c r="B536" s="71"/>
      <c r="C536" s="71"/>
      <c r="D536" s="72"/>
      <c r="E536" s="72"/>
      <c r="F536" s="70"/>
      <c r="G536" s="70"/>
      <c r="H536" s="70"/>
      <c r="I536" s="70"/>
      <c r="J536" s="70"/>
      <c r="K536" s="70"/>
      <c r="L536" s="70"/>
      <c r="M536" s="70"/>
      <c r="N536" s="70"/>
      <c r="O536" s="70"/>
      <c r="P536" s="70"/>
      <c r="Q536" s="70"/>
      <c r="R536" s="70"/>
      <c r="S536" s="70"/>
      <c r="T536" s="70"/>
      <c r="U536" s="70"/>
      <c r="V536" s="70"/>
      <c r="W536" s="70"/>
      <c r="X536" s="70"/>
      <c r="Y536" s="70"/>
      <c r="Z536" s="70"/>
      <c r="AA536" s="70"/>
      <c r="AB536" s="70"/>
    </row>
    <row r="537" spans="1:28" ht="15.75" customHeight="1" x14ac:dyDescent="0.25">
      <c r="A537" s="70"/>
      <c r="B537" s="71"/>
      <c r="C537" s="71"/>
      <c r="D537" s="72"/>
      <c r="E537" s="72"/>
      <c r="F537" s="70"/>
      <c r="G537" s="70"/>
      <c r="H537" s="70"/>
      <c r="I537" s="70"/>
      <c r="J537" s="70"/>
      <c r="K537" s="70"/>
      <c r="L537" s="70"/>
      <c r="M537" s="70"/>
      <c r="N537" s="70"/>
      <c r="O537" s="70"/>
      <c r="P537" s="70"/>
      <c r="Q537" s="70"/>
      <c r="R537" s="70"/>
      <c r="S537" s="70"/>
      <c r="T537" s="70"/>
      <c r="U537" s="70"/>
      <c r="V537" s="70"/>
      <c r="W537" s="70"/>
      <c r="X537" s="70"/>
      <c r="Y537" s="70"/>
      <c r="Z537" s="70"/>
      <c r="AA537" s="70"/>
      <c r="AB537" s="70"/>
    </row>
    <row r="538" spans="1:28" ht="15.75" customHeight="1" x14ac:dyDescent="0.25">
      <c r="A538" s="70"/>
      <c r="B538" s="71"/>
      <c r="C538" s="71"/>
      <c r="D538" s="72"/>
      <c r="E538" s="72"/>
      <c r="F538" s="70"/>
      <c r="G538" s="70"/>
      <c r="H538" s="70"/>
      <c r="I538" s="70"/>
      <c r="J538" s="70"/>
      <c r="K538" s="70"/>
      <c r="L538" s="70"/>
      <c r="M538" s="70"/>
      <c r="N538" s="70"/>
      <c r="O538" s="70"/>
      <c r="P538" s="70"/>
      <c r="Q538" s="70"/>
      <c r="R538" s="70"/>
      <c r="S538" s="70"/>
      <c r="T538" s="70"/>
      <c r="U538" s="70"/>
      <c r="V538" s="70"/>
      <c r="W538" s="70"/>
      <c r="X538" s="70"/>
      <c r="Y538" s="70"/>
      <c r="Z538" s="70"/>
      <c r="AA538" s="70"/>
      <c r="AB538" s="70"/>
    </row>
    <row r="539" spans="1:28" ht="15.75" customHeight="1" x14ac:dyDescent="0.25">
      <c r="A539" s="70"/>
      <c r="B539" s="71"/>
      <c r="C539" s="71"/>
      <c r="D539" s="72"/>
      <c r="E539" s="72"/>
      <c r="F539" s="70"/>
      <c r="G539" s="70"/>
      <c r="H539" s="70"/>
      <c r="I539" s="70"/>
      <c r="J539" s="70"/>
      <c r="K539" s="70"/>
      <c r="L539" s="70"/>
      <c r="M539" s="70"/>
      <c r="N539" s="70"/>
      <c r="O539" s="70"/>
      <c r="P539" s="70"/>
      <c r="Q539" s="70"/>
      <c r="R539" s="70"/>
      <c r="S539" s="70"/>
      <c r="T539" s="70"/>
      <c r="U539" s="70"/>
      <c r="V539" s="70"/>
      <c r="W539" s="70"/>
      <c r="X539" s="70"/>
      <c r="Y539" s="70"/>
      <c r="Z539" s="70"/>
      <c r="AA539" s="70"/>
      <c r="AB539" s="70"/>
    </row>
    <row r="540" spans="1:28" ht="15.75" customHeight="1" x14ac:dyDescent="0.25">
      <c r="A540" s="70"/>
      <c r="B540" s="71"/>
      <c r="C540" s="71"/>
      <c r="D540" s="72"/>
      <c r="E540" s="72"/>
      <c r="F540" s="70"/>
      <c r="G540" s="70"/>
      <c r="H540" s="70"/>
      <c r="I540" s="70"/>
      <c r="J540" s="70"/>
      <c r="K540" s="70"/>
      <c r="L540" s="70"/>
      <c r="M540" s="70"/>
      <c r="N540" s="70"/>
      <c r="O540" s="70"/>
      <c r="P540" s="70"/>
      <c r="Q540" s="70"/>
      <c r="R540" s="70"/>
      <c r="S540" s="70"/>
      <c r="T540" s="70"/>
      <c r="U540" s="70"/>
      <c r="V540" s="70"/>
      <c r="W540" s="70"/>
      <c r="X540" s="70"/>
      <c r="Y540" s="70"/>
      <c r="Z540" s="70"/>
      <c r="AA540" s="70"/>
      <c r="AB540" s="70"/>
    </row>
    <row r="541" spans="1:28" ht="15.75" customHeight="1" x14ac:dyDescent="0.25">
      <c r="A541" s="70"/>
      <c r="B541" s="71"/>
      <c r="C541" s="71"/>
      <c r="D541" s="72"/>
      <c r="E541" s="72"/>
      <c r="F541" s="70"/>
      <c r="G541" s="70"/>
      <c r="H541" s="70"/>
      <c r="I541" s="70"/>
      <c r="J541" s="70"/>
      <c r="K541" s="70"/>
      <c r="L541" s="70"/>
      <c r="M541" s="70"/>
      <c r="N541" s="70"/>
      <c r="O541" s="70"/>
      <c r="P541" s="70"/>
      <c r="Q541" s="70"/>
      <c r="R541" s="70"/>
      <c r="S541" s="70"/>
      <c r="T541" s="70"/>
      <c r="U541" s="70"/>
      <c r="V541" s="70"/>
      <c r="W541" s="70"/>
      <c r="X541" s="70"/>
      <c r="Y541" s="70"/>
      <c r="Z541" s="70"/>
      <c r="AA541" s="70"/>
      <c r="AB541" s="70"/>
    </row>
    <row r="542" spans="1:28" ht="15.75" customHeight="1" x14ac:dyDescent="0.25">
      <c r="A542" s="70"/>
      <c r="B542" s="71"/>
      <c r="C542" s="71"/>
      <c r="D542" s="72"/>
      <c r="E542" s="72"/>
      <c r="F542" s="70"/>
      <c r="G542" s="70"/>
      <c r="H542" s="70"/>
      <c r="I542" s="70"/>
      <c r="J542" s="70"/>
      <c r="K542" s="70"/>
      <c r="L542" s="70"/>
      <c r="M542" s="70"/>
      <c r="N542" s="70"/>
      <c r="O542" s="70"/>
      <c r="P542" s="70"/>
      <c r="Q542" s="70"/>
      <c r="R542" s="70"/>
      <c r="S542" s="70"/>
      <c r="T542" s="70"/>
      <c r="U542" s="70"/>
      <c r="V542" s="70"/>
      <c r="W542" s="70"/>
      <c r="X542" s="70"/>
      <c r="Y542" s="70"/>
      <c r="Z542" s="70"/>
      <c r="AA542" s="70"/>
      <c r="AB542" s="70"/>
    </row>
    <row r="543" spans="1:28" ht="15.75" customHeight="1" x14ac:dyDescent="0.25">
      <c r="A543" s="70"/>
      <c r="B543" s="71"/>
      <c r="C543" s="71"/>
      <c r="D543" s="72"/>
      <c r="E543" s="72"/>
      <c r="F543" s="70"/>
      <c r="G543" s="70"/>
      <c r="H543" s="70"/>
      <c r="I543" s="70"/>
      <c r="J543" s="70"/>
      <c r="K543" s="70"/>
      <c r="L543" s="70"/>
      <c r="M543" s="70"/>
      <c r="N543" s="70"/>
      <c r="O543" s="70"/>
      <c r="P543" s="70"/>
      <c r="Q543" s="70"/>
      <c r="R543" s="70"/>
      <c r="S543" s="70"/>
      <c r="T543" s="70"/>
      <c r="U543" s="70"/>
      <c r="V543" s="70"/>
      <c r="W543" s="70"/>
      <c r="X543" s="70"/>
      <c r="Y543" s="70"/>
      <c r="Z543" s="70"/>
      <c r="AA543" s="70"/>
      <c r="AB543" s="70"/>
    </row>
    <row r="544" spans="1:28" ht="15.75" customHeight="1" x14ac:dyDescent="0.25">
      <c r="A544" s="70"/>
      <c r="B544" s="71"/>
      <c r="C544" s="71"/>
      <c r="D544" s="72"/>
      <c r="E544" s="72"/>
      <c r="F544" s="70"/>
      <c r="G544" s="70"/>
      <c r="H544" s="70"/>
      <c r="I544" s="70"/>
      <c r="J544" s="70"/>
      <c r="K544" s="70"/>
      <c r="L544" s="70"/>
      <c r="M544" s="70"/>
      <c r="N544" s="70"/>
      <c r="O544" s="70"/>
      <c r="P544" s="70"/>
      <c r="Q544" s="70"/>
      <c r="R544" s="70"/>
      <c r="S544" s="70"/>
      <c r="T544" s="70"/>
      <c r="U544" s="70"/>
      <c r="V544" s="70"/>
      <c r="W544" s="70"/>
      <c r="X544" s="70"/>
      <c r="Y544" s="70"/>
      <c r="Z544" s="70"/>
      <c r="AA544" s="70"/>
      <c r="AB544" s="70"/>
    </row>
    <row r="545" spans="1:28" ht="15.75" customHeight="1" x14ac:dyDescent="0.25">
      <c r="A545" s="70"/>
      <c r="B545" s="71"/>
      <c r="C545" s="71"/>
      <c r="D545" s="72"/>
      <c r="E545" s="72"/>
      <c r="F545" s="70"/>
      <c r="G545" s="70"/>
      <c r="H545" s="70"/>
      <c r="I545" s="70"/>
      <c r="J545" s="70"/>
      <c r="K545" s="70"/>
      <c r="L545" s="70"/>
      <c r="M545" s="70"/>
      <c r="N545" s="70"/>
      <c r="O545" s="70"/>
      <c r="P545" s="70"/>
      <c r="Q545" s="70"/>
      <c r="R545" s="70"/>
      <c r="S545" s="70"/>
      <c r="T545" s="70"/>
      <c r="U545" s="70"/>
      <c r="V545" s="70"/>
      <c r="W545" s="70"/>
      <c r="X545" s="70"/>
      <c r="Y545" s="70"/>
      <c r="Z545" s="70"/>
      <c r="AA545" s="70"/>
      <c r="AB545" s="70"/>
    </row>
    <row r="546" spans="1:28" ht="15.75" customHeight="1" x14ac:dyDescent="0.25">
      <c r="A546" s="70"/>
      <c r="B546" s="71"/>
      <c r="C546" s="71"/>
      <c r="D546" s="72"/>
      <c r="E546" s="72"/>
      <c r="F546" s="70"/>
      <c r="G546" s="70"/>
      <c r="H546" s="70"/>
      <c r="I546" s="70"/>
      <c r="J546" s="70"/>
      <c r="K546" s="70"/>
      <c r="L546" s="70"/>
      <c r="M546" s="70"/>
      <c r="N546" s="70"/>
      <c r="O546" s="70"/>
      <c r="P546" s="70"/>
      <c r="Q546" s="70"/>
      <c r="R546" s="70"/>
      <c r="S546" s="70"/>
      <c r="T546" s="70"/>
      <c r="U546" s="70"/>
      <c r="V546" s="70"/>
      <c r="W546" s="70"/>
      <c r="X546" s="70"/>
      <c r="Y546" s="70"/>
      <c r="Z546" s="70"/>
      <c r="AA546" s="70"/>
      <c r="AB546" s="70"/>
    </row>
    <row r="547" spans="1:28" ht="15.75" customHeight="1" x14ac:dyDescent="0.25">
      <c r="A547" s="70"/>
      <c r="B547" s="71"/>
      <c r="C547" s="71"/>
      <c r="D547" s="72"/>
      <c r="E547" s="72"/>
      <c r="F547" s="70"/>
      <c r="G547" s="70"/>
      <c r="H547" s="70"/>
      <c r="I547" s="70"/>
      <c r="J547" s="70"/>
      <c r="K547" s="70"/>
      <c r="L547" s="70"/>
      <c r="M547" s="70"/>
      <c r="N547" s="70"/>
      <c r="O547" s="70"/>
      <c r="P547" s="70"/>
      <c r="Q547" s="70"/>
      <c r="R547" s="70"/>
      <c r="S547" s="70"/>
      <c r="T547" s="70"/>
      <c r="U547" s="70"/>
      <c r="V547" s="70"/>
      <c r="W547" s="70"/>
      <c r="X547" s="70"/>
      <c r="Y547" s="70"/>
      <c r="Z547" s="70"/>
      <c r="AA547" s="70"/>
      <c r="AB547" s="70"/>
    </row>
    <row r="548" spans="1:28" ht="15.75" customHeight="1" x14ac:dyDescent="0.25">
      <c r="A548" s="70"/>
      <c r="B548" s="71"/>
      <c r="C548" s="71"/>
      <c r="D548" s="72"/>
      <c r="E548" s="72"/>
      <c r="F548" s="70"/>
      <c r="G548" s="70"/>
      <c r="H548" s="70"/>
      <c r="I548" s="70"/>
      <c r="J548" s="70"/>
      <c r="K548" s="70"/>
      <c r="L548" s="70"/>
      <c r="M548" s="70"/>
      <c r="N548" s="70"/>
      <c r="O548" s="70"/>
      <c r="P548" s="70"/>
      <c r="Q548" s="70"/>
      <c r="R548" s="70"/>
      <c r="S548" s="70"/>
      <c r="T548" s="70"/>
      <c r="U548" s="70"/>
      <c r="V548" s="70"/>
      <c r="W548" s="70"/>
      <c r="X548" s="70"/>
      <c r="Y548" s="70"/>
      <c r="Z548" s="70"/>
      <c r="AA548" s="70"/>
      <c r="AB548" s="70"/>
    </row>
    <row r="549" spans="1:28" ht="15.75" customHeight="1" x14ac:dyDescent="0.25">
      <c r="A549" s="70"/>
      <c r="B549" s="71"/>
      <c r="C549" s="71"/>
      <c r="D549" s="72"/>
      <c r="E549" s="72"/>
      <c r="F549" s="70"/>
      <c r="G549" s="70"/>
      <c r="H549" s="70"/>
      <c r="I549" s="70"/>
      <c r="J549" s="70"/>
      <c r="K549" s="70"/>
      <c r="L549" s="70"/>
      <c r="M549" s="70"/>
      <c r="N549" s="70"/>
      <c r="O549" s="70"/>
      <c r="P549" s="70"/>
      <c r="Q549" s="70"/>
      <c r="R549" s="70"/>
      <c r="S549" s="70"/>
      <c r="T549" s="70"/>
      <c r="U549" s="70"/>
      <c r="V549" s="70"/>
      <c r="W549" s="70"/>
      <c r="X549" s="70"/>
      <c r="Y549" s="70"/>
      <c r="Z549" s="70"/>
      <c r="AA549" s="70"/>
      <c r="AB549" s="70"/>
    </row>
    <row r="550" spans="1:28" ht="15.75" customHeight="1" x14ac:dyDescent="0.25">
      <c r="A550" s="70"/>
      <c r="B550" s="71"/>
      <c r="C550" s="71"/>
      <c r="D550" s="72"/>
      <c r="E550" s="72"/>
      <c r="F550" s="70"/>
      <c r="G550" s="70"/>
      <c r="H550" s="70"/>
      <c r="I550" s="70"/>
      <c r="J550" s="70"/>
      <c r="K550" s="70"/>
      <c r="L550" s="70"/>
      <c r="M550" s="70"/>
      <c r="N550" s="70"/>
      <c r="O550" s="70"/>
      <c r="P550" s="70"/>
      <c r="Q550" s="70"/>
      <c r="R550" s="70"/>
      <c r="S550" s="70"/>
      <c r="T550" s="70"/>
      <c r="U550" s="70"/>
      <c r="V550" s="70"/>
      <c r="W550" s="70"/>
      <c r="X550" s="70"/>
      <c r="Y550" s="70"/>
      <c r="Z550" s="70"/>
      <c r="AA550" s="70"/>
      <c r="AB550" s="70"/>
    </row>
    <row r="551" spans="1:28" ht="15.75" customHeight="1" x14ac:dyDescent="0.25">
      <c r="A551" s="70"/>
      <c r="B551" s="71"/>
      <c r="C551" s="71"/>
      <c r="D551" s="72"/>
      <c r="E551" s="72"/>
      <c r="F551" s="70"/>
      <c r="G551" s="70"/>
      <c r="H551" s="70"/>
      <c r="I551" s="70"/>
      <c r="J551" s="70"/>
      <c r="K551" s="70"/>
      <c r="L551" s="70"/>
      <c r="M551" s="70"/>
      <c r="N551" s="70"/>
      <c r="O551" s="70"/>
      <c r="P551" s="70"/>
      <c r="Q551" s="70"/>
      <c r="R551" s="70"/>
      <c r="S551" s="70"/>
      <c r="T551" s="70"/>
      <c r="U551" s="70"/>
      <c r="V551" s="70"/>
      <c r="W551" s="70"/>
      <c r="X551" s="70"/>
      <c r="Y551" s="70"/>
      <c r="Z551" s="70"/>
      <c r="AA551" s="70"/>
      <c r="AB551" s="70"/>
    </row>
    <row r="552" spans="1:28" ht="15.75" customHeight="1" x14ac:dyDescent="0.25">
      <c r="A552" s="70"/>
      <c r="B552" s="71"/>
      <c r="C552" s="71"/>
      <c r="D552" s="72"/>
      <c r="E552" s="72"/>
      <c r="F552" s="70"/>
      <c r="G552" s="70"/>
      <c r="H552" s="70"/>
      <c r="I552" s="70"/>
      <c r="J552" s="70"/>
      <c r="K552" s="70"/>
      <c r="L552" s="70"/>
      <c r="M552" s="70"/>
      <c r="N552" s="70"/>
      <c r="O552" s="70"/>
      <c r="P552" s="70"/>
      <c r="Q552" s="70"/>
      <c r="R552" s="70"/>
      <c r="S552" s="70"/>
      <c r="T552" s="70"/>
      <c r="U552" s="70"/>
      <c r="V552" s="70"/>
      <c r="W552" s="70"/>
      <c r="X552" s="70"/>
      <c r="Y552" s="70"/>
      <c r="Z552" s="70"/>
      <c r="AA552" s="70"/>
      <c r="AB552" s="70"/>
    </row>
    <row r="553" spans="1:28" ht="15.75" customHeight="1" x14ac:dyDescent="0.25">
      <c r="A553" s="70"/>
      <c r="B553" s="71"/>
      <c r="C553" s="71"/>
      <c r="D553" s="72"/>
      <c r="E553" s="72"/>
      <c r="F553" s="70"/>
      <c r="G553" s="70"/>
      <c r="H553" s="70"/>
      <c r="I553" s="70"/>
      <c r="J553" s="70"/>
      <c r="K553" s="70"/>
      <c r="L553" s="70"/>
      <c r="M553" s="70"/>
      <c r="N553" s="70"/>
      <c r="O553" s="70"/>
      <c r="P553" s="70"/>
      <c r="Q553" s="70"/>
      <c r="R553" s="70"/>
      <c r="S553" s="70"/>
      <c r="T553" s="70"/>
      <c r="U553" s="70"/>
      <c r="V553" s="70"/>
      <c r="W553" s="70"/>
      <c r="X553" s="70"/>
      <c r="Y553" s="70"/>
      <c r="Z553" s="70"/>
      <c r="AA553" s="70"/>
      <c r="AB553" s="70"/>
    </row>
    <row r="554" spans="1:28" ht="15.75" customHeight="1" x14ac:dyDescent="0.25">
      <c r="A554" s="70"/>
      <c r="B554" s="71"/>
      <c r="C554" s="71"/>
      <c r="D554" s="72"/>
      <c r="E554" s="72"/>
      <c r="F554" s="70"/>
      <c r="G554" s="70"/>
      <c r="H554" s="70"/>
      <c r="I554" s="70"/>
      <c r="J554" s="70"/>
      <c r="K554" s="70"/>
      <c r="L554" s="70"/>
      <c r="M554" s="70"/>
      <c r="N554" s="70"/>
      <c r="O554" s="70"/>
      <c r="P554" s="70"/>
      <c r="Q554" s="70"/>
      <c r="R554" s="70"/>
      <c r="S554" s="70"/>
      <c r="T554" s="70"/>
      <c r="U554" s="70"/>
      <c r="V554" s="70"/>
      <c r="W554" s="70"/>
      <c r="X554" s="70"/>
      <c r="Y554" s="70"/>
      <c r="Z554" s="70"/>
      <c r="AA554" s="70"/>
      <c r="AB554" s="70"/>
    </row>
    <row r="555" spans="1:28" ht="15.75" customHeight="1" x14ac:dyDescent="0.25">
      <c r="A555" s="70"/>
      <c r="B555" s="71"/>
      <c r="C555" s="71"/>
      <c r="D555" s="72"/>
      <c r="E555" s="72"/>
      <c r="F555" s="70"/>
      <c r="G555" s="70"/>
      <c r="H555" s="70"/>
      <c r="I555" s="70"/>
      <c r="J555" s="70"/>
      <c r="K555" s="70"/>
      <c r="L555" s="70"/>
      <c r="M555" s="70"/>
      <c r="N555" s="70"/>
      <c r="O555" s="70"/>
      <c r="P555" s="70"/>
      <c r="Q555" s="70"/>
      <c r="R555" s="70"/>
      <c r="S555" s="70"/>
      <c r="T555" s="70"/>
      <c r="U555" s="70"/>
      <c r="V555" s="70"/>
      <c r="W555" s="70"/>
      <c r="X555" s="70"/>
      <c r="Y555" s="70"/>
      <c r="Z555" s="70"/>
      <c r="AA555" s="70"/>
      <c r="AB555" s="70"/>
    </row>
    <row r="556" spans="1:28" ht="15.75" customHeight="1" x14ac:dyDescent="0.25">
      <c r="A556" s="70"/>
      <c r="B556" s="71"/>
      <c r="C556" s="71"/>
      <c r="D556" s="72"/>
      <c r="E556" s="72"/>
      <c r="F556" s="70"/>
      <c r="G556" s="70"/>
      <c r="H556" s="70"/>
      <c r="I556" s="70"/>
      <c r="J556" s="70"/>
      <c r="K556" s="70"/>
      <c r="L556" s="70"/>
      <c r="M556" s="70"/>
      <c r="N556" s="70"/>
      <c r="O556" s="70"/>
      <c r="P556" s="70"/>
      <c r="Q556" s="70"/>
      <c r="R556" s="70"/>
      <c r="S556" s="70"/>
      <c r="T556" s="70"/>
      <c r="U556" s="70"/>
      <c r="V556" s="70"/>
      <c r="W556" s="70"/>
      <c r="X556" s="70"/>
      <c r="Y556" s="70"/>
      <c r="Z556" s="70"/>
      <c r="AA556" s="70"/>
      <c r="AB556" s="70"/>
    </row>
    <row r="557" spans="1:28" ht="15.75" customHeight="1" x14ac:dyDescent="0.25">
      <c r="A557" s="70"/>
      <c r="B557" s="71"/>
      <c r="C557" s="71"/>
      <c r="D557" s="72"/>
      <c r="E557" s="72"/>
      <c r="F557" s="70"/>
      <c r="G557" s="70"/>
      <c r="H557" s="70"/>
      <c r="I557" s="70"/>
      <c r="J557" s="70"/>
      <c r="K557" s="70"/>
      <c r="L557" s="70"/>
      <c r="M557" s="70"/>
      <c r="N557" s="70"/>
      <c r="O557" s="70"/>
      <c r="P557" s="70"/>
      <c r="Q557" s="70"/>
      <c r="R557" s="70"/>
      <c r="S557" s="70"/>
      <c r="T557" s="70"/>
      <c r="U557" s="70"/>
      <c r="V557" s="70"/>
      <c r="W557" s="70"/>
      <c r="X557" s="70"/>
      <c r="Y557" s="70"/>
      <c r="Z557" s="70"/>
      <c r="AA557" s="70"/>
      <c r="AB557" s="70"/>
    </row>
    <row r="558" spans="1:28" ht="15.75" customHeight="1" x14ac:dyDescent="0.25">
      <c r="A558" s="70"/>
      <c r="B558" s="71"/>
      <c r="C558" s="71"/>
      <c r="D558" s="72"/>
      <c r="E558" s="72"/>
      <c r="F558" s="70"/>
      <c r="G558" s="70"/>
      <c r="H558" s="70"/>
      <c r="I558" s="70"/>
      <c r="J558" s="70"/>
      <c r="K558" s="70"/>
      <c r="L558" s="70"/>
      <c r="M558" s="70"/>
      <c r="N558" s="70"/>
      <c r="O558" s="70"/>
      <c r="P558" s="70"/>
      <c r="Q558" s="70"/>
      <c r="R558" s="70"/>
      <c r="S558" s="70"/>
      <c r="T558" s="70"/>
      <c r="U558" s="70"/>
      <c r="V558" s="70"/>
      <c r="W558" s="70"/>
      <c r="X558" s="70"/>
      <c r="Y558" s="70"/>
      <c r="Z558" s="70"/>
      <c r="AA558" s="70"/>
      <c r="AB558" s="70"/>
    </row>
    <row r="559" spans="1:28" ht="15.75" customHeight="1" x14ac:dyDescent="0.25">
      <c r="A559" s="70"/>
      <c r="B559" s="71"/>
      <c r="C559" s="71"/>
      <c r="D559" s="72"/>
      <c r="E559" s="72"/>
      <c r="F559" s="70"/>
      <c r="G559" s="70"/>
      <c r="H559" s="70"/>
      <c r="I559" s="70"/>
      <c r="J559" s="70"/>
      <c r="K559" s="70"/>
      <c r="L559" s="70"/>
      <c r="M559" s="70"/>
      <c r="N559" s="70"/>
      <c r="O559" s="70"/>
      <c r="P559" s="70"/>
      <c r="Q559" s="70"/>
      <c r="R559" s="70"/>
      <c r="S559" s="70"/>
      <c r="T559" s="70"/>
      <c r="U559" s="70"/>
      <c r="V559" s="70"/>
      <c r="W559" s="70"/>
      <c r="X559" s="70"/>
      <c r="Y559" s="70"/>
      <c r="Z559" s="70"/>
      <c r="AA559" s="70"/>
      <c r="AB559" s="70"/>
    </row>
    <row r="560" spans="1:28" ht="15.75" customHeight="1" x14ac:dyDescent="0.25">
      <c r="A560" s="70"/>
      <c r="B560" s="71"/>
      <c r="C560" s="71"/>
      <c r="D560" s="72"/>
      <c r="E560" s="72"/>
      <c r="F560" s="70"/>
      <c r="G560" s="70"/>
      <c r="H560" s="70"/>
      <c r="I560" s="70"/>
      <c r="J560" s="70"/>
      <c r="K560" s="70"/>
      <c r="L560" s="70"/>
      <c r="M560" s="70"/>
      <c r="N560" s="70"/>
      <c r="O560" s="70"/>
      <c r="P560" s="70"/>
      <c r="Q560" s="70"/>
      <c r="R560" s="70"/>
      <c r="S560" s="70"/>
      <c r="T560" s="70"/>
      <c r="U560" s="70"/>
      <c r="V560" s="70"/>
      <c r="W560" s="70"/>
      <c r="X560" s="70"/>
      <c r="Y560" s="70"/>
      <c r="Z560" s="70"/>
      <c r="AA560" s="70"/>
      <c r="AB560" s="70"/>
    </row>
    <row r="561" spans="1:28" ht="15.75" customHeight="1" x14ac:dyDescent="0.25">
      <c r="A561" s="70"/>
      <c r="B561" s="71"/>
      <c r="C561" s="71"/>
      <c r="D561" s="72"/>
      <c r="E561" s="72"/>
      <c r="F561" s="70"/>
      <c r="G561" s="70"/>
      <c r="H561" s="70"/>
      <c r="I561" s="70"/>
      <c r="J561" s="70"/>
      <c r="K561" s="70"/>
      <c r="L561" s="70"/>
      <c r="M561" s="70"/>
      <c r="N561" s="70"/>
      <c r="O561" s="70"/>
      <c r="P561" s="70"/>
      <c r="Q561" s="70"/>
      <c r="R561" s="70"/>
      <c r="S561" s="70"/>
      <c r="T561" s="70"/>
      <c r="U561" s="70"/>
      <c r="V561" s="70"/>
      <c r="W561" s="70"/>
      <c r="X561" s="70"/>
      <c r="Y561" s="70"/>
      <c r="Z561" s="70"/>
      <c r="AA561" s="70"/>
      <c r="AB561" s="70"/>
    </row>
    <row r="562" spans="1:28" ht="15.75" customHeight="1" x14ac:dyDescent="0.25">
      <c r="A562" s="70"/>
      <c r="B562" s="71"/>
      <c r="C562" s="71"/>
      <c r="D562" s="72"/>
      <c r="E562" s="72"/>
      <c r="F562" s="70"/>
      <c r="G562" s="70"/>
      <c r="H562" s="70"/>
      <c r="I562" s="70"/>
      <c r="J562" s="70"/>
      <c r="K562" s="70"/>
      <c r="L562" s="70"/>
      <c r="M562" s="70"/>
      <c r="N562" s="70"/>
      <c r="O562" s="70"/>
      <c r="P562" s="70"/>
      <c r="Q562" s="70"/>
      <c r="R562" s="70"/>
      <c r="S562" s="70"/>
      <c r="T562" s="70"/>
      <c r="U562" s="70"/>
      <c r="V562" s="70"/>
      <c r="W562" s="70"/>
      <c r="X562" s="70"/>
      <c r="Y562" s="70"/>
      <c r="Z562" s="70"/>
      <c r="AA562" s="70"/>
      <c r="AB562" s="70"/>
    </row>
    <row r="563" spans="1:28" ht="15.75" customHeight="1" x14ac:dyDescent="0.25">
      <c r="A563" s="70"/>
      <c r="B563" s="71"/>
      <c r="C563" s="71"/>
      <c r="D563" s="72"/>
      <c r="E563" s="72"/>
      <c r="F563" s="70"/>
      <c r="G563" s="70"/>
      <c r="H563" s="70"/>
      <c r="I563" s="70"/>
      <c r="J563" s="70"/>
      <c r="K563" s="70"/>
      <c r="L563" s="70"/>
      <c r="M563" s="70"/>
      <c r="N563" s="70"/>
      <c r="O563" s="70"/>
      <c r="P563" s="70"/>
      <c r="Q563" s="70"/>
      <c r="R563" s="70"/>
      <c r="S563" s="70"/>
      <c r="T563" s="70"/>
      <c r="U563" s="70"/>
      <c r="V563" s="70"/>
      <c r="W563" s="70"/>
      <c r="X563" s="70"/>
      <c r="Y563" s="70"/>
      <c r="Z563" s="70"/>
      <c r="AA563" s="70"/>
      <c r="AB563" s="70"/>
    </row>
    <row r="564" spans="1:28" ht="15.75" customHeight="1" x14ac:dyDescent="0.25">
      <c r="A564" s="70"/>
      <c r="B564" s="71"/>
      <c r="C564" s="71"/>
      <c r="D564" s="72"/>
      <c r="E564" s="72"/>
      <c r="F564" s="70"/>
      <c r="G564" s="70"/>
      <c r="H564" s="70"/>
      <c r="I564" s="70"/>
      <c r="J564" s="70"/>
      <c r="K564" s="70"/>
      <c r="L564" s="70"/>
      <c r="M564" s="70"/>
      <c r="N564" s="70"/>
      <c r="O564" s="70"/>
      <c r="P564" s="70"/>
      <c r="Q564" s="70"/>
      <c r="R564" s="70"/>
      <c r="S564" s="70"/>
      <c r="T564" s="70"/>
      <c r="U564" s="70"/>
      <c r="V564" s="70"/>
      <c r="W564" s="70"/>
      <c r="X564" s="70"/>
      <c r="Y564" s="70"/>
      <c r="Z564" s="70"/>
      <c r="AA564" s="70"/>
      <c r="AB564" s="70"/>
    </row>
    <row r="565" spans="1:28" ht="15.75" customHeight="1" x14ac:dyDescent="0.25">
      <c r="A565" s="70"/>
      <c r="B565" s="71"/>
      <c r="C565" s="71"/>
      <c r="D565" s="72"/>
      <c r="E565" s="72"/>
      <c r="F565" s="70"/>
      <c r="G565" s="70"/>
      <c r="H565" s="70"/>
      <c r="I565" s="70"/>
      <c r="J565" s="70"/>
      <c r="K565" s="70"/>
      <c r="L565" s="70"/>
      <c r="M565" s="70"/>
      <c r="N565" s="70"/>
      <c r="O565" s="70"/>
      <c r="P565" s="70"/>
      <c r="Q565" s="70"/>
      <c r="R565" s="70"/>
      <c r="S565" s="70"/>
      <c r="T565" s="70"/>
      <c r="U565" s="70"/>
      <c r="V565" s="70"/>
      <c r="W565" s="70"/>
      <c r="X565" s="70"/>
      <c r="Y565" s="70"/>
      <c r="Z565" s="70"/>
      <c r="AA565" s="70"/>
      <c r="AB565" s="70"/>
    </row>
    <row r="566" spans="1:28" ht="15.75" customHeight="1" x14ac:dyDescent="0.25">
      <c r="A566" s="70"/>
      <c r="B566" s="71"/>
      <c r="C566" s="71"/>
      <c r="D566" s="72"/>
      <c r="E566" s="72"/>
      <c r="F566" s="70"/>
      <c r="G566" s="70"/>
      <c r="H566" s="70"/>
      <c r="I566" s="70"/>
      <c r="J566" s="70"/>
      <c r="K566" s="70"/>
      <c r="L566" s="70"/>
      <c r="M566" s="70"/>
      <c r="N566" s="70"/>
      <c r="O566" s="70"/>
      <c r="P566" s="70"/>
      <c r="Q566" s="70"/>
      <c r="R566" s="70"/>
      <c r="S566" s="70"/>
      <c r="T566" s="70"/>
      <c r="U566" s="70"/>
      <c r="V566" s="70"/>
      <c r="W566" s="70"/>
      <c r="X566" s="70"/>
      <c r="Y566" s="70"/>
      <c r="Z566" s="70"/>
      <c r="AA566" s="70"/>
      <c r="AB566" s="70"/>
    </row>
    <row r="567" spans="1:28" ht="15.75" customHeight="1" x14ac:dyDescent="0.25">
      <c r="A567" s="70"/>
      <c r="B567" s="71"/>
      <c r="C567" s="71"/>
      <c r="D567" s="72"/>
      <c r="E567" s="72"/>
      <c r="F567" s="70"/>
      <c r="G567" s="70"/>
      <c r="H567" s="70"/>
      <c r="I567" s="70"/>
      <c r="J567" s="70"/>
      <c r="K567" s="70"/>
      <c r="L567" s="70"/>
      <c r="M567" s="70"/>
      <c r="N567" s="70"/>
      <c r="O567" s="70"/>
      <c r="P567" s="70"/>
      <c r="Q567" s="70"/>
      <c r="R567" s="70"/>
      <c r="S567" s="70"/>
      <c r="T567" s="70"/>
      <c r="U567" s="70"/>
      <c r="V567" s="70"/>
      <c r="W567" s="70"/>
      <c r="X567" s="70"/>
      <c r="Y567" s="70"/>
      <c r="Z567" s="70"/>
      <c r="AA567" s="70"/>
      <c r="AB567" s="70"/>
    </row>
    <row r="568" spans="1:28" ht="15.75" customHeight="1" x14ac:dyDescent="0.25">
      <c r="A568" s="70"/>
      <c r="B568" s="71"/>
      <c r="C568" s="71"/>
      <c r="D568" s="72"/>
      <c r="E568" s="72"/>
      <c r="F568" s="70"/>
      <c r="G568" s="70"/>
      <c r="H568" s="70"/>
      <c r="I568" s="70"/>
      <c r="J568" s="70"/>
      <c r="K568" s="70"/>
      <c r="L568" s="70"/>
      <c r="M568" s="70"/>
      <c r="N568" s="70"/>
      <c r="O568" s="70"/>
      <c r="P568" s="70"/>
      <c r="Q568" s="70"/>
      <c r="R568" s="70"/>
      <c r="S568" s="70"/>
      <c r="T568" s="70"/>
      <c r="U568" s="70"/>
      <c r="V568" s="70"/>
      <c r="W568" s="70"/>
      <c r="X568" s="70"/>
      <c r="Y568" s="70"/>
      <c r="Z568" s="70"/>
      <c r="AA568" s="70"/>
      <c r="AB568" s="70"/>
    </row>
    <row r="569" spans="1:28" ht="15.75" customHeight="1" x14ac:dyDescent="0.25">
      <c r="A569" s="70"/>
      <c r="B569" s="71"/>
      <c r="C569" s="71"/>
      <c r="D569" s="72"/>
      <c r="E569" s="72"/>
      <c r="F569" s="70"/>
      <c r="G569" s="70"/>
      <c r="H569" s="70"/>
      <c r="I569" s="70"/>
      <c r="J569" s="70"/>
      <c r="K569" s="70"/>
      <c r="L569" s="70"/>
      <c r="M569" s="70"/>
      <c r="N569" s="70"/>
      <c r="O569" s="70"/>
      <c r="P569" s="70"/>
      <c r="Q569" s="70"/>
      <c r="R569" s="70"/>
      <c r="S569" s="70"/>
      <c r="T569" s="70"/>
      <c r="U569" s="70"/>
      <c r="V569" s="70"/>
      <c r="W569" s="70"/>
      <c r="X569" s="70"/>
      <c r="Y569" s="70"/>
      <c r="Z569" s="70"/>
      <c r="AA569" s="70"/>
      <c r="AB569" s="70"/>
    </row>
    <row r="570" spans="1:28" ht="15.75" customHeight="1" x14ac:dyDescent="0.25">
      <c r="A570" s="70"/>
      <c r="B570" s="71"/>
      <c r="C570" s="71"/>
      <c r="D570" s="72"/>
      <c r="E570" s="72"/>
      <c r="F570" s="70"/>
      <c r="G570" s="70"/>
      <c r="H570" s="70"/>
      <c r="I570" s="70"/>
      <c r="J570" s="70"/>
      <c r="K570" s="70"/>
      <c r="L570" s="70"/>
      <c r="M570" s="70"/>
      <c r="N570" s="70"/>
      <c r="O570" s="70"/>
      <c r="P570" s="70"/>
      <c r="Q570" s="70"/>
      <c r="R570" s="70"/>
      <c r="S570" s="70"/>
      <c r="T570" s="70"/>
      <c r="U570" s="70"/>
      <c r="V570" s="70"/>
      <c r="W570" s="70"/>
      <c r="X570" s="70"/>
      <c r="Y570" s="70"/>
      <c r="Z570" s="70"/>
      <c r="AA570" s="70"/>
      <c r="AB570" s="70"/>
    </row>
    <row r="571" spans="1:28" ht="15.75" customHeight="1" x14ac:dyDescent="0.25">
      <c r="A571" s="70"/>
      <c r="B571" s="71"/>
      <c r="C571" s="71"/>
      <c r="D571" s="72"/>
      <c r="E571" s="72"/>
      <c r="F571" s="70"/>
      <c r="G571" s="70"/>
      <c r="H571" s="70"/>
      <c r="I571" s="70"/>
      <c r="J571" s="70"/>
      <c r="K571" s="70"/>
      <c r="L571" s="70"/>
      <c r="M571" s="70"/>
      <c r="N571" s="70"/>
      <c r="O571" s="70"/>
      <c r="P571" s="70"/>
      <c r="Q571" s="70"/>
      <c r="R571" s="70"/>
      <c r="S571" s="70"/>
      <c r="T571" s="70"/>
      <c r="U571" s="70"/>
      <c r="V571" s="70"/>
      <c r="W571" s="70"/>
      <c r="X571" s="70"/>
      <c r="Y571" s="70"/>
      <c r="Z571" s="70"/>
      <c r="AA571" s="70"/>
      <c r="AB571" s="70"/>
    </row>
    <row r="572" spans="1:28" ht="15.75" customHeight="1" x14ac:dyDescent="0.25">
      <c r="A572" s="70"/>
      <c r="B572" s="71"/>
      <c r="C572" s="71"/>
      <c r="D572" s="72"/>
      <c r="E572" s="72"/>
      <c r="F572" s="70"/>
      <c r="G572" s="70"/>
      <c r="H572" s="70"/>
      <c r="I572" s="70"/>
      <c r="J572" s="70"/>
      <c r="K572" s="70"/>
      <c r="L572" s="70"/>
      <c r="M572" s="70"/>
      <c r="N572" s="70"/>
      <c r="O572" s="70"/>
      <c r="P572" s="70"/>
      <c r="Q572" s="70"/>
      <c r="R572" s="70"/>
      <c r="S572" s="70"/>
      <c r="T572" s="70"/>
      <c r="U572" s="70"/>
      <c r="V572" s="70"/>
      <c r="W572" s="70"/>
      <c r="X572" s="70"/>
      <c r="Y572" s="70"/>
      <c r="Z572" s="70"/>
      <c r="AA572" s="70"/>
      <c r="AB572" s="70"/>
    </row>
    <row r="573" spans="1:28" ht="15.75" customHeight="1" x14ac:dyDescent="0.25">
      <c r="A573" s="70"/>
      <c r="B573" s="71"/>
      <c r="C573" s="71"/>
      <c r="D573" s="72"/>
      <c r="E573" s="72"/>
      <c r="F573" s="70"/>
      <c r="G573" s="70"/>
      <c r="H573" s="70"/>
      <c r="I573" s="70"/>
      <c r="J573" s="70"/>
      <c r="K573" s="70"/>
      <c r="L573" s="70"/>
      <c r="M573" s="70"/>
      <c r="N573" s="70"/>
      <c r="O573" s="70"/>
      <c r="P573" s="70"/>
      <c r="Q573" s="70"/>
      <c r="R573" s="70"/>
      <c r="S573" s="70"/>
      <c r="T573" s="70"/>
      <c r="U573" s="70"/>
      <c r="V573" s="70"/>
      <c r="W573" s="70"/>
      <c r="X573" s="70"/>
      <c r="Y573" s="70"/>
      <c r="Z573" s="70"/>
      <c r="AA573" s="70"/>
      <c r="AB573" s="70"/>
    </row>
    <row r="574" spans="1:28" ht="15.75" customHeight="1" x14ac:dyDescent="0.25">
      <c r="A574" s="70"/>
      <c r="B574" s="71"/>
      <c r="C574" s="71"/>
      <c r="D574" s="72"/>
      <c r="E574" s="72"/>
      <c r="F574" s="70"/>
      <c r="G574" s="70"/>
      <c r="H574" s="70"/>
      <c r="I574" s="70"/>
      <c r="J574" s="70"/>
      <c r="K574" s="70"/>
      <c r="L574" s="70"/>
      <c r="M574" s="70"/>
      <c r="N574" s="70"/>
      <c r="O574" s="70"/>
      <c r="P574" s="70"/>
      <c r="Q574" s="70"/>
      <c r="R574" s="70"/>
      <c r="S574" s="70"/>
      <c r="T574" s="70"/>
      <c r="U574" s="70"/>
      <c r="V574" s="70"/>
      <c r="W574" s="70"/>
      <c r="X574" s="70"/>
      <c r="Y574" s="70"/>
      <c r="Z574" s="70"/>
      <c r="AA574" s="70"/>
      <c r="AB574" s="70"/>
    </row>
    <row r="575" spans="1:28" ht="15.75" customHeight="1" x14ac:dyDescent="0.25">
      <c r="A575" s="70"/>
      <c r="B575" s="71"/>
      <c r="C575" s="71"/>
      <c r="D575" s="72"/>
      <c r="E575" s="72"/>
      <c r="F575" s="70"/>
      <c r="G575" s="70"/>
      <c r="H575" s="70"/>
      <c r="I575" s="70"/>
      <c r="J575" s="70"/>
      <c r="K575" s="70"/>
      <c r="L575" s="70"/>
      <c r="M575" s="70"/>
      <c r="N575" s="70"/>
      <c r="O575" s="70"/>
      <c r="P575" s="70"/>
      <c r="Q575" s="70"/>
      <c r="R575" s="70"/>
      <c r="S575" s="70"/>
      <c r="T575" s="70"/>
      <c r="U575" s="70"/>
      <c r="V575" s="70"/>
      <c r="W575" s="70"/>
      <c r="X575" s="70"/>
      <c r="Y575" s="70"/>
      <c r="Z575" s="70"/>
      <c r="AA575" s="70"/>
      <c r="AB575" s="70"/>
    </row>
    <row r="576" spans="1:28" ht="15.75" customHeight="1" x14ac:dyDescent="0.25">
      <c r="A576" s="70"/>
      <c r="B576" s="71"/>
      <c r="C576" s="71"/>
      <c r="D576" s="72"/>
      <c r="E576" s="72"/>
      <c r="F576" s="70"/>
      <c r="G576" s="70"/>
      <c r="H576" s="70"/>
      <c r="I576" s="70"/>
      <c r="J576" s="70"/>
      <c r="K576" s="70"/>
      <c r="L576" s="70"/>
      <c r="M576" s="70"/>
      <c r="N576" s="70"/>
      <c r="O576" s="70"/>
      <c r="P576" s="70"/>
      <c r="Q576" s="70"/>
      <c r="R576" s="70"/>
      <c r="S576" s="70"/>
      <c r="T576" s="70"/>
      <c r="U576" s="70"/>
      <c r="V576" s="70"/>
      <c r="W576" s="70"/>
      <c r="X576" s="70"/>
      <c r="Y576" s="70"/>
      <c r="Z576" s="70"/>
      <c r="AA576" s="70"/>
      <c r="AB576" s="70"/>
    </row>
    <row r="577" spans="1:28" ht="15.75" customHeight="1" x14ac:dyDescent="0.25">
      <c r="A577" s="70"/>
      <c r="B577" s="71"/>
      <c r="C577" s="71"/>
      <c r="D577" s="72"/>
      <c r="E577" s="72"/>
      <c r="F577" s="70"/>
      <c r="G577" s="70"/>
      <c r="H577" s="70"/>
      <c r="I577" s="70"/>
      <c r="J577" s="70"/>
      <c r="K577" s="70"/>
      <c r="L577" s="70"/>
      <c r="M577" s="70"/>
      <c r="N577" s="70"/>
      <c r="O577" s="70"/>
      <c r="P577" s="70"/>
      <c r="Q577" s="70"/>
      <c r="R577" s="70"/>
      <c r="S577" s="70"/>
      <c r="T577" s="70"/>
      <c r="U577" s="70"/>
      <c r="V577" s="70"/>
      <c r="W577" s="70"/>
      <c r="X577" s="70"/>
      <c r="Y577" s="70"/>
      <c r="Z577" s="70"/>
      <c r="AA577" s="70"/>
      <c r="AB577" s="70"/>
    </row>
    <row r="578" spans="1:28" ht="15.75" customHeight="1" x14ac:dyDescent="0.25">
      <c r="A578" s="70"/>
      <c r="B578" s="71"/>
      <c r="C578" s="71"/>
      <c r="D578" s="72"/>
      <c r="E578" s="72"/>
      <c r="F578" s="70"/>
      <c r="G578" s="70"/>
      <c r="H578" s="70"/>
      <c r="I578" s="70"/>
      <c r="J578" s="70"/>
      <c r="K578" s="70"/>
      <c r="L578" s="70"/>
      <c r="M578" s="70"/>
      <c r="N578" s="70"/>
      <c r="O578" s="70"/>
      <c r="P578" s="70"/>
      <c r="Q578" s="70"/>
      <c r="R578" s="70"/>
      <c r="S578" s="70"/>
      <c r="T578" s="70"/>
      <c r="U578" s="70"/>
      <c r="V578" s="70"/>
      <c r="W578" s="70"/>
      <c r="X578" s="70"/>
      <c r="Y578" s="70"/>
      <c r="Z578" s="70"/>
      <c r="AA578" s="70"/>
      <c r="AB578" s="70"/>
    </row>
    <row r="579" spans="1:28" ht="15.75" customHeight="1" x14ac:dyDescent="0.25">
      <c r="A579" s="70"/>
      <c r="B579" s="71"/>
      <c r="C579" s="71"/>
      <c r="D579" s="72"/>
      <c r="E579" s="72"/>
      <c r="F579" s="70"/>
      <c r="G579" s="70"/>
      <c r="H579" s="70"/>
      <c r="I579" s="70"/>
      <c r="J579" s="70"/>
      <c r="K579" s="70"/>
      <c r="L579" s="70"/>
      <c r="M579" s="70"/>
      <c r="N579" s="70"/>
      <c r="O579" s="70"/>
      <c r="P579" s="70"/>
      <c r="Q579" s="70"/>
      <c r="R579" s="70"/>
      <c r="S579" s="70"/>
      <c r="T579" s="70"/>
      <c r="U579" s="70"/>
      <c r="V579" s="70"/>
      <c r="W579" s="70"/>
      <c r="X579" s="70"/>
      <c r="Y579" s="70"/>
      <c r="Z579" s="70"/>
      <c r="AA579" s="70"/>
      <c r="AB579" s="70"/>
    </row>
    <row r="580" spans="1:28" ht="15.75" customHeight="1" x14ac:dyDescent="0.25">
      <c r="A580" s="70"/>
      <c r="B580" s="71"/>
      <c r="C580" s="71"/>
      <c r="D580" s="72"/>
      <c r="E580" s="72"/>
      <c r="F580" s="70"/>
      <c r="G580" s="70"/>
      <c r="H580" s="70"/>
      <c r="I580" s="70"/>
      <c r="J580" s="70"/>
      <c r="K580" s="70"/>
      <c r="L580" s="70"/>
      <c r="M580" s="70"/>
      <c r="N580" s="70"/>
      <c r="O580" s="70"/>
      <c r="P580" s="70"/>
      <c r="Q580" s="70"/>
      <c r="R580" s="70"/>
      <c r="S580" s="70"/>
      <c r="T580" s="70"/>
      <c r="U580" s="70"/>
      <c r="V580" s="70"/>
      <c r="W580" s="70"/>
      <c r="X580" s="70"/>
      <c r="Y580" s="70"/>
      <c r="Z580" s="70"/>
      <c r="AA580" s="70"/>
      <c r="AB580" s="70"/>
    </row>
    <row r="581" spans="1:28" ht="15.75" customHeight="1" x14ac:dyDescent="0.25">
      <c r="A581" s="70"/>
      <c r="B581" s="71"/>
      <c r="C581" s="71"/>
      <c r="D581" s="72"/>
      <c r="E581" s="72"/>
      <c r="F581" s="70"/>
      <c r="G581" s="70"/>
      <c r="H581" s="70"/>
      <c r="I581" s="70"/>
      <c r="J581" s="70"/>
      <c r="K581" s="70"/>
      <c r="L581" s="70"/>
      <c r="M581" s="70"/>
      <c r="N581" s="70"/>
      <c r="O581" s="70"/>
      <c r="P581" s="70"/>
      <c r="Q581" s="70"/>
      <c r="R581" s="70"/>
      <c r="S581" s="70"/>
      <c r="T581" s="70"/>
      <c r="U581" s="70"/>
      <c r="V581" s="70"/>
      <c r="W581" s="70"/>
      <c r="X581" s="70"/>
      <c r="Y581" s="70"/>
      <c r="Z581" s="70"/>
      <c r="AA581" s="70"/>
      <c r="AB581" s="70"/>
    </row>
    <row r="582" spans="1:28" ht="15.75" customHeight="1" x14ac:dyDescent="0.25">
      <c r="A582" s="70"/>
      <c r="B582" s="71"/>
      <c r="C582" s="71"/>
      <c r="D582" s="72"/>
      <c r="E582" s="72"/>
      <c r="F582" s="70"/>
      <c r="G582" s="70"/>
      <c r="H582" s="70"/>
      <c r="I582" s="70"/>
      <c r="J582" s="70"/>
      <c r="K582" s="70"/>
      <c r="L582" s="70"/>
      <c r="M582" s="70"/>
      <c r="N582" s="70"/>
      <c r="O582" s="70"/>
      <c r="P582" s="70"/>
      <c r="Q582" s="70"/>
      <c r="R582" s="70"/>
      <c r="S582" s="70"/>
      <c r="T582" s="70"/>
      <c r="U582" s="70"/>
      <c r="V582" s="70"/>
      <c r="W582" s="70"/>
      <c r="X582" s="70"/>
      <c r="Y582" s="70"/>
      <c r="Z582" s="70"/>
      <c r="AA582" s="70"/>
      <c r="AB582" s="70"/>
    </row>
    <row r="583" spans="1:28" ht="15.75" customHeight="1" x14ac:dyDescent="0.25">
      <c r="A583" s="70"/>
      <c r="B583" s="71"/>
      <c r="C583" s="71"/>
      <c r="D583" s="72"/>
      <c r="E583" s="72"/>
      <c r="F583" s="70"/>
      <c r="G583" s="70"/>
      <c r="H583" s="70"/>
      <c r="I583" s="70"/>
      <c r="J583" s="70"/>
      <c r="K583" s="70"/>
      <c r="L583" s="70"/>
      <c r="M583" s="70"/>
      <c r="N583" s="70"/>
      <c r="O583" s="70"/>
      <c r="P583" s="70"/>
      <c r="Q583" s="70"/>
      <c r="R583" s="70"/>
      <c r="S583" s="70"/>
      <c r="T583" s="70"/>
      <c r="U583" s="70"/>
      <c r="V583" s="70"/>
      <c r="W583" s="70"/>
      <c r="X583" s="70"/>
      <c r="Y583" s="70"/>
      <c r="Z583" s="70"/>
      <c r="AA583" s="70"/>
      <c r="AB583" s="70"/>
    </row>
    <row r="584" spans="1:28" ht="15.75" customHeight="1" x14ac:dyDescent="0.25">
      <c r="A584" s="70"/>
      <c r="B584" s="71"/>
      <c r="C584" s="71"/>
      <c r="D584" s="72"/>
      <c r="E584" s="72"/>
      <c r="F584" s="70"/>
      <c r="G584" s="70"/>
      <c r="H584" s="70"/>
      <c r="I584" s="70"/>
      <c r="J584" s="70"/>
      <c r="K584" s="70"/>
      <c r="L584" s="70"/>
      <c r="M584" s="70"/>
      <c r="N584" s="70"/>
      <c r="O584" s="70"/>
      <c r="P584" s="70"/>
      <c r="Q584" s="70"/>
      <c r="R584" s="70"/>
      <c r="S584" s="70"/>
      <c r="T584" s="70"/>
      <c r="U584" s="70"/>
      <c r="V584" s="70"/>
      <c r="W584" s="70"/>
      <c r="X584" s="70"/>
      <c r="Y584" s="70"/>
      <c r="Z584" s="70"/>
      <c r="AA584" s="70"/>
      <c r="AB584" s="70"/>
    </row>
    <row r="585" spans="1:28" ht="15.75" customHeight="1" x14ac:dyDescent="0.25">
      <c r="A585" s="70"/>
      <c r="B585" s="71"/>
      <c r="C585" s="71"/>
      <c r="D585" s="72"/>
      <c r="E585" s="72"/>
      <c r="F585" s="70"/>
      <c r="G585" s="70"/>
      <c r="H585" s="70"/>
      <c r="I585" s="70"/>
      <c r="J585" s="70"/>
      <c r="K585" s="70"/>
      <c r="L585" s="70"/>
      <c r="M585" s="70"/>
      <c r="N585" s="70"/>
      <c r="O585" s="70"/>
      <c r="P585" s="70"/>
      <c r="Q585" s="70"/>
      <c r="R585" s="70"/>
      <c r="S585" s="70"/>
      <c r="T585" s="70"/>
      <c r="U585" s="70"/>
      <c r="V585" s="70"/>
      <c r="W585" s="70"/>
      <c r="X585" s="70"/>
      <c r="Y585" s="70"/>
      <c r="Z585" s="70"/>
      <c r="AA585" s="70"/>
      <c r="AB585" s="70"/>
    </row>
    <row r="586" spans="1:28" ht="15.75" customHeight="1" x14ac:dyDescent="0.25">
      <c r="A586" s="70"/>
      <c r="B586" s="71"/>
      <c r="C586" s="71"/>
      <c r="D586" s="72"/>
      <c r="E586" s="72"/>
      <c r="F586" s="70"/>
      <c r="G586" s="70"/>
      <c r="H586" s="70"/>
      <c r="I586" s="70"/>
      <c r="J586" s="70"/>
      <c r="K586" s="70"/>
      <c r="L586" s="70"/>
      <c r="M586" s="70"/>
      <c r="N586" s="70"/>
      <c r="O586" s="70"/>
      <c r="P586" s="70"/>
      <c r="Q586" s="70"/>
      <c r="R586" s="70"/>
      <c r="S586" s="70"/>
      <c r="T586" s="70"/>
      <c r="U586" s="70"/>
      <c r="V586" s="70"/>
      <c r="W586" s="70"/>
      <c r="X586" s="70"/>
      <c r="Y586" s="70"/>
      <c r="Z586" s="70"/>
      <c r="AA586" s="70"/>
      <c r="AB586" s="70"/>
    </row>
    <row r="587" spans="1:28" ht="15.75" customHeight="1" x14ac:dyDescent="0.25">
      <c r="A587" s="70"/>
      <c r="B587" s="71"/>
      <c r="C587" s="71"/>
      <c r="D587" s="72"/>
      <c r="E587" s="72"/>
      <c r="F587" s="70"/>
      <c r="G587" s="70"/>
      <c r="H587" s="70"/>
      <c r="I587" s="70"/>
      <c r="J587" s="70"/>
      <c r="K587" s="70"/>
      <c r="L587" s="70"/>
      <c r="M587" s="70"/>
      <c r="N587" s="70"/>
      <c r="O587" s="70"/>
      <c r="P587" s="70"/>
      <c r="Q587" s="70"/>
      <c r="R587" s="70"/>
      <c r="S587" s="70"/>
      <c r="T587" s="70"/>
      <c r="U587" s="70"/>
      <c r="V587" s="70"/>
      <c r="W587" s="70"/>
      <c r="X587" s="70"/>
      <c r="Y587" s="70"/>
      <c r="Z587" s="70"/>
      <c r="AA587" s="70"/>
      <c r="AB587" s="70"/>
    </row>
    <row r="588" spans="1:28" ht="15.75" customHeight="1" x14ac:dyDescent="0.25">
      <c r="A588" s="70"/>
      <c r="B588" s="71"/>
      <c r="C588" s="71"/>
      <c r="D588" s="72"/>
      <c r="E588" s="72"/>
      <c r="F588" s="70"/>
      <c r="G588" s="70"/>
      <c r="H588" s="70"/>
      <c r="I588" s="70"/>
      <c r="J588" s="70"/>
      <c r="K588" s="70"/>
      <c r="L588" s="70"/>
      <c r="M588" s="70"/>
      <c r="N588" s="70"/>
      <c r="O588" s="70"/>
      <c r="P588" s="70"/>
      <c r="Q588" s="70"/>
      <c r="R588" s="70"/>
      <c r="S588" s="70"/>
      <c r="T588" s="70"/>
      <c r="U588" s="70"/>
      <c r="V588" s="70"/>
      <c r="W588" s="70"/>
      <c r="X588" s="70"/>
      <c r="Y588" s="70"/>
      <c r="Z588" s="70"/>
      <c r="AA588" s="70"/>
      <c r="AB588" s="70"/>
    </row>
    <row r="589" spans="1:28" ht="15.75" customHeight="1" x14ac:dyDescent="0.25">
      <c r="A589" s="70"/>
      <c r="B589" s="71"/>
      <c r="C589" s="71"/>
      <c r="D589" s="72"/>
      <c r="E589" s="72"/>
      <c r="F589" s="70"/>
      <c r="G589" s="70"/>
      <c r="H589" s="70"/>
      <c r="I589" s="70"/>
      <c r="J589" s="70"/>
      <c r="K589" s="70"/>
      <c r="L589" s="70"/>
      <c r="M589" s="70"/>
      <c r="N589" s="70"/>
      <c r="O589" s="70"/>
      <c r="P589" s="70"/>
      <c r="Q589" s="70"/>
      <c r="R589" s="70"/>
      <c r="S589" s="70"/>
      <c r="T589" s="70"/>
      <c r="U589" s="70"/>
      <c r="V589" s="70"/>
      <c r="W589" s="70"/>
      <c r="X589" s="70"/>
      <c r="Y589" s="70"/>
      <c r="Z589" s="70"/>
      <c r="AA589" s="70"/>
      <c r="AB589" s="70"/>
    </row>
    <row r="590" spans="1:28" ht="15.75" customHeight="1" x14ac:dyDescent="0.25">
      <c r="A590" s="70"/>
      <c r="B590" s="71"/>
      <c r="C590" s="71"/>
      <c r="D590" s="72"/>
      <c r="E590" s="72"/>
      <c r="F590" s="70"/>
      <c r="G590" s="70"/>
      <c r="H590" s="70"/>
      <c r="I590" s="70"/>
      <c r="J590" s="70"/>
      <c r="K590" s="70"/>
      <c r="L590" s="70"/>
      <c r="M590" s="70"/>
      <c r="N590" s="70"/>
      <c r="O590" s="70"/>
      <c r="P590" s="70"/>
      <c r="Q590" s="70"/>
      <c r="R590" s="70"/>
      <c r="S590" s="70"/>
      <c r="T590" s="70"/>
      <c r="U590" s="70"/>
      <c r="V590" s="70"/>
      <c r="W590" s="70"/>
      <c r="X590" s="70"/>
      <c r="Y590" s="70"/>
      <c r="Z590" s="70"/>
      <c r="AA590" s="70"/>
      <c r="AB590" s="70"/>
    </row>
    <row r="591" spans="1:28" ht="15.75" customHeight="1" x14ac:dyDescent="0.25">
      <c r="A591" s="70"/>
      <c r="B591" s="71"/>
      <c r="C591" s="71"/>
      <c r="D591" s="72"/>
      <c r="E591" s="72"/>
      <c r="F591" s="70"/>
      <c r="G591" s="70"/>
      <c r="H591" s="70"/>
      <c r="I591" s="70"/>
      <c r="J591" s="70"/>
      <c r="K591" s="70"/>
      <c r="L591" s="70"/>
      <c r="M591" s="70"/>
      <c r="N591" s="70"/>
      <c r="O591" s="70"/>
      <c r="P591" s="70"/>
      <c r="Q591" s="70"/>
      <c r="R591" s="70"/>
      <c r="S591" s="70"/>
      <c r="T591" s="70"/>
      <c r="U591" s="70"/>
      <c r="V591" s="70"/>
      <c r="W591" s="70"/>
      <c r="X591" s="70"/>
      <c r="Y591" s="70"/>
      <c r="Z591" s="70"/>
      <c r="AA591" s="70"/>
      <c r="AB591" s="70"/>
    </row>
    <row r="592" spans="1:28" ht="15.75" customHeight="1" x14ac:dyDescent="0.25">
      <c r="A592" s="70"/>
      <c r="B592" s="71"/>
      <c r="C592" s="71"/>
      <c r="D592" s="72"/>
      <c r="E592" s="72"/>
      <c r="F592" s="70"/>
      <c r="G592" s="70"/>
      <c r="H592" s="70"/>
      <c r="I592" s="70"/>
      <c r="J592" s="70"/>
      <c r="K592" s="70"/>
      <c r="L592" s="70"/>
      <c r="M592" s="70"/>
      <c r="N592" s="70"/>
      <c r="O592" s="70"/>
      <c r="P592" s="70"/>
      <c r="Q592" s="70"/>
      <c r="R592" s="70"/>
      <c r="S592" s="70"/>
      <c r="T592" s="70"/>
      <c r="U592" s="70"/>
      <c r="V592" s="70"/>
      <c r="W592" s="70"/>
      <c r="X592" s="70"/>
      <c r="Y592" s="70"/>
      <c r="Z592" s="70"/>
      <c r="AA592" s="70"/>
      <c r="AB592" s="70"/>
    </row>
    <row r="593" spans="1:28" ht="15.75" customHeight="1" x14ac:dyDescent="0.25">
      <c r="A593" s="70"/>
      <c r="B593" s="71"/>
      <c r="C593" s="71"/>
      <c r="D593" s="72"/>
      <c r="E593" s="72"/>
      <c r="F593" s="70"/>
      <c r="G593" s="70"/>
      <c r="H593" s="70"/>
      <c r="I593" s="70"/>
      <c r="J593" s="70"/>
      <c r="K593" s="70"/>
      <c r="L593" s="70"/>
      <c r="M593" s="70"/>
      <c r="N593" s="70"/>
      <c r="O593" s="70"/>
      <c r="P593" s="70"/>
      <c r="Q593" s="70"/>
      <c r="R593" s="70"/>
      <c r="S593" s="70"/>
      <c r="T593" s="70"/>
      <c r="U593" s="70"/>
      <c r="V593" s="70"/>
      <c r="W593" s="70"/>
      <c r="X593" s="70"/>
      <c r="Y593" s="70"/>
      <c r="Z593" s="70"/>
      <c r="AA593" s="70"/>
      <c r="AB593" s="70"/>
    </row>
    <row r="594" spans="1:28" ht="15.75" customHeight="1" x14ac:dyDescent="0.25">
      <c r="A594" s="70"/>
      <c r="B594" s="71"/>
      <c r="C594" s="71"/>
      <c r="D594" s="72"/>
      <c r="E594" s="72"/>
      <c r="F594" s="70"/>
      <c r="G594" s="70"/>
      <c r="H594" s="70"/>
      <c r="I594" s="70"/>
      <c r="J594" s="70"/>
      <c r="K594" s="70"/>
      <c r="L594" s="70"/>
      <c r="M594" s="70"/>
      <c r="N594" s="70"/>
      <c r="O594" s="70"/>
      <c r="P594" s="70"/>
      <c r="Q594" s="70"/>
      <c r="R594" s="70"/>
      <c r="S594" s="70"/>
      <c r="T594" s="70"/>
      <c r="U594" s="70"/>
      <c r="V594" s="70"/>
      <c r="W594" s="70"/>
      <c r="X594" s="70"/>
      <c r="Y594" s="70"/>
      <c r="Z594" s="70"/>
      <c r="AA594" s="70"/>
      <c r="AB594" s="70"/>
    </row>
    <row r="595" spans="1:28" ht="15.75" customHeight="1" x14ac:dyDescent="0.25">
      <c r="A595" s="70"/>
      <c r="B595" s="71"/>
      <c r="C595" s="71"/>
      <c r="D595" s="72"/>
      <c r="E595" s="72"/>
      <c r="F595" s="70"/>
      <c r="G595" s="70"/>
      <c r="H595" s="70"/>
      <c r="I595" s="70"/>
      <c r="J595" s="70"/>
      <c r="K595" s="70"/>
      <c r="L595" s="70"/>
      <c r="M595" s="70"/>
      <c r="N595" s="70"/>
      <c r="O595" s="70"/>
      <c r="P595" s="70"/>
      <c r="Q595" s="70"/>
      <c r="R595" s="70"/>
      <c r="S595" s="70"/>
      <c r="T595" s="70"/>
      <c r="U595" s="70"/>
      <c r="V595" s="70"/>
      <c r="W595" s="70"/>
      <c r="X595" s="70"/>
      <c r="Y595" s="70"/>
      <c r="Z595" s="70"/>
      <c r="AA595" s="70"/>
      <c r="AB595" s="70"/>
    </row>
    <row r="596" spans="1:28" ht="15.75" customHeight="1" x14ac:dyDescent="0.25">
      <c r="A596" s="70"/>
      <c r="B596" s="71"/>
      <c r="C596" s="71"/>
      <c r="D596" s="72"/>
      <c r="E596" s="72"/>
      <c r="F596" s="70"/>
      <c r="G596" s="70"/>
      <c r="H596" s="70"/>
      <c r="I596" s="70"/>
      <c r="J596" s="70"/>
      <c r="K596" s="70"/>
      <c r="L596" s="70"/>
      <c r="M596" s="70"/>
      <c r="N596" s="70"/>
      <c r="O596" s="70"/>
      <c r="P596" s="70"/>
      <c r="Q596" s="70"/>
      <c r="R596" s="70"/>
      <c r="S596" s="70"/>
      <c r="T596" s="70"/>
      <c r="U596" s="70"/>
      <c r="V596" s="70"/>
      <c r="W596" s="70"/>
      <c r="X596" s="70"/>
      <c r="Y596" s="70"/>
      <c r="Z596" s="70"/>
      <c r="AA596" s="70"/>
      <c r="AB596" s="70"/>
    </row>
    <row r="597" spans="1:28" ht="15.75" customHeight="1" x14ac:dyDescent="0.25">
      <c r="A597" s="70"/>
      <c r="B597" s="71"/>
      <c r="C597" s="71"/>
      <c r="D597" s="72"/>
      <c r="E597" s="72"/>
      <c r="F597" s="70"/>
      <c r="G597" s="70"/>
      <c r="H597" s="70"/>
      <c r="I597" s="70"/>
      <c r="J597" s="70"/>
      <c r="K597" s="70"/>
      <c r="L597" s="70"/>
      <c r="M597" s="70"/>
      <c r="N597" s="70"/>
      <c r="O597" s="70"/>
      <c r="P597" s="70"/>
      <c r="Q597" s="70"/>
      <c r="R597" s="70"/>
      <c r="S597" s="70"/>
      <c r="T597" s="70"/>
      <c r="U597" s="70"/>
      <c r="V597" s="70"/>
      <c r="W597" s="70"/>
      <c r="X597" s="70"/>
      <c r="Y597" s="70"/>
      <c r="Z597" s="70"/>
      <c r="AA597" s="70"/>
      <c r="AB597" s="70"/>
    </row>
    <row r="598" spans="1:28" ht="15.75" customHeight="1" x14ac:dyDescent="0.25">
      <c r="A598" s="70"/>
      <c r="B598" s="71"/>
      <c r="C598" s="71"/>
      <c r="D598" s="72"/>
      <c r="E598" s="72"/>
      <c r="F598" s="70"/>
      <c r="G598" s="70"/>
      <c r="H598" s="70"/>
      <c r="I598" s="70"/>
      <c r="J598" s="70"/>
      <c r="K598" s="70"/>
      <c r="L598" s="70"/>
      <c r="M598" s="70"/>
      <c r="N598" s="70"/>
      <c r="O598" s="70"/>
      <c r="P598" s="70"/>
      <c r="Q598" s="70"/>
      <c r="R598" s="70"/>
      <c r="S598" s="70"/>
      <c r="T598" s="70"/>
      <c r="U598" s="70"/>
      <c r="V598" s="70"/>
      <c r="W598" s="70"/>
      <c r="X598" s="70"/>
      <c r="Y598" s="70"/>
      <c r="Z598" s="70"/>
      <c r="AA598" s="70"/>
      <c r="AB598" s="70"/>
    </row>
    <row r="599" spans="1:28" ht="15.75" customHeight="1" x14ac:dyDescent="0.25">
      <c r="A599" s="70"/>
      <c r="B599" s="71"/>
      <c r="C599" s="71"/>
      <c r="D599" s="72"/>
      <c r="E599" s="72"/>
      <c r="F599" s="70"/>
      <c r="G599" s="70"/>
      <c r="H599" s="70"/>
      <c r="I599" s="70"/>
      <c r="J599" s="70"/>
      <c r="K599" s="70"/>
      <c r="L599" s="70"/>
      <c r="M599" s="70"/>
      <c r="N599" s="70"/>
      <c r="O599" s="70"/>
      <c r="P599" s="70"/>
      <c r="Q599" s="70"/>
      <c r="R599" s="70"/>
      <c r="S599" s="70"/>
      <c r="T599" s="70"/>
      <c r="U599" s="70"/>
      <c r="V599" s="70"/>
      <c r="W599" s="70"/>
      <c r="X599" s="70"/>
      <c r="Y599" s="70"/>
      <c r="Z599" s="70"/>
      <c r="AA599" s="70"/>
      <c r="AB599" s="70"/>
    </row>
    <row r="600" spans="1:28" ht="15.75" customHeight="1" x14ac:dyDescent="0.25">
      <c r="A600" s="70"/>
      <c r="B600" s="71"/>
      <c r="C600" s="71"/>
      <c r="D600" s="72"/>
      <c r="E600" s="72"/>
      <c r="F600" s="70"/>
      <c r="G600" s="70"/>
      <c r="H600" s="70"/>
      <c r="I600" s="70"/>
      <c r="J600" s="70"/>
      <c r="K600" s="70"/>
      <c r="L600" s="70"/>
      <c r="M600" s="70"/>
      <c r="N600" s="70"/>
      <c r="O600" s="70"/>
      <c r="P600" s="70"/>
      <c r="Q600" s="70"/>
      <c r="R600" s="70"/>
      <c r="S600" s="70"/>
      <c r="T600" s="70"/>
      <c r="U600" s="70"/>
      <c r="V600" s="70"/>
      <c r="W600" s="70"/>
      <c r="X600" s="70"/>
      <c r="Y600" s="70"/>
      <c r="Z600" s="70"/>
      <c r="AA600" s="70"/>
      <c r="AB600" s="70"/>
    </row>
    <row r="601" spans="1:28" ht="15.75" customHeight="1" x14ac:dyDescent="0.25">
      <c r="A601" s="70"/>
      <c r="B601" s="71"/>
      <c r="C601" s="71"/>
      <c r="D601" s="72"/>
      <c r="E601" s="72"/>
      <c r="F601" s="70"/>
      <c r="G601" s="70"/>
      <c r="H601" s="70"/>
      <c r="I601" s="70"/>
      <c r="J601" s="70"/>
      <c r="K601" s="70"/>
      <c r="L601" s="70"/>
      <c r="M601" s="70"/>
      <c r="N601" s="70"/>
      <c r="O601" s="70"/>
      <c r="P601" s="70"/>
      <c r="Q601" s="70"/>
      <c r="R601" s="70"/>
      <c r="S601" s="70"/>
      <c r="T601" s="70"/>
      <c r="U601" s="70"/>
      <c r="V601" s="70"/>
      <c r="W601" s="70"/>
      <c r="X601" s="70"/>
      <c r="Y601" s="70"/>
      <c r="Z601" s="70"/>
      <c r="AA601" s="70"/>
      <c r="AB601" s="70"/>
    </row>
    <row r="602" spans="1:28" ht="15.75" customHeight="1" x14ac:dyDescent="0.25">
      <c r="A602" s="70"/>
      <c r="B602" s="71"/>
      <c r="C602" s="71"/>
      <c r="D602" s="72"/>
      <c r="E602" s="72"/>
      <c r="F602" s="70"/>
      <c r="G602" s="70"/>
      <c r="H602" s="70"/>
      <c r="I602" s="70"/>
      <c r="J602" s="70"/>
      <c r="K602" s="70"/>
      <c r="L602" s="70"/>
      <c r="M602" s="70"/>
      <c r="N602" s="70"/>
      <c r="O602" s="70"/>
      <c r="P602" s="70"/>
      <c r="Q602" s="70"/>
      <c r="R602" s="70"/>
      <c r="S602" s="70"/>
      <c r="T602" s="70"/>
      <c r="U602" s="70"/>
      <c r="V602" s="70"/>
      <c r="W602" s="70"/>
      <c r="X602" s="70"/>
      <c r="Y602" s="70"/>
      <c r="Z602" s="70"/>
      <c r="AA602" s="70"/>
      <c r="AB602" s="70"/>
    </row>
    <row r="603" spans="1:28" ht="15.75" customHeight="1" x14ac:dyDescent="0.25">
      <c r="A603" s="70"/>
      <c r="B603" s="71"/>
      <c r="C603" s="71"/>
      <c r="D603" s="72"/>
      <c r="E603" s="72"/>
      <c r="F603" s="70"/>
      <c r="G603" s="70"/>
      <c r="H603" s="70"/>
      <c r="I603" s="70"/>
      <c r="J603" s="70"/>
      <c r="K603" s="70"/>
      <c r="L603" s="70"/>
      <c r="M603" s="70"/>
      <c r="N603" s="70"/>
      <c r="O603" s="70"/>
      <c r="P603" s="70"/>
      <c r="Q603" s="70"/>
      <c r="R603" s="70"/>
      <c r="S603" s="70"/>
      <c r="T603" s="70"/>
      <c r="U603" s="70"/>
      <c r="V603" s="70"/>
      <c r="W603" s="70"/>
      <c r="X603" s="70"/>
      <c r="Y603" s="70"/>
      <c r="Z603" s="70"/>
      <c r="AA603" s="70"/>
      <c r="AB603" s="70"/>
    </row>
    <row r="604" spans="1:28" ht="15.75" customHeight="1" x14ac:dyDescent="0.25">
      <c r="A604" s="70"/>
      <c r="B604" s="71"/>
      <c r="C604" s="71"/>
      <c r="D604" s="72"/>
      <c r="E604" s="72"/>
      <c r="F604" s="70"/>
      <c r="G604" s="70"/>
      <c r="H604" s="70"/>
      <c r="I604" s="70"/>
      <c r="J604" s="70"/>
      <c r="K604" s="70"/>
      <c r="L604" s="70"/>
      <c r="M604" s="70"/>
      <c r="N604" s="70"/>
      <c r="O604" s="70"/>
      <c r="P604" s="70"/>
      <c r="Q604" s="70"/>
      <c r="R604" s="70"/>
      <c r="S604" s="70"/>
      <c r="T604" s="70"/>
      <c r="U604" s="70"/>
      <c r="V604" s="70"/>
      <c r="W604" s="70"/>
      <c r="X604" s="70"/>
      <c r="Y604" s="70"/>
      <c r="Z604" s="70"/>
      <c r="AA604" s="70"/>
      <c r="AB604" s="70"/>
    </row>
    <row r="605" spans="1:28" ht="15.75" customHeight="1" x14ac:dyDescent="0.25">
      <c r="A605" s="70"/>
      <c r="B605" s="71"/>
      <c r="C605" s="71"/>
      <c r="D605" s="72"/>
      <c r="E605" s="72"/>
      <c r="F605" s="70"/>
      <c r="G605" s="70"/>
      <c r="H605" s="70"/>
      <c r="I605" s="70"/>
      <c r="J605" s="70"/>
      <c r="K605" s="70"/>
      <c r="L605" s="70"/>
      <c r="M605" s="70"/>
      <c r="N605" s="70"/>
      <c r="O605" s="70"/>
      <c r="P605" s="70"/>
      <c r="Q605" s="70"/>
      <c r="R605" s="70"/>
      <c r="S605" s="70"/>
      <c r="T605" s="70"/>
      <c r="U605" s="70"/>
      <c r="V605" s="70"/>
      <c r="W605" s="70"/>
      <c r="X605" s="70"/>
      <c r="Y605" s="70"/>
      <c r="Z605" s="70"/>
      <c r="AA605" s="70"/>
      <c r="AB605" s="70"/>
    </row>
    <row r="606" spans="1:28" ht="15.75" customHeight="1" x14ac:dyDescent="0.25">
      <c r="A606" s="70"/>
      <c r="B606" s="71"/>
      <c r="C606" s="71"/>
      <c r="D606" s="72"/>
      <c r="E606" s="72"/>
      <c r="F606" s="70"/>
      <c r="G606" s="70"/>
      <c r="H606" s="70"/>
      <c r="I606" s="70"/>
      <c r="J606" s="70"/>
      <c r="K606" s="70"/>
      <c r="L606" s="70"/>
      <c r="M606" s="70"/>
      <c r="N606" s="70"/>
      <c r="O606" s="70"/>
      <c r="P606" s="70"/>
      <c r="Q606" s="70"/>
      <c r="R606" s="70"/>
      <c r="S606" s="70"/>
      <c r="T606" s="70"/>
      <c r="U606" s="70"/>
      <c r="V606" s="70"/>
      <c r="W606" s="70"/>
      <c r="X606" s="70"/>
      <c r="Y606" s="70"/>
      <c r="Z606" s="70"/>
      <c r="AA606" s="70"/>
      <c r="AB606" s="70"/>
    </row>
    <row r="607" spans="1:28" ht="15.75" customHeight="1" x14ac:dyDescent="0.25">
      <c r="A607" s="70"/>
      <c r="B607" s="71"/>
      <c r="C607" s="71"/>
      <c r="D607" s="72"/>
      <c r="E607" s="72"/>
      <c r="F607" s="70"/>
      <c r="G607" s="70"/>
      <c r="H607" s="70"/>
      <c r="I607" s="70"/>
      <c r="J607" s="70"/>
      <c r="K607" s="70"/>
      <c r="L607" s="70"/>
      <c r="M607" s="70"/>
      <c r="N607" s="70"/>
      <c r="O607" s="70"/>
      <c r="P607" s="70"/>
      <c r="Q607" s="70"/>
      <c r="R607" s="70"/>
      <c r="S607" s="70"/>
      <c r="T607" s="70"/>
      <c r="U607" s="70"/>
      <c r="V607" s="70"/>
      <c r="W607" s="70"/>
      <c r="X607" s="70"/>
      <c r="Y607" s="70"/>
      <c r="Z607" s="70"/>
      <c r="AA607" s="70"/>
      <c r="AB607" s="70"/>
    </row>
    <row r="608" spans="1:28" ht="15.75" customHeight="1" x14ac:dyDescent="0.25">
      <c r="A608" s="70"/>
      <c r="B608" s="71"/>
      <c r="C608" s="71"/>
      <c r="D608" s="72"/>
      <c r="E608" s="72"/>
      <c r="F608" s="70"/>
      <c r="G608" s="70"/>
      <c r="H608" s="70"/>
      <c r="I608" s="70"/>
      <c r="J608" s="70"/>
      <c r="K608" s="70"/>
      <c r="L608" s="70"/>
      <c r="M608" s="70"/>
      <c r="N608" s="70"/>
      <c r="O608" s="70"/>
      <c r="P608" s="70"/>
      <c r="Q608" s="70"/>
      <c r="R608" s="70"/>
      <c r="S608" s="70"/>
      <c r="T608" s="70"/>
      <c r="U608" s="70"/>
      <c r="V608" s="70"/>
      <c r="W608" s="70"/>
      <c r="X608" s="70"/>
      <c r="Y608" s="70"/>
      <c r="Z608" s="70"/>
      <c r="AA608" s="70"/>
      <c r="AB608" s="70"/>
    </row>
    <row r="609" spans="1:28" ht="15.75" customHeight="1" x14ac:dyDescent="0.25">
      <c r="A609" s="70"/>
      <c r="B609" s="71"/>
      <c r="C609" s="71"/>
      <c r="D609" s="72"/>
      <c r="E609" s="72"/>
      <c r="F609" s="70"/>
      <c r="G609" s="70"/>
      <c r="H609" s="70"/>
      <c r="I609" s="70"/>
      <c r="J609" s="70"/>
      <c r="K609" s="70"/>
      <c r="L609" s="70"/>
      <c r="M609" s="70"/>
      <c r="N609" s="70"/>
      <c r="O609" s="70"/>
      <c r="P609" s="70"/>
      <c r="Q609" s="70"/>
      <c r="R609" s="70"/>
      <c r="S609" s="70"/>
      <c r="T609" s="70"/>
      <c r="U609" s="70"/>
      <c r="V609" s="70"/>
      <c r="W609" s="70"/>
      <c r="X609" s="70"/>
      <c r="Y609" s="70"/>
      <c r="Z609" s="70"/>
      <c r="AA609" s="70"/>
      <c r="AB609" s="70"/>
    </row>
    <row r="610" spans="1:28" ht="15.75" customHeight="1" x14ac:dyDescent="0.25">
      <c r="A610" s="70"/>
      <c r="B610" s="71"/>
      <c r="C610" s="71"/>
      <c r="D610" s="72"/>
      <c r="E610" s="72"/>
      <c r="F610" s="70"/>
      <c r="G610" s="70"/>
      <c r="H610" s="70"/>
      <c r="I610" s="70"/>
      <c r="J610" s="70"/>
      <c r="K610" s="70"/>
      <c r="L610" s="70"/>
      <c r="M610" s="70"/>
      <c r="N610" s="70"/>
      <c r="O610" s="70"/>
      <c r="P610" s="70"/>
      <c r="Q610" s="70"/>
      <c r="R610" s="70"/>
      <c r="S610" s="70"/>
      <c r="T610" s="70"/>
      <c r="U610" s="70"/>
      <c r="V610" s="70"/>
      <c r="W610" s="70"/>
      <c r="X610" s="70"/>
      <c r="Y610" s="70"/>
      <c r="Z610" s="70"/>
      <c r="AA610" s="70"/>
      <c r="AB610" s="70"/>
    </row>
    <row r="611" spans="1:28" ht="15.75" customHeight="1" x14ac:dyDescent="0.25">
      <c r="A611" s="70"/>
      <c r="B611" s="71"/>
      <c r="C611" s="71"/>
      <c r="D611" s="72"/>
      <c r="E611" s="72"/>
      <c r="F611" s="70"/>
      <c r="G611" s="70"/>
      <c r="H611" s="70"/>
      <c r="I611" s="70"/>
      <c r="J611" s="70"/>
      <c r="K611" s="70"/>
      <c r="L611" s="70"/>
      <c r="M611" s="70"/>
      <c r="N611" s="70"/>
      <c r="O611" s="70"/>
      <c r="P611" s="70"/>
      <c r="Q611" s="70"/>
      <c r="R611" s="70"/>
      <c r="S611" s="70"/>
      <c r="T611" s="70"/>
      <c r="U611" s="70"/>
      <c r="V611" s="70"/>
      <c r="W611" s="70"/>
      <c r="X611" s="70"/>
      <c r="Y611" s="70"/>
      <c r="Z611" s="70"/>
      <c r="AA611" s="70"/>
      <c r="AB611" s="70"/>
    </row>
    <row r="612" spans="1:28" ht="15.75" customHeight="1" x14ac:dyDescent="0.25">
      <c r="A612" s="70"/>
      <c r="B612" s="71"/>
      <c r="C612" s="71"/>
      <c r="D612" s="72"/>
      <c r="E612" s="72"/>
      <c r="F612" s="70"/>
      <c r="G612" s="70"/>
      <c r="H612" s="70"/>
      <c r="I612" s="70"/>
      <c r="J612" s="70"/>
      <c r="K612" s="70"/>
      <c r="L612" s="70"/>
      <c r="M612" s="70"/>
      <c r="N612" s="70"/>
      <c r="O612" s="70"/>
      <c r="P612" s="70"/>
      <c r="Q612" s="70"/>
      <c r="R612" s="70"/>
      <c r="S612" s="70"/>
      <c r="T612" s="70"/>
      <c r="U612" s="70"/>
      <c r="V612" s="70"/>
      <c r="W612" s="70"/>
      <c r="X612" s="70"/>
      <c r="Y612" s="70"/>
      <c r="Z612" s="70"/>
      <c r="AA612" s="70"/>
      <c r="AB612" s="70"/>
    </row>
    <row r="613" spans="1:28" ht="15.75" customHeight="1" x14ac:dyDescent="0.25">
      <c r="A613" s="70"/>
      <c r="B613" s="71"/>
      <c r="C613" s="71"/>
      <c r="D613" s="72"/>
      <c r="E613" s="72"/>
      <c r="F613" s="70"/>
      <c r="G613" s="70"/>
      <c r="H613" s="70"/>
      <c r="I613" s="70"/>
      <c r="J613" s="70"/>
      <c r="K613" s="70"/>
      <c r="L613" s="70"/>
      <c r="M613" s="70"/>
      <c r="N613" s="70"/>
      <c r="O613" s="70"/>
      <c r="P613" s="70"/>
      <c r="Q613" s="70"/>
      <c r="R613" s="70"/>
      <c r="S613" s="70"/>
      <c r="T613" s="70"/>
      <c r="U613" s="70"/>
      <c r="V613" s="70"/>
      <c r="W613" s="70"/>
      <c r="X613" s="70"/>
      <c r="Y613" s="70"/>
      <c r="Z613" s="70"/>
      <c r="AA613" s="70"/>
      <c r="AB613" s="70"/>
    </row>
    <row r="614" spans="1:28" ht="15.75" customHeight="1" x14ac:dyDescent="0.25">
      <c r="A614" s="70"/>
      <c r="B614" s="71"/>
      <c r="C614" s="71"/>
      <c r="D614" s="72"/>
      <c r="E614" s="72"/>
      <c r="F614" s="70"/>
      <c r="G614" s="70"/>
      <c r="H614" s="70"/>
      <c r="I614" s="70"/>
      <c r="J614" s="70"/>
      <c r="K614" s="70"/>
      <c r="L614" s="70"/>
      <c r="M614" s="70"/>
      <c r="N614" s="70"/>
      <c r="O614" s="70"/>
      <c r="P614" s="70"/>
      <c r="Q614" s="70"/>
      <c r="R614" s="70"/>
      <c r="S614" s="70"/>
      <c r="T614" s="70"/>
      <c r="U614" s="70"/>
      <c r="V614" s="70"/>
      <c r="W614" s="70"/>
      <c r="X614" s="70"/>
      <c r="Y614" s="70"/>
      <c r="Z614" s="70"/>
      <c r="AA614" s="70"/>
      <c r="AB614" s="70"/>
    </row>
    <row r="615" spans="1:28" ht="15.75" customHeight="1" x14ac:dyDescent="0.25">
      <c r="A615" s="70"/>
      <c r="B615" s="71"/>
      <c r="C615" s="71"/>
      <c r="D615" s="72"/>
      <c r="E615" s="72"/>
      <c r="F615" s="70"/>
      <c r="G615" s="70"/>
      <c r="H615" s="70"/>
      <c r="I615" s="70"/>
      <c r="J615" s="70"/>
      <c r="K615" s="70"/>
      <c r="L615" s="70"/>
      <c r="M615" s="70"/>
      <c r="N615" s="70"/>
      <c r="O615" s="70"/>
      <c r="P615" s="70"/>
      <c r="Q615" s="70"/>
      <c r="R615" s="70"/>
      <c r="S615" s="70"/>
      <c r="T615" s="70"/>
      <c r="U615" s="70"/>
      <c r="V615" s="70"/>
      <c r="W615" s="70"/>
      <c r="X615" s="70"/>
      <c r="Y615" s="70"/>
      <c r="Z615" s="70"/>
      <c r="AA615" s="70"/>
      <c r="AB615" s="70"/>
    </row>
    <row r="616" spans="1:28" ht="15.75" customHeight="1" x14ac:dyDescent="0.25">
      <c r="A616" s="70"/>
      <c r="B616" s="71"/>
      <c r="C616" s="71"/>
      <c r="D616" s="72"/>
      <c r="E616" s="72"/>
      <c r="F616" s="70"/>
      <c r="G616" s="70"/>
      <c r="H616" s="70"/>
      <c r="I616" s="70"/>
      <c r="J616" s="70"/>
      <c r="K616" s="70"/>
      <c r="L616" s="70"/>
      <c r="M616" s="70"/>
      <c r="N616" s="70"/>
      <c r="O616" s="70"/>
      <c r="P616" s="70"/>
      <c r="Q616" s="70"/>
      <c r="R616" s="70"/>
      <c r="S616" s="70"/>
      <c r="T616" s="70"/>
      <c r="U616" s="70"/>
      <c r="V616" s="70"/>
      <c r="W616" s="70"/>
      <c r="X616" s="70"/>
      <c r="Y616" s="70"/>
      <c r="Z616" s="70"/>
      <c r="AA616" s="70"/>
      <c r="AB616" s="70"/>
    </row>
    <row r="617" spans="1:28" ht="15.75" customHeight="1" x14ac:dyDescent="0.25">
      <c r="A617" s="70"/>
      <c r="B617" s="71"/>
      <c r="C617" s="71"/>
      <c r="D617" s="72"/>
      <c r="E617" s="72"/>
      <c r="F617" s="70"/>
      <c r="G617" s="70"/>
      <c r="H617" s="70"/>
      <c r="I617" s="70"/>
      <c r="J617" s="70"/>
      <c r="K617" s="70"/>
      <c r="L617" s="70"/>
      <c r="M617" s="70"/>
      <c r="N617" s="70"/>
      <c r="O617" s="70"/>
      <c r="P617" s="70"/>
      <c r="Q617" s="70"/>
      <c r="R617" s="70"/>
      <c r="S617" s="70"/>
      <c r="T617" s="70"/>
      <c r="U617" s="70"/>
      <c r="V617" s="70"/>
      <c r="W617" s="70"/>
      <c r="X617" s="70"/>
      <c r="Y617" s="70"/>
      <c r="Z617" s="70"/>
      <c r="AA617" s="70"/>
      <c r="AB617" s="70"/>
    </row>
    <row r="618" spans="1:28" ht="15.75" customHeight="1" x14ac:dyDescent="0.25">
      <c r="A618" s="70"/>
      <c r="B618" s="71"/>
      <c r="C618" s="71"/>
      <c r="D618" s="72"/>
      <c r="E618" s="72"/>
      <c r="F618" s="70"/>
      <c r="G618" s="70"/>
      <c r="H618" s="70"/>
      <c r="I618" s="70"/>
      <c r="J618" s="70"/>
      <c r="K618" s="70"/>
      <c r="L618" s="70"/>
      <c r="M618" s="70"/>
      <c r="N618" s="70"/>
      <c r="O618" s="70"/>
      <c r="P618" s="70"/>
      <c r="Q618" s="70"/>
      <c r="R618" s="70"/>
      <c r="S618" s="70"/>
      <c r="T618" s="70"/>
      <c r="U618" s="70"/>
      <c r="V618" s="70"/>
      <c r="W618" s="70"/>
      <c r="X618" s="70"/>
      <c r="Y618" s="70"/>
      <c r="Z618" s="70"/>
      <c r="AA618" s="70"/>
      <c r="AB618" s="70"/>
    </row>
    <row r="619" spans="1:28" ht="15.75" customHeight="1" x14ac:dyDescent="0.25">
      <c r="A619" s="70"/>
      <c r="B619" s="71"/>
      <c r="C619" s="71"/>
      <c r="D619" s="72"/>
      <c r="E619" s="72"/>
      <c r="F619" s="70"/>
      <c r="G619" s="70"/>
      <c r="H619" s="70"/>
      <c r="I619" s="70"/>
      <c r="J619" s="70"/>
      <c r="K619" s="70"/>
      <c r="L619" s="70"/>
      <c r="M619" s="70"/>
      <c r="N619" s="70"/>
      <c r="O619" s="70"/>
      <c r="P619" s="70"/>
      <c r="Q619" s="70"/>
      <c r="R619" s="70"/>
      <c r="S619" s="70"/>
      <c r="T619" s="70"/>
      <c r="U619" s="70"/>
      <c r="V619" s="70"/>
      <c r="W619" s="70"/>
      <c r="X619" s="70"/>
      <c r="Y619" s="70"/>
      <c r="Z619" s="70"/>
      <c r="AA619" s="70"/>
      <c r="AB619" s="70"/>
    </row>
    <row r="620" spans="1:28" ht="15.75" customHeight="1" x14ac:dyDescent="0.25">
      <c r="A620" s="70"/>
      <c r="B620" s="71"/>
      <c r="C620" s="71"/>
      <c r="D620" s="72"/>
      <c r="E620" s="72"/>
      <c r="F620" s="70"/>
      <c r="G620" s="70"/>
      <c r="H620" s="70"/>
      <c r="I620" s="70"/>
      <c r="J620" s="70"/>
      <c r="K620" s="70"/>
      <c r="L620" s="70"/>
      <c r="M620" s="70"/>
      <c r="N620" s="70"/>
      <c r="O620" s="70"/>
      <c r="P620" s="70"/>
      <c r="Q620" s="70"/>
      <c r="R620" s="70"/>
      <c r="S620" s="70"/>
      <c r="T620" s="70"/>
      <c r="U620" s="70"/>
      <c r="V620" s="70"/>
      <c r="W620" s="70"/>
      <c r="X620" s="70"/>
      <c r="Y620" s="70"/>
      <c r="Z620" s="70"/>
      <c r="AA620" s="70"/>
      <c r="AB620" s="70"/>
    </row>
    <row r="621" spans="1:28" ht="15.75" customHeight="1" x14ac:dyDescent="0.25">
      <c r="A621" s="70"/>
      <c r="B621" s="71"/>
      <c r="C621" s="71"/>
      <c r="D621" s="72"/>
      <c r="E621" s="72"/>
      <c r="F621" s="70"/>
      <c r="G621" s="70"/>
      <c r="H621" s="70"/>
      <c r="I621" s="70"/>
      <c r="J621" s="70"/>
      <c r="K621" s="70"/>
      <c r="L621" s="70"/>
      <c r="M621" s="70"/>
      <c r="N621" s="70"/>
      <c r="O621" s="70"/>
      <c r="P621" s="70"/>
      <c r="Q621" s="70"/>
      <c r="R621" s="70"/>
      <c r="S621" s="70"/>
      <c r="T621" s="70"/>
      <c r="U621" s="70"/>
      <c r="V621" s="70"/>
      <c r="W621" s="70"/>
      <c r="X621" s="70"/>
      <c r="Y621" s="70"/>
      <c r="Z621" s="70"/>
      <c r="AA621" s="70"/>
      <c r="AB621" s="70"/>
    </row>
    <row r="622" spans="1:28" ht="15.75" customHeight="1" x14ac:dyDescent="0.25">
      <c r="A622" s="70"/>
      <c r="B622" s="71"/>
      <c r="C622" s="71"/>
      <c r="D622" s="72"/>
      <c r="E622" s="72"/>
      <c r="F622" s="70"/>
      <c r="G622" s="70"/>
      <c r="H622" s="70"/>
      <c r="I622" s="70"/>
      <c r="J622" s="70"/>
      <c r="K622" s="70"/>
      <c r="L622" s="70"/>
      <c r="M622" s="70"/>
      <c r="N622" s="70"/>
      <c r="O622" s="70"/>
      <c r="P622" s="70"/>
      <c r="Q622" s="70"/>
      <c r="R622" s="70"/>
      <c r="S622" s="70"/>
      <c r="T622" s="70"/>
      <c r="U622" s="70"/>
      <c r="V622" s="70"/>
      <c r="W622" s="70"/>
      <c r="X622" s="70"/>
      <c r="Y622" s="70"/>
      <c r="Z622" s="70"/>
      <c r="AA622" s="70"/>
      <c r="AB622" s="70"/>
    </row>
    <row r="623" spans="1:28" ht="15.75" customHeight="1" x14ac:dyDescent="0.25">
      <c r="A623" s="70"/>
      <c r="B623" s="71"/>
      <c r="C623" s="71"/>
      <c r="D623" s="72"/>
      <c r="E623" s="72"/>
      <c r="F623" s="70"/>
      <c r="G623" s="70"/>
      <c r="H623" s="70"/>
      <c r="I623" s="70"/>
      <c r="J623" s="70"/>
      <c r="K623" s="70"/>
      <c r="L623" s="70"/>
      <c r="M623" s="70"/>
      <c r="N623" s="70"/>
      <c r="O623" s="70"/>
      <c r="P623" s="70"/>
      <c r="Q623" s="70"/>
      <c r="R623" s="70"/>
      <c r="S623" s="70"/>
      <c r="T623" s="70"/>
      <c r="U623" s="70"/>
      <c r="V623" s="70"/>
      <c r="W623" s="70"/>
      <c r="X623" s="70"/>
      <c r="Y623" s="70"/>
      <c r="Z623" s="70"/>
      <c r="AA623" s="70"/>
      <c r="AB623" s="70"/>
    </row>
    <row r="624" spans="1:28" ht="15.75" customHeight="1" x14ac:dyDescent="0.25">
      <c r="A624" s="70"/>
      <c r="B624" s="71"/>
      <c r="C624" s="71"/>
      <c r="D624" s="72"/>
      <c r="E624" s="72"/>
      <c r="F624" s="70"/>
      <c r="G624" s="70"/>
      <c r="H624" s="70"/>
      <c r="I624" s="70"/>
      <c r="J624" s="70"/>
      <c r="K624" s="70"/>
      <c r="L624" s="70"/>
      <c r="M624" s="70"/>
      <c r="N624" s="70"/>
      <c r="O624" s="70"/>
      <c r="P624" s="70"/>
      <c r="Q624" s="70"/>
      <c r="R624" s="70"/>
      <c r="S624" s="70"/>
      <c r="T624" s="70"/>
      <c r="U624" s="70"/>
      <c r="V624" s="70"/>
      <c r="W624" s="70"/>
      <c r="X624" s="70"/>
      <c r="Y624" s="70"/>
      <c r="Z624" s="70"/>
      <c r="AA624" s="70"/>
      <c r="AB624" s="70"/>
    </row>
    <row r="625" spans="1:28" ht="15.75" customHeight="1" x14ac:dyDescent="0.25">
      <c r="A625" s="70"/>
      <c r="B625" s="71"/>
      <c r="C625" s="71"/>
      <c r="D625" s="72"/>
      <c r="E625" s="72"/>
      <c r="F625" s="70"/>
      <c r="G625" s="70"/>
      <c r="H625" s="70"/>
      <c r="I625" s="70"/>
      <c r="J625" s="70"/>
      <c r="K625" s="70"/>
      <c r="L625" s="70"/>
      <c r="M625" s="70"/>
      <c r="N625" s="70"/>
      <c r="O625" s="70"/>
      <c r="P625" s="70"/>
      <c r="Q625" s="70"/>
      <c r="R625" s="70"/>
      <c r="S625" s="70"/>
      <c r="T625" s="70"/>
      <c r="U625" s="70"/>
      <c r="V625" s="70"/>
      <c r="W625" s="70"/>
      <c r="X625" s="70"/>
      <c r="Y625" s="70"/>
      <c r="Z625" s="70"/>
      <c r="AA625" s="70"/>
      <c r="AB625" s="70"/>
    </row>
    <row r="626" spans="1:28" ht="15.75" customHeight="1" x14ac:dyDescent="0.25">
      <c r="A626" s="70"/>
      <c r="B626" s="71"/>
      <c r="C626" s="71"/>
      <c r="D626" s="72"/>
      <c r="E626" s="72"/>
      <c r="F626" s="70"/>
      <c r="G626" s="70"/>
      <c r="H626" s="70"/>
      <c r="I626" s="70"/>
      <c r="J626" s="70"/>
      <c r="K626" s="70"/>
      <c r="L626" s="70"/>
      <c r="M626" s="70"/>
      <c r="N626" s="70"/>
      <c r="O626" s="70"/>
      <c r="P626" s="70"/>
      <c r="Q626" s="70"/>
      <c r="R626" s="70"/>
      <c r="S626" s="70"/>
      <c r="T626" s="70"/>
      <c r="U626" s="70"/>
      <c r="V626" s="70"/>
      <c r="W626" s="70"/>
      <c r="X626" s="70"/>
      <c r="Y626" s="70"/>
      <c r="Z626" s="70"/>
      <c r="AA626" s="70"/>
      <c r="AB626" s="70"/>
    </row>
    <row r="627" spans="1:28" ht="15.75" customHeight="1" x14ac:dyDescent="0.25">
      <c r="A627" s="70"/>
      <c r="B627" s="71"/>
      <c r="C627" s="71"/>
      <c r="D627" s="72"/>
      <c r="E627" s="72"/>
      <c r="F627" s="70"/>
      <c r="G627" s="70"/>
      <c r="H627" s="70"/>
      <c r="I627" s="70"/>
      <c r="J627" s="70"/>
      <c r="K627" s="70"/>
      <c r="L627" s="70"/>
      <c r="M627" s="70"/>
      <c r="N627" s="70"/>
      <c r="O627" s="70"/>
      <c r="P627" s="70"/>
      <c r="Q627" s="70"/>
      <c r="R627" s="70"/>
      <c r="S627" s="70"/>
      <c r="T627" s="70"/>
      <c r="U627" s="70"/>
      <c r="V627" s="70"/>
      <c r="W627" s="70"/>
      <c r="X627" s="70"/>
      <c r="Y627" s="70"/>
      <c r="Z627" s="70"/>
      <c r="AA627" s="70"/>
      <c r="AB627" s="70"/>
    </row>
    <row r="628" spans="1:28" ht="15.75" customHeight="1" x14ac:dyDescent="0.25">
      <c r="A628" s="70"/>
      <c r="B628" s="71"/>
      <c r="C628" s="71"/>
      <c r="D628" s="72"/>
      <c r="E628" s="72"/>
      <c r="F628" s="70"/>
      <c r="G628" s="70"/>
      <c r="H628" s="70"/>
      <c r="I628" s="70"/>
      <c r="J628" s="70"/>
      <c r="K628" s="70"/>
      <c r="L628" s="70"/>
      <c r="M628" s="70"/>
      <c r="N628" s="70"/>
      <c r="O628" s="70"/>
      <c r="P628" s="70"/>
      <c r="Q628" s="70"/>
      <c r="R628" s="70"/>
      <c r="S628" s="70"/>
      <c r="T628" s="70"/>
      <c r="U628" s="70"/>
      <c r="V628" s="70"/>
      <c r="W628" s="70"/>
      <c r="X628" s="70"/>
      <c r="Y628" s="70"/>
      <c r="Z628" s="70"/>
      <c r="AA628" s="70"/>
      <c r="AB628" s="70"/>
    </row>
    <row r="629" spans="1:28" ht="15.75" customHeight="1" x14ac:dyDescent="0.25">
      <c r="A629" s="70"/>
      <c r="B629" s="71"/>
      <c r="C629" s="71"/>
      <c r="D629" s="72"/>
      <c r="E629" s="72"/>
      <c r="F629" s="70"/>
      <c r="G629" s="70"/>
      <c r="H629" s="70"/>
      <c r="I629" s="70"/>
      <c r="J629" s="70"/>
      <c r="K629" s="70"/>
      <c r="L629" s="70"/>
      <c r="M629" s="70"/>
      <c r="N629" s="70"/>
      <c r="O629" s="70"/>
      <c r="P629" s="70"/>
      <c r="Q629" s="70"/>
      <c r="R629" s="70"/>
      <c r="S629" s="70"/>
      <c r="T629" s="70"/>
      <c r="U629" s="70"/>
      <c r="V629" s="70"/>
      <c r="W629" s="70"/>
      <c r="X629" s="70"/>
      <c r="Y629" s="70"/>
      <c r="Z629" s="70"/>
      <c r="AA629" s="70"/>
      <c r="AB629" s="70"/>
    </row>
    <row r="630" spans="1:28" ht="15.75" customHeight="1" x14ac:dyDescent="0.25">
      <c r="A630" s="70"/>
      <c r="B630" s="71"/>
      <c r="C630" s="71"/>
      <c r="D630" s="72"/>
      <c r="E630" s="72"/>
      <c r="F630" s="70"/>
      <c r="G630" s="70"/>
      <c r="H630" s="70"/>
      <c r="I630" s="70"/>
      <c r="J630" s="70"/>
      <c r="K630" s="70"/>
      <c r="L630" s="70"/>
      <c r="M630" s="70"/>
      <c r="N630" s="70"/>
      <c r="O630" s="70"/>
      <c r="P630" s="70"/>
      <c r="Q630" s="70"/>
      <c r="R630" s="70"/>
      <c r="S630" s="70"/>
      <c r="T630" s="70"/>
      <c r="U630" s="70"/>
      <c r="V630" s="70"/>
      <c r="W630" s="70"/>
      <c r="X630" s="70"/>
      <c r="Y630" s="70"/>
      <c r="Z630" s="70"/>
      <c r="AA630" s="70"/>
      <c r="AB630" s="70"/>
    </row>
    <row r="631" spans="1:28" ht="15.75" customHeight="1" x14ac:dyDescent="0.25">
      <c r="A631" s="70"/>
      <c r="B631" s="71"/>
      <c r="C631" s="71"/>
      <c r="D631" s="72"/>
      <c r="E631" s="72"/>
      <c r="F631" s="70"/>
      <c r="G631" s="70"/>
      <c r="H631" s="70"/>
      <c r="I631" s="70"/>
      <c r="J631" s="70"/>
      <c r="K631" s="70"/>
      <c r="L631" s="70"/>
      <c r="M631" s="70"/>
      <c r="N631" s="70"/>
      <c r="O631" s="70"/>
      <c r="P631" s="70"/>
      <c r="Q631" s="70"/>
      <c r="R631" s="70"/>
      <c r="S631" s="70"/>
      <c r="T631" s="70"/>
      <c r="U631" s="70"/>
      <c r="V631" s="70"/>
      <c r="W631" s="70"/>
      <c r="X631" s="70"/>
      <c r="Y631" s="70"/>
      <c r="Z631" s="70"/>
      <c r="AA631" s="70"/>
      <c r="AB631" s="70"/>
    </row>
    <row r="632" spans="1:28" ht="15.75" customHeight="1" x14ac:dyDescent="0.25">
      <c r="A632" s="70"/>
      <c r="B632" s="71"/>
      <c r="C632" s="71"/>
      <c r="D632" s="72"/>
      <c r="E632" s="72"/>
      <c r="F632" s="70"/>
      <c r="G632" s="70"/>
      <c r="H632" s="70"/>
      <c r="I632" s="70"/>
      <c r="J632" s="70"/>
      <c r="K632" s="70"/>
      <c r="L632" s="70"/>
      <c r="M632" s="70"/>
      <c r="N632" s="70"/>
      <c r="O632" s="70"/>
      <c r="P632" s="70"/>
      <c r="Q632" s="70"/>
      <c r="R632" s="70"/>
      <c r="S632" s="70"/>
      <c r="T632" s="70"/>
      <c r="U632" s="70"/>
      <c r="V632" s="70"/>
      <c r="W632" s="70"/>
      <c r="X632" s="70"/>
      <c r="Y632" s="70"/>
      <c r="Z632" s="70"/>
      <c r="AA632" s="70"/>
      <c r="AB632" s="70"/>
    </row>
    <row r="633" spans="1:28" ht="15.75" customHeight="1" x14ac:dyDescent="0.25">
      <c r="A633" s="70"/>
      <c r="B633" s="71"/>
      <c r="C633" s="71"/>
      <c r="D633" s="72"/>
      <c r="E633" s="72"/>
      <c r="F633" s="70"/>
      <c r="G633" s="70"/>
      <c r="H633" s="70"/>
      <c r="I633" s="70"/>
      <c r="J633" s="70"/>
      <c r="K633" s="70"/>
      <c r="L633" s="70"/>
      <c r="M633" s="70"/>
      <c r="N633" s="70"/>
      <c r="O633" s="70"/>
      <c r="P633" s="70"/>
      <c r="Q633" s="70"/>
      <c r="R633" s="70"/>
      <c r="S633" s="70"/>
      <c r="T633" s="70"/>
      <c r="U633" s="70"/>
      <c r="V633" s="70"/>
      <c r="W633" s="70"/>
      <c r="X633" s="70"/>
      <c r="Y633" s="70"/>
      <c r="Z633" s="70"/>
      <c r="AA633" s="70"/>
      <c r="AB633" s="70"/>
    </row>
    <row r="634" spans="1:28" ht="15.75" customHeight="1" x14ac:dyDescent="0.25">
      <c r="A634" s="70"/>
      <c r="B634" s="71"/>
      <c r="C634" s="71"/>
      <c r="D634" s="72"/>
      <c r="E634" s="72"/>
      <c r="F634" s="70"/>
      <c r="G634" s="70"/>
      <c r="H634" s="70"/>
      <c r="I634" s="70"/>
      <c r="J634" s="70"/>
      <c r="K634" s="70"/>
      <c r="L634" s="70"/>
      <c r="M634" s="70"/>
      <c r="N634" s="70"/>
      <c r="O634" s="70"/>
      <c r="P634" s="70"/>
      <c r="Q634" s="70"/>
      <c r="R634" s="70"/>
      <c r="S634" s="70"/>
      <c r="T634" s="70"/>
      <c r="U634" s="70"/>
      <c r="V634" s="70"/>
      <c r="W634" s="70"/>
      <c r="X634" s="70"/>
      <c r="Y634" s="70"/>
      <c r="Z634" s="70"/>
      <c r="AA634" s="70"/>
      <c r="AB634" s="70"/>
    </row>
    <row r="635" spans="1:28" ht="15.75" customHeight="1" x14ac:dyDescent="0.25">
      <c r="A635" s="70"/>
      <c r="B635" s="71"/>
      <c r="C635" s="71"/>
      <c r="D635" s="72"/>
      <c r="E635" s="72"/>
      <c r="F635" s="70"/>
      <c r="G635" s="70"/>
      <c r="H635" s="70"/>
      <c r="I635" s="70"/>
      <c r="J635" s="70"/>
      <c r="K635" s="70"/>
      <c r="L635" s="70"/>
      <c r="M635" s="70"/>
      <c r="N635" s="70"/>
      <c r="O635" s="70"/>
      <c r="P635" s="70"/>
      <c r="Q635" s="70"/>
      <c r="R635" s="70"/>
      <c r="S635" s="70"/>
      <c r="T635" s="70"/>
      <c r="U635" s="70"/>
      <c r="V635" s="70"/>
      <c r="W635" s="70"/>
      <c r="X635" s="70"/>
      <c r="Y635" s="70"/>
      <c r="Z635" s="70"/>
      <c r="AA635" s="70"/>
      <c r="AB635" s="70"/>
    </row>
    <row r="636" spans="1:28" ht="15.75" customHeight="1" x14ac:dyDescent="0.25">
      <c r="A636" s="70"/>
      <c r="B636" s="71"/>
      <c r="C636" s="71"/>
      <c r="D636" s="72"/>
      <c r="E636" s="72"/>
      <c r="F636" s="70"/>
      <c r="G636" s="70"/>
      <c r="H636" s="70"/>
      <c r="I636" s="70"/>
      <c r="J636" s="70"/>
      <c r="K636" s="70"/>
      <c r="L636" s="70"/>
      <c r="M636" s="70"/>
      <c r="N636" s="70"/>
      <c r="O636" s="70"/>
      <c r="P636" s="70"/>
      <c r="Q636" s="70"/>
      <c r="R636" s="70"/>
      <c r="S636" s="70"/>
      <c r="T636" s="70"/>
      <c r="U636" s="70"/>
      <c r="V636" s="70"/>
      <c r="W636" s="70"/>
      <c r="X636" s="70"/>
      <c r="Y636" s="70"/>
      <c r="Z636" s="70"/>
      <c r="AA636" s="70"/>
      <c r="AB636" s="70"/>
    </row>
    <row r="637" spans="1:28" ht="15.75" customHeight="1" x14ac:dyDescent="0.25">
      <c r="A637" s="70"/>
      <c r="B637" s="71"/>
      <c r="C637" s="71"/>
      <c r="D637" s="72"/>
      <c r="E637" s="72"/>
      <c r="F637" s="70"/>
      <c r="G637" s="70"/>
      <c r="H637" s="70"/>
      <c r="I637" s="70"/>
      <c r="J637" s="70"/>
      <c r="K637" s="70"/>
      <c r="L637" s="70"/>
      <c r="M637" s="70"/>
      <c r="N637" s="70"/>
      <c r="O637" s="70"/>
      <c r="P637" s="70"/>
      <c r="Q637" s="70"/>
      <c r="R637" s="70"/>
      <c r="S637" s="70"/>
      <c r="T637" s="70"/>
      <c r="U637" s="70"/>
      <c r="V637" s="70"/>
      <c r="W637" s="70"/>
      <c r="X637" s="70"/>
      <c r="Y637" s="70"/>
      <c r="Z637" s="70"/>
      <c r="AA637" s="70"/>
      <c r="AB637" s="70"/>
    </row>
    <row r="638" spans="1:28" ht="15.75" customHeight="1" x14ac:dyDescent="0.25">
      <c r="A638" s="70"/>
      <c r="B638" s="71"/>
      <c r="C638" s="71"/>
      <c r="D638" s="72"/>
      <c r="E638" s="72"/>
      <c r="F638" s="70"/>
      <c r="G638" s="70"/>
      <c r="H638" s="70"/>
      <c r="I638" s="70"/>
      <c r="J638" s="70"/>
      <c r="K638" s="70"/>
      <c r="L638" s="70"/>
      <c r="M638" s="70"/>
      <c r="N638" s="70"/>
      <c r="O638" s="70"/>
      <c r="P638" s="70"/>
      <c r="Q638" s="70"/>
      <c r="R638" s="70"/>
      <c r="S638" s="70"/>
      <c r="T638" s="70"/>
      <c r="U638" s="70"/>
      <c r="V638" s="70"/>
      <c r="W638" s="70"/>
      <c r="X638" s="70"/>
      <c r="Y638" s="70"/>
      <c r="Z638" s="70"/>
      <c r="AA638" s="70"/>
      <c r="AB638" s="70"/>
    </row>
    <row r="639" spans="1:28" ht="15.75" customHeight="1" x14ac:dyDescent="0.25">
      <c r="A639" s="70"/>
      <c r="B639" s="71"/>
      <c r="C639" s="71"/>
      <c r="D639" s="72"/>
      <c r="E639" s="72"/>
      <c r="F639" s="70"/>
      <c r="G639" s="70"/>
      <c r="H639" s="70"/>
      <c r="I639" s="70"/>
      <c r="J639" s="70"/>
      <c r="K639" s="70"/>
      <c r="L639" s="70"/>
      <c r="M639" s="70"/>
      <c r="N639" s="70"/>
      <c r="O639" s="70"/>
      <c r="P639" s="70"/>
      <c r="Q639" s="70"/>
      <c r="R639" s="70"/>
      <c r="S639" s="70"/>
      <c r="T639" s="70"/>
      <c r="U639" s="70"/>
      <c r="V639" s="70"/>
      <c r="W639" s="70"/>
      <c r="X639" s="70"/>
      <c r="Y639" s="70"/>
      <c r="Z639" s="70"/>
      <c r="AA639" s="70"/>
      <c r="AB639" s="70"/>
    </row>
    <row r="640" spans="1:28" ht="15.75" customHeight="1" x14ac:dyDescent="0.25">
      <c r="A640" s="70"/>
      <c r="B640" s="71"/>
      <c r="C640" s="71"/>
      <c r="D640" s="72"/>
      <c r="E640" s="72"/>
      <c r="F640" s="70"/>
      <c r="G640" s="70"/>
      <c r="H640" s="70"/>
      <c r="I640" s="70"/>
      <c r="J640" s="70"/>
      <c r="K640" s="70"/>
      <c r="L640" s="70"/>
      <c r="M640" s="70"/>
      <c r="N640" s="70"/>
      <c r="O640" s="70"/>
      <c r="P640" s="70"/>
      <c r="Q640" s="70"/>
      <c r="R640" s="70"/>
      <c r="S640" s="70"/>
      <c r="T640" s="70"/>
      <c r="U640" s="70"/>
      <c r="V640" s="70"/>
      <c r="W640" s="70"/>
      <c r="X640" s="70"/>
      <c r="Y640" s="70"/>
      <c r="Z640" s="70"/>
      <c r="AA640" s="70"/>
      <c r="AB640" s="70"/>
    </row>
    <row r="641" spans="1:28" ht="15.75" customHeight="1" x14ac:dyDescent="0.25">
      <c r="A641" s="70"/>
      <c r="B641" s="71"/>
      <c r="C641" s="71"/>
      <c r="D641" s="72"/>
      <c r="E641" s="72"/>
      <c r="F641" s="70"/>
      <c r="G641" s="70"/>
      <c r="H641" s="70"/>
      <c r="I641" s="70"/>
      <c r="J641" s="70"/>
      <c r="K641" s="70"/>
      <c r="L641" s="70"/>
      <c r="M641" s="70"/>
      <c r="N641" s="70"/>
      <c r="O641" s="70"/>
      <c r="P641" s="70"/>
      <c r="Q641" s="70"/>
      <c r="R641" s="70"/>
      <c r="S641" s="70"/>
      <c r="T641" s="70"/>
      <c r="U641" s="70"/>
      <c r="V641" s="70"/>
      <c r="W641" s="70"/>
      <c r="X641" s="70"/>
      <c r="Y641" s="70"/>
      <c r="Z641" s="70"/>
      <c r="AA641" s="70"/>
      <c r="AB641" s="70"/>
    </row>
    <row r="642" spans="1:28" ht="15.75" customHeight="1" x14ac:dyDescent="0.25">
      <c r="A642" s="70"/>
      <c r="B642" s="71"/>
      <c r="C642" s="71"/>
      <c r="D642" s="72"/>
      <c r="E642" s="72"/>
      <c r="F642" s="70"/>
      <c r="G642" s="70"/>
      <c r="H642" s="70"/>
      <c r="I642" s="70"/>
      <c r="J642" s="70"/>
      <c r="K642" s="70"/>
      <c r="L642" s="70"/>
      <c r="M642" s="70"/>
      <c r="N642" s="70"/>
      <c r="O642" s="70"/>
      <c r="P642" s="70"/>
      <c r="Q642" s="70"/>
      <c r="R642" s="70"/>
      <c r="S642" s="70"/>
      <c r="T642" s="70"/>
      <c r="U642" s="70"/>
      <c r="V642" s="70"/>
      <c r="W642" s="70"/>
      <c r="X642" s="70"/>
      <c r="Y642" s="70"/>
      <c r="Z642" s="70"/>
      <c r="AA642" s="70"/>
      <c r="AB642" s="70"/>
    </row>
    <row r="643" spans="1:28" ht="15.75" customHeight="1" x14ac:dyDescent="0.25">
      <c r="A643" s="70"/>
      <c r="B643" s="71"/>
      <c r="C643" s="71"/>
      <c r="D643" s="72"/>
      <c r="E643" s="72"/>
      <c r="F643" s="70"/>
      <c r="G643" s="70"/>
      <c r="H643" s="70"/>
      <c r="I643" s="70"/>
      <c r="J643" s="70"/>
      <c r="K643" s="70"/>
      <c r="L643" s="70"/>
      <c r="M643" s="70"/>
      <c r="N643" s="70"/>
      <c r="O643" s="70"/>
      <c r="P643" s="70"/>
      <c r="Q643" s="70"/>
      <c r="R643" s="70"/>
      <c r="S643" s="70"/>
      <c r="T643" s="70"/>
      <c r="U643" s="70"/>
      <c r="V643" s="70"/>
      <c r="W643" s="70"/>
      <c r="X643" s="70"/>
      <c r="Y643" s="70"/>
      <c r="Z643" s="70"/>
      <c r="AA643" s="70"/>
      <c r="AB643" s="70"/>
    </row>
    <row r="644" spans="1:28" ht="15.75" customHeight="1" x14ac:dyDescent="0.25">
      <c r="A644" s="70"/>
      <c r="B644" s="71"/>
      <c r="C644" s="71"/>
      <c r="D644" s="72"/>
      <c r="E644" s="72"/>
      <c r="F644" s="70"/>
      <c r="G644" s="70"/>
      <c r="H644" s="70"/>
      <c r="I644" s="70"/>
      <c r="J644" s="70"/>
      <c r="K644" s="70"/>
      <c r="L644" s="70"/>
      <c r="M644" s="70"/>
      <c r="N644" s="70"/>
      <c r="O644" s="70"/>
      <c r="P644" s="70"/>
      <c r="Q644" s="70"/>
      <c r="R644" s="70"/>
      <c r="S644" s="70"/>
      <c r="T644" s="70"/>
      <c r="U644" s="70"/>
      <c r="V644" s="70"/>
      <c r="W644" s="70"/>
      <c r="X644" s="70"/>
      <c r="Y644" s="70"/>
      <c r="Z644" s="70"/>
      <c r="AA644" s="70"/>
      <c r="AB644" s="70"/>
    </row>
    <row r="645" spans="1:28" ht="15.75" customHeight="1" x14ac:dyDescent="0.25">
      <c r="A645" s="70"/>
      <c r="B645" s="71"/>
      <c r="C645" s="71"/>
      <c r="D645" s="72"/>
      <c r="E645" s="72"/>
      <c r="F645" s="70"/>
      <c r="G645" s="70"/>
      <c r="H645" s="70"/>
      <c r="I645" s="70"/>
      <c r="J645" s="70"/>
      <c r="K645" s="70"/>
      <c r="L645" s="70"/>
      <c r="M645" s="70"/>
      <c r="N645" s="70"/>
      <c r="O645" s="70"/>
      <c r="P645" s="70"/>
      <c r="Q645" s="70"/>
      <c r="R645" s="70"/>
      <c r="S645" s="70"/>
      <c r="T645" s="70"/>
      <c r="U645" s="70"/>
      <c r="V645" s="70"/>
      <c r="W645" s="70"/>
      <c r="X645" s="70"/>
      <c r="Y645" s="70"/>
      <c r="Z645" s="70"/>
      <c r="AA645" s="70"/>
      <c r="AB645" s="70"/>
    </row>
    <row r="646" spans="1:28" ht="15.75" customHeight="1" x14ac:dyDescent="0.25">
      <c r="A646" s="70"/>
      <c r="B646" s="71"/>
      <c r="C646" s="71"/>
      <c r="D646" s="72"/>
      <c r="E646" s="72"/>
      <c r="F646" s="70"/>
      <c r="G646" s="70"/>
      <c r="H646" s="70"/>
      <c r="I646" s="70"/>
      <c r="J646" s="70"/>
      <c r="K646" s="70"/>
      <c r="L646" s="70"/>
      <c r="M646" s="70"/>
      <c r="N646" s="70"/>
      <c r="O646" s="70"/>
      <c r="P646" s="70"/>
      <c r="Q646" s="70"/>
      <c r="R646" s="70"/>
      <c r="S646" s="70"/>
      <c r="T646" s="70"/>
      <c r="U646" s="70"/>
      <c r="V646" s="70"/>
      <c r="W646" s="70"/>
      <c r="X646" s="70"/>
      <c r="Y646" s="70"/>
      <c r="Z646" s="70"/>
      <c r="AA646" s="70"/>
      <c r="AB646" s="70"/>
    </row>
    <row r="647" spans="1:28" ht="15.75" customHeight="1" x14ac:dyDescent="0.25">
      <c r="A647" s="70"/>
      <c r="B647" s="71"/>
      <c r="C647" s="71"/>
      <c r="D647" s="72"/>
      <c r="E647" s="72"/>
      <c r="F647" s="70"/>
      <c r="G647" s="70"/>
      <c r="H647" s="70"/>
      <c r="I647" s="70"/>
      <c r="J647" s="70"/>
      <c r="K647" s="70"/>
      <c r="L647" s="70"/>
      <c r="M647" s="70"/>
      <c r="N647" s="70"/>
      <c r="O647" s="70"/>
      <c r="P647" s="70"/>
      <c r="Q647" s="70"/>
      <c r="R647" s="70"/>
      <c r="S647" s="70"/>
      <c r="T647" s="70"/>
      <c r="U647" s="70"/>
      <c r="V647" s="70"/>
      <c r="W647" s="70"/>
      <c r="X647" s="70"/>
      <c r="Y647" s="70"/>
      <c r="Z647" s="70"/>
      <c r="AA647" s="70"/>
      <c r="AB647" s="70"/>
    </row>
    <row r="648" spans="1:28" ht="15.75" customHeight="1" x14ac:dyDescent="0.25">
      <c r="A648" s="70"/>
      <c r="B648" s="71"/>
      <c r="C648" s="71"/>
      <c r="D648" s="72"/>
      <c r="E648" s="72"/>
      <c r="F648" s="70"/>
      <c r="G648" s="70"/>
      <c r="H648" s="70"/>
      <c r="I648" s="70"/>
      <c r="J648" s="70"/>
      <c r="K648" s="70"/>
      <c r="L648" s="70"/>
      <c r="M648" s="70"/>
      <c r="N648" s="70"/>
      <c r="O648" s="70"/>
      <c r="P648" s="70"/>
      <c r="Q648" s="70"/>
      <c r="R648" s="70"/>
      <c r="S648" s="70"/>
      <c r="T648" s="70"/>
      <c r="U648" s="70"/>
      <c r="V648" s="70"/>
      <c r="W648" s="70"/>
      <c r="X648" s="70"/>
      <c r="Y648" s="70"/>
      <c r="Z648" s="70"/>
      <c r="AA648" s="70"/>
      <c r="AB648" s="70"/>
    </row>
    <row r="649" spans="1:28" ht="15.75" customHeight="1" x14ac:dyDescent="0.25">
      <c r="A649" s="70"/>
      <c r="B649" s="71"/>
      <c r="C649" s="71"/>
      <c r="D649" s="72"/>
      <c r="E649" s="72"/>
      <c r="F649" s="70"/>
      <c r="G649" s="70"/>
      <c r="H649" s="70"/>
      <c r="I649" s="70"/>
      <c r="J649" s="70"/>
      <c r="K649" s="70"/>
      <c r="L649" s="70"/>
      <c r="M649" s="70"/>
      <c r="N649" s="70"/>
      <c r="O649" s="70"/>
      <c r="P649" s="70"/>
      <c r="Q649" s="70"/>
      <c r="R649" s="70"/>
      <c r="S649" s="70"/>
      <c r="T649" s="70"/>
      <c r="U649" s="70"/>
      <c r="V649" s="70"/>
      <c r="W649" s="70"/>
      <c r="X649" s="70"/>
      <c r="Y649" s="70"/>
      <c r="Z649" s="70"/>
      <c r="AA649" s="70"/>
      <c r="AB649" s="70"/>
    </row>
    <row r="650" spans="1:28" ht="15.75" customHeight="1" x14ac:dyDescent="0.25">
      <c r="A650" s="70"/>
      <c r="B650" s="71"/>
      <c r="C650" s="71"/>
      <c r="D650" s="72"/>
      <c r="E650" s="72"/>
      <c r="F650" s="70"/>
      <c r="G650" s="70"/>
      <c r="H650" s="70"/>
      <c r="I650" s="70"/>
      <c r="J650" s="70"/>
      <c r="K650" s="70"/>
      <c r="L650" s="70"/>
      <c r="M650" s="70"/>
      <c r="N650" s="70"/>
      <c r="O650" s="70"/>
      <c r="P650" s="70"/>
      <c r="Q650" s="70"/>
      <c r="R650" s="70"/>
      <c r="S650" s="70"/>
      <c r="T650" s="70"/>
      <c r="U650" s="70"/>
      <c r="V650" s="70"/>
      <c r="W650" s="70"/>
      <c r="X650" s="70"/>
      <c r="Y650" s="70"/>
      <c r="Z650" s="70"/>
      <c r="AA650" s="70"/>
      <c r="AB650" s="70"/>
    </row>
    <row r="651" spans="1:28" ht="15.75" customHeight="1" x14ac:dyDescent="0.25">
      <c r="A651" s="70"/>
      <c r="B651" s="71"/>
      <c r="C651" s="71"/>
      <c r="D651" s="72"/>
      <c r="E651" s="72"/>
      <c r="F651" s="70"/>
      <c r="G651" s="70"/>
      <c r="H651" s="70"/>
      <c r="I651" s="70"/>
      <c r="J651" s="70"/>
      <c r="K651" s="70"/>
      <c r="L651" s="70"/>
      <c r="M651" s="70"/>
      <c r="N651" s="70"/>
      <c r="O651" s="70"/>
      <c r="P651" s="70"/>
      <c r="Q651" s="70"/>
      <c r="R651" s="70"/>
      <c r="S651" s="70"/>
      <c r="T651" s="70"/>
      <c r="U651" s="70"/>
      <c r="V651" s="70"/>
      <c r="W651" s="70"/>
      <c r="X651" s="70"/>
      <c r="Y651" s="70"/>
      <c r="Z651" s="70"/>
      <c r="AA651" s="70"/>
      <c r="AB651" s="70"/>
    </row>
    <row r="652" spans="1:28" ht="15.75" customHeight="1" x14ac:dyDescent="0.25">
      <c r="A652" s="70"/>
      <c r="B652" s="71"/>
      <c r="C652" s="71"/>
      <c r="D652" s="72"/>
      <c r="E652" s="72"/>
      <c r="F652" s="70"/>
      <c r="G652" s="70"/>
      <c r="H652" s="70"/>
      <c r="I652" s="70"/>
      <c r="J652" s="70"/>
      <c r="K652" s="70"/>
      <c r="L652" s="70"/>
      <c r="M652" s="70"/>
      <c r="N652" s="70"/>
      <c r="O652" s="70"/>
      <c r="P652" s="70"/>
      <c r="Q652" s="70"/>
      <c r="R652" s="70"/>
      <c r="S652" s="70"/>
      <c r="T652" s="70"/>
      <c r="U652" s="70"/>
      <c r="V652" s="70"/>
      <c r="W652" s="70"/>
      <c r="X652" s="70"/>
      <c r="Y652" s="70"/>
      <c r="Z652" s="70"/>
      <c r="AA652" s="70"/>
      <c r="AB652" s="70"/>
    </row>
    <row r="653" spans="1:28" ht="15.75" customHeight="1" x14ac:dyDescent="0.25">
      <c r="A653" s="70"/>
      <c r="B653" s="71"/>
      <c r="C653" s="71"/>
      <c r="D653" s="72"/>
      <c r="E653" s="72"/>
      <c r="F653" s="70"/>
      <c r="G653" s="70"/>
      <c r="H653" s="70"/>
      <c r="I653" s="70"/>
      <c r="J653" s="70"/>
      <c r="K653" s="70"/>
      <c r="L653" s="70"/>
      <c r="M653" s="70"/>
      <c r="N653" s="70"/>
      <c r="O653" s="70"/>
      <c r="P653" s="70"/>
      <c r="Q653" s="70"/>
      <c r="R653" s="70"/>
      <c r="S653" s="70"/>
      <c r="T653" s="70"/>
      <c r="U653" s="70"/>
      <c r="V653" s="70"/>
      <c r="W653" s="70"/>
      <c r="X653" s="70"/>
      <c r="Y653" s="70"/>
      <c r="Z653" s="70"/>
      <c r="AA653" s="70"/>
      <c r="AB653" s="70"/>
    </row>
    <row r="654" spans="1:28" ht="15.75" customHeight="1" x14ac:dyDescent="0.25">
      <c r="A654" s="70"/>
      <c r="B654" s="71"/>
      <c r="C654" s="71"/>
      <c r="D654" s="72"/>
      <c r="E654" s="72"/>
      <c r="F654" s="70"/>
      <c r="G654" s="70"/>
      <c r="H654" s="70"/>
      <c r="I654" s="70"/>
      <c r="J654" s="70"/>
      <c r="K654" s="70"/>
      <c r="L654" s="70"/>
      <c r="M654" s="70"/>
      <c r="N654" s="70"/>
      <c r="O654" s="70"/>
      <c r="P654" s="70"/>
      <c r="Q654" s="70"/>
      <c r="R654" s="70"/>
      <c r="S654" s="70"/>
      <c r="T654" s="70"/>
      <c r="U654" s="70"/>
      <c r="V654" s="70"/>
      <c r="W654" s="70"/>
      <c r="X654" s="70"/>
      <c r="Y654" s="70"/>
      <c r="Z654" s="70"/>
      <c r="AA654" s="70"/>
      <c r="AB654" s="70"/>
    </row>
    <row r="655" spans="1:28" ht="15.75" customHeight="1" x14ac:dyDescent="0.25">
      <c r="A655" s="70"/>
      <c r="B655" s="71"/>
      <c r="C655" s="71"/>
      <c r="D655" s="72"/>
      <c r="E655" s="72"/>
      <c r="F655" s="70"/>
      <c r="G655" s="70"/>
      <c r="H655" s="70"/>
      <c r="I655" s="70"/>
      <c r="J655" s="70"/>
      <c r="K655" s="70"/>
      <c r="L655" s="70"/>
      <c r="M655" s="70"/>
      <c r="N655" s="70"/>
      <c r="O655" s="70"/>
      <c r="P655" s="70"/>
      <c r="Q655" s="70"/>
      <c r="R655" s="70"/>
      <c r="S655" s="70"/>
      <c r="T655" s="70"/>
      <c r="U655" s="70"/>
      <c r="V655" s="70"/>
      <c r="W655" s="70"/>
      <c r="X655" s="70"/>
      <c r="Y655" s="70"/>
      <c r="Z655" s="70"/>
      <c r="AA655" s="70"/>
      <c r="AB655" s="70"/>
    </row>
    <row r="656" spans="1:28" ht="15.75" customHeight="1" x14ac:dyDescent="0.25">
      <c r="A656" s="70"/>
      <c r="B656" s="71"/>
      <c r="C656" s="71"/>
      <c r="D656" s="72"/>
      <c r="E656" s="72"/>
      <c r="F656" s="70"/>
      <c r="G656" s="70"/>
      <c r="H656" s="70"/>
      <c r="I656" s="70"/>
      <c r="J656" s="70"/>
      <c r="K656" s="70"/>
      <c r="L656" s="70"/>
      <c r="M656" s="70"/>
      <c r="N656" s="70"/>
      <c r="O656" s="70"/>
      <c r="P656" s="70"/>
      <c r="Q656" s="70"/>
      <c r="R656" s="70"/>
      <c r="S656" s="70"/>
      <c r="T656" s="70"/>
      <c r="U656" s="70"/>
      <c r="V656" s="70"/>
      <c r="W656" s="70"/>
      <c r="X656" s="70"/>
      <c r="Y656" s="70"/>
      <c r="Z656" s="70"/>
      <c r="AA656" s="70"/>
      <c r="AB656" s="70"/>
    </row>
    <row r="657" spans="1:28" ht="15.75" customHeight="1" x14ac:dyDescent="0.25">
      <c r="A657" s="70"/>
      <c r="B657" s="71"/>
      <c r="C657" s="71"/>
      <c r="D657" s="72"/>
      <c r="E657" s="72"/>
      <c r="F657" s="70"/>
      <c r="G657" s="70"/>
      <c r="H657" s="70"/>
      <c r="I657" s="70"/>
      <c r="J657" s="70"/>
      <c r="K657" s="70"/>
      <c r="L657" s="70"/>
      <c r="M657" s="70"/>
      <c r="N657" s="70"/>
      <c r="O657" s="70"/>
      <c r="P657" s="70"/>
      <c r="Q657" s="70"/>
      <c r="R657" s="70"/>
      <c r="S657" s="70"/>
      <c r="T657" s="70"/>
      <c r="U657" s="70"/>
      <c r="V657" s="70"/>
      <c r="W657" s="70"/>
      <c r="X657" s="70"/>
      <c r="Y657" s="70"/>
      <c r="Z657" s="70"/>
      <c r="AA657" s="70"/>
      <c r="AB657" s="70"/>
    </row>
    <row r="658" spans="1:28" ht="15.75" customHeight="1" x14ac:dyDescent="0.25">
      <c r="A658" s="70"/>
      <c r="B658" s="71"/>
      <c r="C658" s="71"/>
      <c r="D658" s="72"/>
      <c r="E658" s="72"/>
      <c r="F658" s="70"/>
      <c r="G658" s="70"/>
      <c r="H658" s="70"/>
      <c r="I658" s="70"/>
      <c r="J658" s="70"/>
      <c r="K658" s="70"/>
      <c r="L658" s="70"/>
      <c r="M658" s="70"/>
      <c r="N658" s="70"/>
      <c r="O658" s="70"/>
      <c r="P658" s="70"/>
      <c r="Q658" s="70"/>
      <c r="R658" s="70"/>
      <c r="S658" s="70"/>
      <c r="T658" s="70"/>
      <c r="U658" s="70"/>
      <c r="V658" s="70"/>
      <c r="W658" s="70"/>
      <c r="X658" s="70"/>
      <c r="Y658" s="70"/>
      <c r="Z658" s="70"/>
      <c r="AA658" s="70"/>
      <c r="AB658" s="70"/>
    </row>
    <row r="659" spans="1:28" ht="15.75" customHeight="1" x14ac:dyDescent="0.25">
      <c r="A659" s="70"/>
      <c r="B659" s="71"/>
      <c r="C659" s="71"/>
      <c r="D659" s="72"/>
      <c r="E659" s="72"/>
      <c r="F659" s="70"/>
      <c r="G659" s="70"/>
      <c r="H659" s="70"/>
      <c r="I659" s="70"/>
      <c r="J659" s="70"/>
      <c r="K659" s="70"/>
      <c r="L659" s="70"/>
      <c r="M659" s="70"/>
      <c r="N659" s="70"/>
      <c r="O659" s="70"/>
      <c r="P659" s="70"/>
      <c r="Q659" s="70"/>
      <c r="R659" s="70"/>
      <c r="S659" s="70"/>
      <c r="T659" s="70"/>
      <c r="U659" s="70"/>
      <c r="V659" s="70"/>
      <c r="W659" s="70"/>
      <c r="X659" s="70"/>
      <c r="Y659" s="70"/>
      <c r="Z659" s="70"/>
      <c r="AA659" s="70"/>
      <c r="AB659" s="70"/>
    </row>
    <row r="660" spans="1:28" ht="15.75" customHeight="1" x14ac:dyDescent="0.25">
      <c r="A660" s="70"/>
      <c r="B660" s="71"/>
      <c r="C660" s="71"/>
      <c r="D660" s="72"/>
      <c r="E660" s="72"/>
      <c r="F660" s="70"/>
      <c r="G660" s="70"/>
      <c r="H660" s="70"/>
      <c r="I660" s="70"/>
      <c r="J660" s="70"/>
      <c r="K660" s="70"/>
      <c r="L660" s="70"/>
      <c r="M660" s="70"/>
      <c r="N660" s="70"/>
      <c r="O660" s="70"/>
      <c r="P660" s="70"/>
      <c r="Q660" s="70"/>
      <c r="R660" s="70"/>
      <c r="S660" s="70"/>
      <c r="T660" s="70"/>
      <c r="U660" s="70"/>
      <c r="V660" s="70"/>
      <c r="W660" s="70"/>
      <c r="X660" s="70"/>
      <c r="Y660" s="70"/>
      <c r="Z660" s="70"/>
      <c r="AA660" s="70"/>
      <c r="AB660" s="70"/>
    </row>
    <row r="661" spans="1:28" ht="15.75" customHeight="1" x14ac:dyDescent="0.25">
      <c r="A661" s="70"/>
      <c r="B661" s="71"/>
      <c r="C661" s="71"/>
      <c r="D661" s="72"/>
      <c r="E661" s="72"/>
      <c r="F661" s="70"/>
      <c r="G661" s="70"/>
      <c r="H661" s="70"/>
      <c r="I661" s="70"/>
      <c r="J661" s="70"/>
      <c r="K661" s="70"/>
      <c r="L661" s="70"/>
      <c r="M661" s="70"/>
      <c r="N661" s="70"/>
      <c r="O661" s="70"/>
      <c r="P661" s="70"/>
      <c r="Q661" s="70"/>
      <c r="R661" s="70"/>
      <c r="S661" s="70"/>
      <c r="T661" s="70"/>
      <c r="U661" s="70"/>
      <c r="V661" s="70"/>
      <c r="W661" s="70"/>
      <c r="X661" s="70"/>
      <c r="Y661" s="70"/>
      <c r="Z661" s="70"/>
      <c r="AA661" s="70"/>
      <c r="AB661" s="70"/>
    </row>
    <row r="662" spans="1:28" ht="15.75" customHeight="1" x14ac:dyDescent="0.25">
      <c r="A662" s="70"/>
      <c r="B662" s="71"/>
      <c r="C662" s="71"/>
      <c r="D662" s="72"/>
      <c r="E662" s="72"/>
      <c r="F662" s="70"/>
      <c r="G662" s="70"/>
      <c r="H662" s="70"/>
      <c r="I662" s="70"/>
      <c r="J662" s="70"/>
      <c r="K662" s="70"/>
      <c r="L662" s="70"/>
      <c r="M662" s="70"/>
      <c r="N662" s="70"/>
      <c r="O662" s="70"/>
      <c r="P662" s="70"/>
      <c r="Q662" s="70"/>
      <c r="R662" s="70"/>
      <c r="S662" s="70"/>
      <c r="T662" s="70"/>
      <c r="U662" s="70"/>
      <c r="V662" s="70"/>
      <c r="W662" s="70"/>
      <c r="X662" s="70"/>
      <c r="Y662" s="70"/>
      <c r="Z662" s="70"/>
      <c r="AA662" s="70"/>
      <c r="AB662" s="70"/>
    </row>
    <row r="663" spans="1:28" ht="15.75" customHeight="1" x14ac:dyDescent="0.25">
      <c r="A663" s="70"/>
      <c r="B663" s="71"/>
      <c r="C663" s="71"/>
      <c r="D663" s="72"/>
      <c r="E663" s="72"/>
      <c r="F663" s="70"/>
      <c r="G663" s="70"/>
      <c r="H663" s="70"/>
      <c r="I663" s="70"/>
      <c r="J663" s="70"/>
      <c r="K663" s="70"/>
      <c r="L663" s="70"/>
      <c r="M663" s="70"/>
      <c r="N663" s="70"/>
      <c r="O663" s="70"/>
      <c r="P663" s="70"/>
      <c r="Q663" s="70"/>
      <c r="R663" s="70"/>
      <c r="S663" s="70"/>
      <c r="T663" s="70"/>
      <c r="U663" s="70"/>
      <c r="V663" s="70"/>
      <c r="W663" s="70"/>
      <c r="X663" s="70"/>
      <c r="Y663" s="70"/>
      <c r="Z663" s="70"/>
      <c r="AA663" s="70"/>
      <c r="AB663" s="70"/>
    </row>
    <row r="664" spans="1:28" ht="15.75" customHeight="1" x14ac:dyDescent="0.25">
      <c r="A664" s="70"/>
      <c r="B664" s="71"/>
      <c r="C664" s="71"/>
      <c r="D664" s="72"/>
      <c r="E664" s="72"/>
      <c r="F664" s="70"/>
      <c r="G664" s="70"/>
      <c r="H664" s="70"/>
      <c r="I664" s="70"/>
      <c r="J664" s="70"/>
      <c r="K664" s="70"/>
      <c r="L664" s="70"/>
      <c r="M664" s="70"/>
      <c r="N664" s="70"/>
      <c r="O664" s="70"/>
      <c r="P664" s="70"/>
      <c r="Q664" s="70"/>
      <c r="R664" s="70"/>
      <c r="S664" s="70"/>
      <c r="T664" s="70"/>
      <c r="U664" s="70"/>
      <c r="V664" s="70"/>
      <c r="W664" s="70"/>
      <c r="X664" s="70"/>
      <c r="Y664" s="70"/>
      <c r="Z664" s="70"/>
      <c r="AA664" s="70"/>
      <c r="AB664" s="70"/>
    </row>
    <row r="665" spans="1:28" ht="15.75" customHeight="1" x14ac:dyDescent="0.25">
      <c r="A665" s="70"/>
      <c r="B665" s="71"/>
      <c r="C665" s="71"/>
      <c r="D665" s="72"/>
      <c r="E665" s="72"/>
      <c r="F665" s="70"/>
      <c r="G665" s="70"/>
      <c r="H665" s="70"/>
      <c r="I665" s="70"/>
      <c r="J665" s="70"/>
      <c r="K665" s="70"/>
      <c r="L665" s="70"/>
      <c r="M665" s="70"/>
      <c r="N665" s="70"/>
      <c r="O665" s="70"/>
      <c r="P665" s="70"/>
      <c r="Q665" s="70"/>
      <c r="R665" s="70"/>
      <c r="S665" s="70"/>
      <c r="T665" s="70"/>
      <c r="U665" s="70"/>
      <c r="V665" s="70"/>
      <c r="W665" s="70"/>
      <c r="X665" s="70"/>
      <c r="Y665" s="70"/>
      <c r="Z665" s="70"/>
      <c r="AA665" s="70"/>
      <c r="AB665" s="70"/>
    </row>
    <row r="666" spans="1:28" ht="15.75" customHeight="1" x14ac:dyDescent="0.25">
      <c r="A666" s="70"/>
      <c r="B666" s="71"/>
      <c r="C666" s="71"/>
      <c r="D666" s="72"/>
      <c r="E666" s="72"/>
      <c r="F666" s="70"/>
      <c r="G666" s="70"/>
      <c r="H666" s="70"/>
      <c r="I666" s="70"/>
      <c r="J666" s="70"/>
      <c r="K666" s="70"/>
      <c r="L666" s="70"/>
      <c r="M666" s="70"/>
      <c r="N666" s="70"/>
      <c r="O666" s="70"/>
      <c r="P666" s="70"/>
      <c r="Q666" s="70"/>
      <c r="R666" s="70"/>
      <c r="S666" s="70"/>
      <c r="T666" s="70"/>
      <c r="U666" s="70"/>
      <c r="V666" s="70"/>
      <c r="W666" s="70"/>
      <c r="X666" s="70"/>
      <c r="Y666" s="70"/>
      <c r="Z666" s="70"/>
      <c r="AA666" s="70"/>
      <c r="AB666" s="70"/>
    </row>
    <row r="667" spans="1:28" ht="15.75" customHeight="1" x14ac:dyDescent="0.25">
      <c r="A667" s="70"/>
      <c r="B667" s="71"/>
      <c r="C667" s="71"/>
      <c r="D667" s="72"/>
      <c r="E667" s="72"/>
      <c r="F667" s="70"/>
      <c r="G667" s="70"/>
      <c r="H667" s="70"/>
      <c r="I667" s="70"/>
      <c r="J667" s="70"/>
      <c r="K667" s="70"/>
      <c r="L667" s="70"/>
      <c r="M667" s="70"/>
      <c r="N667" s="70"/>
      <c r="O667" s="70"/>
      <c r="P667" s="70"/>
      <c r="Q667" s="70"/>
      <c r="R667" s="70"/>
      <c r="S667" s="70"/>
      <c r="T667" s="70"/>
      <c r="U667" s="70"/>
      <c r="V667" s="70"/>
      <c r="W667" s="70"/>
      <c r="X667" s="70"/>
      <c r="Y667" s="70"/>
      <c r="Z667" s="70"/>
      <c r="AA667" s="70"/>
      <c r="AB667" s="70"/>
    </row>
    <row r="668" spans="1:28" ht="15.75" customHeight="1" x14ac:dyDescent="0.25">
      <c r="A668" s="70"/>
      <c r="B668" s="71"/>
      <c r="C668" s="71"/>
      <c r="D668" s="72"/>
      <c r="E668" s="72"/>
      <c r="F668" s="70"/>
      <c r="G668" s="70"/>
      <c r="H668" s="70"/>
      <c r="I668" s="70"/>
      <c r="J668" s="70"/>
      <c r="K668" s="70"/>
      <c r="L668" s="70"/>
      <c r="M668" s="70"/>
      <c r="N668" s="70"/>
      <c r="O668" s="70"/>
      <c r="P668" s="70"/>
      <c r="Q668" s="70"/>
      <c r="R668" s="70"/>
      <c r="S668" s="70"/>
      <c r="T668" s="70"/>
      <c r="U668" s="70"/>
      <c r="V668" s="70"/>
      <c r="W668" s="70"/>
      <c r="X668" s="70"/>
      <c r="Y668" s="70"/>
      <c r="Z668" s="70"/>
      <c r="AA668" s="70"/>
      <c r="AB668" s="70"/>
    </row>
    <row r="669" spans="1:28" ht="15.75" customHeight="1" x14ac:dyDescent="0.25">
      <c r="A669" s="70"/>
      <c r="B669" s="71"/>
      <c r="C669" s="71"/>
      <c r="D669" s="72"/>
      <c r="E669" s="72"/>
      <c r="F669" s="70"/>
      <c r="G669" s="70"/>
      <c r="H669" s="70"/>
      <c r="I669" s="70"/>
      <c r="J669" s="70"/>
      <c r="K669" s="70"/>
      <c r="L669" s="70"/>
      <c r="M669" s="70"/>
      <c r="N669" s="70"/>
      <c r="O669" s="70"/>
      <c r="P669" s="70"/>
      <c r="Q669" s="70"/>
      <c r="R669" s="70"/>
      <c r="S669" s="70"/>
      <c r="T669" s="70"/>
      <c r="U669" s="70"/>
      <c r="V669" s="70"/>
      <c r="W669" s="70"/>
      <c r="X669" s="70"/>
      <c r="Y669" s="70"/>
      <c r="Z669" s="70"/>
      <c r="AA669" s="70"/>
      <c r="AB669" s="70"/>
    </row>
    <row r="670" spans="1:28" ht="15.75" customHeight="1" x14ac:dyDescent="0.25">
      <c r="A670" s="70"/>
      <c r="B670" s="71"/>
      <c r="C670" s="71"/>
      <c r="D670" s="72"/>
      <c r="E670" s="72"/>
      <c r="F670" s="70"/>
      <c r="G670" s="70"/>
      <c r="H670" s="70"/>
      <c r="I670" s="70"/>
      <c r="J670" s="70"/>
      <c r="K670" s="70"/>
      <c r="L670" s="70"/>
      <c r="M670" s="70"/>
      <c r="N670" s="70"/>
      <c r="O670" s="70"/>
      <c r="P670" s="70"/>
      <c r="Q670" s="70"/>
      <c r="R670" s="70"/>
      <c r="S670" s="70"/>
      <c r="T670" s="70"/>
      <c r="U670" s="70"/>
      <c r="V670" s="70"/>
      <c r="W670" s="70"/>
      <c r="X670" s="70"/>
      <c r="Y670" s="70"/>
      <c r="Z670" s="70"/>
      <c r="AA670" s="70"/>
      <c r="AB670" s="70"/>
    </row>
    <row r="671" spans="1:28" ht="15.75" customHeight="1" x14ac:dyDescent="0.25">
      <c r="A671" s="70"/>
      <c r="B671" s="71"/>
      <c r="C671" s="71"/>
      <c r="D671" s="72"/>
      <c r="E671" s="72"/>
      <c r="F671" s="70"/>
      <c r="G671" s="70"/>
      <c r="H671" s="70"/>
      <c r="I671" s="70"/>
      <c r="J671" s="70"/>
      <c r="K671" s="70"/>
      <c r="L671" s="70"/>
      <c r="M671" s="70"/>
      <c r="N671" s="70"/>
      <c r="O671" s="70"/>
      <c r="P671" s="70"/>
      <c r="Q671" s="70"/>
      <c r="R671" s="70"/>
      <c r="S671" s="70"/>
      <c r="T671" s="70"/>
      <c r="U671" s="70"/>
      <c r="V671" s="70"/>
      <c r="W671" s="70"/>
      <c r="X671" s="70"/>
      <c r="Y671" s="70"/>
      <c r="Z671" s="70"/>
      <c r="AA671" s="70"/>
      <c r="AB671" s="70"/>
    </row>
    <row r="672" spans="1:28" ht="15.75" customHeight="1" x14ac:dyDescent="0.25">
      <c r="A672" s="70"/>
      <c r="B672" s="71"/>
      <c r="C672" s="71"/>
      <c r="D672" s="72"/>
      <c r="E672" s="72"/>
      <c r="F672" s="70"/>
      <c r="G672" s="70"/>
      <c r="H672" s="70"/>
      <c r="I672" s="70"/>
      <c r="J672" s="70"/>
      <c r="K672" s="70"/>
      <c r="L672" s="70"/>
      <c r="M672" s="70"/>
      <c r="N672" s="70"/>
      <c r="O672" s="70"/>
      <c r="P672" s="70"/>
      <c r="Q672" s="70"/>
      <c r="R672" s="70"/>
      <c r="S672" s="70"/>
      <c r="T672" s="70"/>
      <c r="U672" s="70"/>
      <c r="V672" s="70"/>
      <c r="W672" s="70"/>
      <c r="X672" s="70"/>
      <c r="Y672" s="70"/>
      <c r="Z672" s="70"/>
      <c r="AA672" s="70"/>
      <c r="AB672" s="70"/>
    </row>
    <row r="673" spans="1:28" ht="15.75" customHeight="1" x14ac:dyDescent="0.25">
      <c r="A673" s="70"/>
      <c r="B673" s="71"/>
      <c r="C673" s="71"/>
      <c r="D673" s="72"/>
      <c r="E673" s="72"/>
      <c r="F673" s="70"/>
      <c r="G673" s="70"/>
      <c r="H673" s="70"/>
      <c r="I673" s="70"/>
      <c r="J673" s="70"/>
      <c r="K673" s="70"/>
      <c r="L673" s="70"/>
      <c r="M673" s="70"/>
      <c r="N673" s="70"/>
      <c r="O673" s="70"/>
      <c r="P673" s="70"/>
      <c r="Q673" s="70"/>
      <c r="R673" s="70"/>
      <c r="S673" s="70"/>
      <c r="T673" s="70"/>
      <c r="U673" s="70"/>
      <c r="V673" s="70"/>
      <c r="W673" s="70"/>
      <c r="X673" s="70"/>
      <c r="Y673" s="70"/>
      <c r="Z673" s="70"/>
      <c r="AA673" s="70"/>
      <c r="AB673" s="70"/>
    </row>
    <row r="674" spans="1:28" ht="15.75" customHeight="1" x14ac:dyDescent="0.25">
      <c r="A674" s="70"/>
      <c r="B674" s="71"/>
      <c r="C674" s="71"/>
      <c r="D674" s="72"/>
      <c r="E674" s="72"/>
      <c r="F674" s="70"/>
      <c r="G674" s="70"/>
      <c r="H674" s="70"/>
      <c r="I674" s="70"/>
      <c r="J674" s="70"/>
      <c r="K674" s="70"/>
      <c r="L674" s="70"/>
      <c r="M674" s="70"/>
      <c r="N674" s="70"/>
      <c r="O674" s="70"/>
      <c r="P674" s="70"/>
      <c r="Q674" s="70"/>
      <c r="R674" s="70"/>
      <c r="S674" s="70"/>
      <c r="T674" s="70"/>
      <c r="U674" s="70"/>
      <c r="V674" s="70"/>
      <c r="W674" s="70"/>
      <c r="X674" s="70"/>
      <c r="Y674" s="70"/>
      <c r="Z674" s="70"/>
      <c r="AA674" s="70"/>
      <c r="AB674" s="70"/>
    </row>
    <row r="675" spans="1:28" ht="15.75" customHeight="1" x14ac:dyDescent="0.25">
      <c r="A675" s="70"/>
      <c r="B675" s="71"/>
      <c r="C675" s="71"/>
      <c r="D675" s="72"/>
      <c r="E675" s="72"/>
      <c r="F675" s="70"/>
      <c r="G675" s="70"/>
      <c r="H675" s="70"/>
      <c r="I675" s="70"/>
      <c r="J675" s="70"/>
      <c r="K675" s="70"/>
      <c r="L675" s="70"/>
      <c r="M675" s="70"/>
      <c r="N675" s="70"/>
      <c r="O675" s="70"/>
      <c r="P675" s="70"/>
      <c r="Q675" s="70"/>
      <c r="R675" s="70"/>
      <c r="S675" s="70"/>
      <c r="T675" s="70"/>
      <c r="U675" s="70"/>
      <c r="V675" s="70"/>
      <c r="W675" s="70"/>
      <c r="X675" s="70"/>
      <c r="Y675" s="70"/>
      <c r="Z675" s="70"/>
      <c r="AA675" s="70"/>
      <c r="AB675" s="70"/>
    </row>
    <row r="676" spans="1:28" ht="15.75" customHeight="1" x14ac:dyDescent="0.25">
      <c r="A676" s="70"/>
      <c r="B676" s="71"/>
      <c r="C676" s="71"/>
      <c r="D676" s="72"/>
      <c r="E676" s="72"/>
      <c r="F676" s="70"/>
      <c r="G676" s="70"/>
      <c r="H676" s="70"/>
      <c r="I676" s="70"/>
      <c r="J676" s="70"/>
      <c r="K676" s="70"/>
      <c r="L676" s="70"/>
      <c r="M676" s="70"/>
      <c r="N676" s="70"/>
      <c r="O676" s="70"/>
      <c r="P676" s="70"/>
      <c r="Q676" s="70"/>
      <c r="R676" s="70"/>
      <c r="S676" s="70"/>
      <c r="T676" s="70"/>
      <c r="U676" s="70"/>
      <c r="V676" s="70"/>
      <c r="W676" s="70"/>
      <c r="X676" s="70"/>
      <c r="Y676" s="70"/>
      <c r="Z676" s="70"/>
      <c r="AA676" s="70"/>
      <c r="AB676" s="70"/>
    </row>
    <row r="677" spans="1:28" ht="15.75" customHeight="1" x14ac:dyDescent="0.25">
      <c r="A677" s="70"/>
      <c r="B677" s="71"/>
      <c r="C677" s="71"/>
      <c r="D677" s="72"/>
      <c r="E677" s="72"/>
      <c r="F677" s="70"/>
      <c r="G677" s="70"/>
      <c r="H677" s="70"/>
      <c r="I677" s="70"/>
      <c r="J677" s="70"/>
      <c r="K677" s="70"/>
      <c r="L677" s="70"/>
      <c r="M677" s="70"/>
      <c r="N677" s="70"/>
      <c r="O677" s="70"/>
      <c r="P677" s="70"/>
      <c r="Q677" s="70"/>
      <c r="R677" s="70"/>
      <c r="S677" s="70"/>
      <c r="T677" s="70"/>
      <c r="U677" s="70"/>
      <c r="V677" s="70"/>
      <c r="W677" s="70"/>
      <c r="X677" s="70"/>
      <c r="Y677" s="70"/>
      <c r="Z677" s="70"/>
      <c r="AA677" s="70"/>
      <c r="AB677" s="70"/>
    </row>
    <row r="678" spans="1:28" ht="15.75" customHeight="1" x14ac:dyDescent="0.25">
      <c r="A678" s="70"/>
      <c r="B678" s="71"/>
      <c r="C678" s="71"/>
      <c r="D678" s="72"/>
      <c r="E678" s="72"/>
      <c r="F678" s="70"/>
      <c r="G678" s="70"/>
      <c r="H678" s="70"/>
      <c r="I678" s="70"/>
      <c r="J678" s="70"/>
      <c r="K678" s="70"/>
      <c r="L678" s="70"/>
      <c r="M678" s="70"/>
      <c r="N678" s="70"/>
      <c r="O678" s="70"/>
      <c r="P678" s="70"/>
      <c r="Q678" s="70"/>
      <c r="R678" s="70"/>
      <c r="S678" s="70"/>
      <c r="T678" s="70"/>
      <c r="U678" s="70"/>
      <c r="V678" s="70"/>
      <c r="W678" s="70"/>
      <c r="X678" s="70"/>
      <c r="Y678" s="70"/>
      <c r="Z678" s="70"/>
      <c r="AA678" s="70"/>
      <c r="AB678" s="70"/>
    </row>
    <row r="679" spans="1:28" ht="15.75" customHeight="1" x14ac:dyDescent="0.25">
      <c r="A679" s="70"/>
      <c r="B679" s="71"/>
      <c r="C679" s="71"/>
      <c r="D679" s="72"/>
      <c r="E679" s="72"/>
      <c r="F679" s="70"/>
      <c r="G679" s="70"/>
      <c r="H679" s="70"/>
      <c r="I679" s="70"/>
      <c r="J679" s="70"/>
      <c r="K679" s="70"/>
      <c r="L679" s="70"/>
      <c r="M679" s="70"/>
      <c r="N679" s="70"/>
      <c r="O679" s="70"/>
      <c r="P679" s="70"/>
      <c r="Q679" s="70"/>
      <c r="R679" s="70"/>
      <c r="S679" s="70"/>
      <c r="T679" s="70"/>
      <c r="U679" s="70"/>
      <c r="V679" s="70"/>
      <c r="W679" s="70"/>
      <c r="X679" s="70"/>
      <c r="Y679" s="70"/>
      <c r="Z679" s="70"/>
      <c r="AA679" s="70"/>
      <c r="AB679" s="70"/>
    </row>
    <row r="680" spans="1:28" ht="15.75" customHeight="1" x14ac:dyDescent="0.25">
      <c r="A680" s="70"/>
      <c r="B680" s="71"/>
      <c r="C680" s="71"/>
      <c r="D680" s="72"/>
      <c r="E680" s="72"/>
      <c r="F680" s="70"/>
      <c r="G680" s="70"/>
      <c r="H680" s="70"/>
      <c r="I680" s="70"/>
      <c r="J680" s="70"/>
      <c r="K680" s="70"/>
      <c r="L680" s="70"/>
      <c r="M680" s="70"/>
      <c r="N680" s="70"/>
      <c r="O680" s="70"/>
      <c r="P680" s="70"/>
      <c r="Q680" s="70"/>
      <c r="R680" s="70"/>
      <c r="S680" s="70"/>
      <c r="T680" s="70"/>
      <c r="U680" s="70"/>
      <c r="V680" s="70"/>
      <c r="W680" s="70"/>
      <c r="X680" s="70"/>
      <c r="Y680" s="70"/>
      <c r="Z680" s="70"/>
      <c r="AA680" s="70"/>
      <c r="AB680" s="70"/>
    </row>
    <row r="681" spans="1:28" ht="15.75" customHeight="1" x14ac:dyDescent="0.25">
      <c r="A681" s="70"/>
      <c r="B681" s="71"/>
      <c r="C681" s="71"/>
      <c r="D681" s="72"/>
      <c r="E681" s="72"/>
      <c r="F681" s="70"/>
      <c r="G681" s="70"/>
      <c r="H681" s="70"/>
      <c r="I681" s="70"/>
      <c r="J681" s="70"/>
      <c r="K681" s="70"/>
      <c r="L681" s="70"/>
      <c r="M681" s="70"/>
      <c r="N681" s="70"/>
      <c r="O681" s="70"/>
      <c r="P681" s="70"/>
      <c r="Q681" s="70"/>
      <c r="R681" s="70"/>
      <c r="S681" s="70"/>
      <c r="T681" s="70"/>
      <c r="U681" s="70"/>
      <c r="V681" s="70"/>
      <c r="W681" s="70"/>
      <c r="X681" s="70"/>
      <c r="Y681" s="70"/>
      <c r="Z681" s="70"/>
      <c r="AA681" s="70"/>
      <c r="AB681" s="70"/>
    </row>
    <row r="682" spans="1:28" ht="15.75" customHeight="1" x14ac:dyDescent="0.25">
      <c r="A682" s="70"/>
      <c r="B682" s="71"/>
      <c r="C682" s="71"/>
      <c r="D682" s="72"/>
      <c r="E682" s="72"/>
      <c r="F682" s="70"/>
      <c r="G682" s="70"/>
      <c r="H682" s="70"/>
      <c r="I682" s="70"/>
      <c r="J682" s="70"/>
      <c r="K682" s="70"/>
      <c r="L682" s="70"/>
      <c r="M682" s="70"/>
      <c r="N682" s="70"/>
      <c r="O682" s="70"/>
      <c r="P682" s="70"/>
      <c r="Q682" s="70"/>
      <c r="R682" s="70"/>
      <c r="S682" s="70"/>
      <c r="T682" s="70"/>
      <c r="U682" s="70"/>
      <c r="V682" s="70"/>
      <c r="W682" s="70"/>
      <c r="X682" s="70"/>
      <c r="Y682" s="70"/>
      <c r="Z682" s="70"/>
      <c r="AA682" s="70"/>
      <c r="AB682" s="70"/>
    </row>
    <row r="683" spans="1:28" ht="15.75" customHeight="1" x14ac:dyDescent="0.25">
      <c r="A683" s="70"/>
      <c r="B683" s="71"/>
      <c r="C683" s="71"/>
      <c r="D683" s="72"/>
      <c r="E683" s="72"/>
      <c r="F683" s="70"/>
      <c r="G683" s="70"/>
      <c r="H683" s="70"/>
      <c r="I683" s="70"/>
      <c r="J683" s="70"/>
      <c r="K683" s="70"/>
      <c r="L683" s="70"/>
      <c r="M683" s="70"/>
      <c r="N683" s="70"/>
      <c r="O683" s="70"/>
      <c r="P683" s="70"/>
      <c r="Q683" s="70"/>
      <c r="R683" s="70"/>
      <c r="S683" s="70"/>
      <c r="T683" s="70"/>
      <c r="U683" s="70"/>
      <c r="V683" s="70"/>
      <c r="W683" s="70"/>
      <c r="X683" s="70"/>
      <c r="Y683" s="70"/>
      <c r="Z683" s="70"/>
      <c r="AA683" s="70"/>
      <c r="AB683" s="70"/>
    </row>
    <row r="684" spans="1:28" ht="15.75" customHeight="1" x14ac:dyDescent="0.25">
      <c r="A684" s="70"/>
      <c r="B684" s="71"/>
      <c r="C684" s="71"/>
      <c r="D684" s="72"/>
      <c r="E684" s="72"/>
      <c r="F684" s="70"/>
      <c r="G684" s="70"/>
      <c r="H684" s="70"/>
      <c r="I684" s="70"/>
      <c r="J684" s="70"/>
      <c r="K684" s="70"/>
      <c r="L684" s="70"/>
      <c r="M684" s="70"/>
      <c r="N684" s="70"/>
      <c r="O684" s="70"/>
      <c r="P684" s="70"/>
      <c r="Q684" s="70"/>
      <c r="R684" s="70"/>
      <c r="S684" s="70"/>
      <c r="T684" s="70"/>
      <c r="U684" s="70"/>
      <c r="V684" s="70"/>
      <c r="W684" s="70"/>
      <c r="X684" s="70"/>
      <c r="Y684" s="70"/>
      <c r="Z684" s="70"/>
      <c r="AA684" s="70"/>
      <c r="AB684" s="70"/>
    </row>
    <row r="685" spans="1:28" ht="15.75" customHeight="1" x14ac:dyDescent="0.25">
      <c r="A685" s="70"/>
      <c r="B685" s="71"/>
      <c r="C685" s="71"/>
      <c r="D685" s="72"/>
      <c r="E685" s="72"/>
      <c r="F685" s="70"/>
      <c r="G685" s="70"/>
      <c r="H685" s="70"/>
      <c r="I685" s="70"/>
      <c r="J685" s="70"/>
      <c r="K685" s="70"/>
      <c r="L685" s="70"/>
      <c r="M685" s="70"/>
      <c r="N685" s="70"/>
      <c r="O685" s="70"/>
      <c r="P685" s="70"/>
      <c r="Q685" s="70"/>
      <c r="R685" s="70"/>
      <c r="S685" s="70"/>
      <c r="T685" s="70"/>
      <c r="U685" s="70"/>
      <c r="V685" s="70"/>
      <c r="W685" s="70"/>
      <c r="X685" s="70"/>
      <c r="Y685" s="70"/>
      <c r="Z685" s="70"/>
      <c r="AA685" s="70"/>
      <c r="AB685" s="70"/>
    </row>
    <row r="686" spans="1:28" ht="15.75" customHeight="1" x14ac:dyDescent="0.25">
      <c r="A686" s="70"/>
      <c r="B686" s="71"/>
      <c r="C686" s="71"/>
      <c r="D686" s="72"/>
      <c r="E686" s="72"/>
      <c r="F686" s="70"/>
      <c r="G686" s="70"/>
      <c r="H686" s="70"/>
      <c r="I686" s="70"/>
      <c r="J686" s="70"/>
      <c r="K686" s="70"/>
      <c r="L686" s="70"/>
      <c r="M686" s="70"/>
      <c r="N686" s="70"/>
      <c r="O686" s="70"/>
      <c r="P686" s="70"/>
      <c r="Q686" s="70"/>
      <c r="R686" s="70"/>
      <c r="S686" s="70"/>
      <c r="T686" s="70"/>
      <c r="U686" s="70"/>
      <c r="V686" s="70"/>
      <c r="W686" s="70"/>
      <c r="X686" s="70"/>
      <c r="Y686" s="70"/>
      <c r="Z686" s="70"/>
      <c r="AA686" s="70"/>
      <c r="AB686" s="70"/>
    </row>
    <row r="687" spans="1:28" ht="15.75" customHeight="1" x14ac:dyDescent="0.25">
      <c r="A687" s="70"/>
      <c r="B687" s="71"/>
      <c r="C687" s="71"/>
      <c r="D687" s="72"/>
      <c r="E687" s="72"/>
      <c r="F687" s="70"/>
      <c r="G687" s="70"/>
      <c r="H687" s="70"/>
      <c r="I687" s="70"/>
      <c r="J687" s="70"/>
      <c r="K687" s="70"/>
      <c r="L687" s="70"/>
      <c r="M687" s="70"/>
      <c r="N687" s="70"/>
      <c r="O687" s="70"/>
      <c r="P687" s="70"/>
      <c r="Q687" s="70"/>
      <c r="R687" s="70"/>
      <c r="S687" s="70"/>
      <c r="T687" s="70"/>
      <c r="U687" s="70"/>
      <c r="V687" s="70"/>
      <c r="W687" s="70"/>
      <c r="X687" s="70"/>
      <c r="Y687" s="70"/>
      <c r="Z687" s="70"/>
      <c r="AA687" s="70"/>
      <c r="AB687" s="70"/>
    </row>
    <row r="688" spans="1:28" ht="15.75" customHeight="1" x14ac:dyDescent="0.25">
      <c r="A688" s="70"/>
      <c r="B688" s="71"/>
      <c r="C688" s="71"/>
      <c r="D688" s="72"/>
      <c r="E688" s="72"/>
      <c r="F688" s="70"/>
      <c r="G688" s="70"/>
      <c r="H688" s="70"/>
      <c r="I688" s="70"/>
      <c r="J688" s="70"/>
      <c r="K688" s="70"/>
      <c r="L688" s="70"/>
      <c r="M688" s="70"/>
      <c r="N688" s="70"/>
      <c r="O688" s="70"/>
      <c r="P688" s="70"/>
      <c r="Q688" s="70"/>
      <c r="R688" s="70"/>
      <c r="S688" s="70"/>
      <c r="T688" s="70"/>
      <c r="U688" s="70"/>
      <c r="V688" s="70"/>
      <c r="W688" s="70"/>
      <c r="X688" s="70"/>
      <c r="Y688" s="70"/>
      <c r="Z688" s="70"/>
      <c r="AA688" s="70"/>
      <c r="AB688" s="70"/>
    </row>
    <row r="689" spans="1:28" ht="15.75" customHeight="1" x14ac:dyDescent="0.25">
      <c r="A689" s="70"/>
      <c r="B689" s="71"/>
      <c r="C689" s="71"/>
      <c r="D689" s="72"/>
      <c r="E689" s="72"/>
      <c r="F689" s="70"/>
      <c r="G689" s="70"/>
      <c r="H689" s="70"/>
      <c r="I689" s="70"/>
      <c r="J689" s="70"/>
      <c r="K689" s="70"/>
      <c r="L689" s="70"/>
      <c r="M689" s="70"/>
      <c r="N689" s="70"/>
      <c r="O689" s="70"/>
      <c r="P689" s="70"/>
      <c r="Q689" s="70"/>
      <c r="R689" s="70"/>
      <c r="S689" s="70"/>
      <c r="T689" s="70"/>
      <c r="U689" s="70"/>
      <c r="V689" s="70"/>
      <c r="W689" s="70"/>
      <c r="X689" s="70"/>
      <c r="Y689" s="70"/>
      <c r="Z689" s="70"/>
      <c r="AA689" s="70"/>
      <c r="AB689" s="70"/>
    </row>
    <row r="690" spans="1:28" ht="15.75" customHeight="1" x14ac:dyDescent="0.25">
      <c r="A690" s="70"/>
      <c r="B690" s="71"/>
      <c r="C690" s="71"/>
      <c r="D690" s="72"/>
      <c r="E690" s="72"/>
      <c r="F690" s="70"/>
      <c r="G690" s="70"/>
      <c r="H690" s="70"/>
      <c r="I690" s="70"/>
      <c r="J690" s="70"/>
      <c r="K690" s="70"/>
      <c r="L690" s="70"/>
      <c r="M690" s="70"/>
      <c r="N690" s="70"/>
      <c r="O690" s="70"/>
      <c r="P690" s="70"/>
      <c r="Q690" s="70"/>
      <c r="R690" s="70"/>
      <c r="S690" s="70"/>
      <c r="T690" s="70"/>
      <c r="U690" s="70"/>
      <c r="V690" s="70"/>
      <c r="W690" s="70"/>
      <c r="X690" s="70"/>
      <c r="Y690" s="70"/>
      <c r="Z690" s="70"/>
      <c r="AA690" s="70"/>
      <c r="AB690" s="70"/>
    </row>
    <row r="691" spans="1:28" ht="15.75" customHeight="1" x14ac:dyDescent="0.25">
      <c r="A691" s="70"/>
      <c r="B691" s="71"/>
      <c r="C691" s="71"/>
      <c r="D691" s="72"/>
      <c r="E691" s="72"/>
      <c r="F691" s="70"/>
      <c r="G691" s="70"/>
      <c r="H691" s="70"/>
      <c r="I691" s="70"/>
      <c r="J691" s="70"/>
      <c r="K691" s="70"/>
      <c r="L691" s="70"/>
      <c r="M691" s="70"/>
      <c r="N691" s="70"/>
      <c r="O691" s="70"/>
      <c r="P691" s="70"/>
      <c r="Q691" s="70"/>
      <c r="R691" s="70"/>
      <c r="S691" s="70"/>
      <c r="T691" s="70"/>
      <c r="U691" s="70"/>
      <c r="V691" s="70"/>
      <c r="W691" s="70"/>
      <c r="X691" s="70"/>
      <c r="Y691" s="70"/>
      <c r="Z691" s="70"/>
      <c r="AA691" s="70"/>
      <c r="AB691" s="70"/>
    </row>
    <row r="692" spans="1:28" ht="15.75" customHeight="1" x14ac:dyDescent="0.25">
      <c r="A692" s="70"/>
      <c r="B692" s="71"/>
      <c r="C692" s="71"/>
      <c r="D692" s="72"/>
      <c r="E692" s="72"/>
      <c r="F692" s="70"/>
      <c r="G692" s="70"/>
      <c r="H692" s="70"/>
      <c r="I692" s="70"/>
      <c r="J692" s="70"/>
      <c r="K692" s="70"/>
      <c r="L692" s="70"/>
      <c r="M692" s="70"/>
      <c r="N692" s="70"/>
      <c r="O692" s="70"/>
      <c r="P692" s="70"/>
      <c r="Q692" s="70"/>
      <c r="R692" s="70"/>
      <c r="S692" s="70"/>
      <c r="T692" s="70"/>
      <c r="U692" s="70"/>
      <c r="V692" s="70"/>
      <c r="W692" s="70"/>
      <c r="X692" s="70"/>
      <c r="Y692" s="70"/>
      <c r="Z692" s="70"/>
      <c r="AA692" s="70"/>
      <c r="AB692" s="70"/>
    </row>
    <row r="693" spans="1:28" ht="15.75" customHeight="1" x14ac:dyDescent="0.25">
      <c r="A693" s="70"/>
      <c r="B693" s="71"/>
      <c r="C693" s="71"/>
      <c r="D693" s="72"/>
      <c r="E693" s="72"/>
      <c r="F693" s="70"/>
      <c r="G693" s="70"/>
      <c r="H693" s="70"/>
      <c r="I693" s="70"/>
      <c r="J693" s="70"/>
      <c r="K693" s="70"/>
      <c r="L693" s="70"/>
      <c r="M693" s="70"/>
      <c r="N693" s="70"/>
      <c r="O693" s="70"/>
      <c r="P693" s="70"/>
      <c r="Q693" s="70"/>
      <c r="R693" s="70"/>
      <c r="S693" s="70"/>
      <c r="T693" s="70"/>
      <c r="U693" s="70"/>
      <c r="V693" s="70"/>
      <c r="W693" s="70"/>
      <c r="X693" s="70"/>
      <c r="Y693" s="70"/>
      <c r="Z693" s="70"/>
      <c r="AA693" s="70"/>
      <c r="AB693" s="70"/>
    </row>
    <row r="694" spans="1:28" ht="15.75" customHeight="1" x14ac:dyDescent="0.25">
      <c r="A694" s="70"/>
      <c r="B694" s="71"/>
      <c r="C694" s="71"/>
      <c r="D694" s="72"/>
      <c r="E694" s="72"/>
      <c r="F694" s="70"/>
      <c r="G694" s="70"/>
      <c r="H694" s="70"/>
      <c r="I694" s="70"/>
      <c r="J694" s="70"/>
      <c r="K694" s="70"/>
      <c r="L694" s="70"/>
      <c r="M694" s="70"/>
      <c r="N694" s="70"/>
      <c r="O694" s="70"/>
      <c r="P694" s="70"/>
      <c r="Q694" s="70"/>
      <c r="R694" s="70"/>
      <c r="S694" s="70"/>
      <c r="T694" s="70"/>
      <c r="U694" s="70"/>
      <c r="V694" s="70"/>
      <c r="W694" s="70"/>
      <c r="X694" s="70"/>
      <c r="Y694" s="70"/>
      <c r="Z694" s="70"/>
      <c r="AA694" s="70"/>
      <c r="AB694" s="70"/>
    </row>
    <row r="695" spans="1:28" ht="15.75" customHeight="1" x14ac:dyDescent="0.25">
      <c r="A695" s="70"/>
      <c r="B695" s="71"/>
      <c r="C695" s="71"/>
      <c r="D695" s="72"/>
      <c r="E695" s="72"/>
      <c r="F695" s="70"/>
      <c r="G695" s="70"/>
      <c r="H695" s="70"/>
      <c r="I695" s="70"/>
      <c r="J695" s="70"/>
      <c r="K695" s="70"/>
      <c r="L695" s="70"/>
      <c r="M695" s="70"/>
      <c r="N695" s="70"/>
      <c r="O695" s="70"/>
      <c r="P695" s="70"/>
      <c r="Q695" s="70"/>
      <c r="R695" s="70"/>
      <c r="S695" s="70"/>
      <c r="T695" s="70"/>
      <c r="U695" s="70"/>
      <c r="V695" s="70"/>
      <c r="W695" s="70"/>
      <c r="X695" s="70"/>
      <c r="Y695" s="70"/>
      <c r="Z695" s="70"/>
      <c r="AA695" s="70"/>
      <c r="AB695" s="70"/>
    </row>
    <row r="696" spans="1:28" ht="15.75" customHeight="1" x14ac:dyDescent="0.25">
      <c r="A696" s="70"/>
      <c r="B696" s="71"/>
      <c r="C696" s="71"/>
      <c r="D696" s="72"/>
      <c r="E696" s="72"/>
      <c r="F696" s="70"/>
      <c r="G696" s="70"/>
      <c r="H696" s="70"/>
      <c r="I696" s="70"/>
      <c r="J696" s="70"/>
      <c r="K696" s="70"/>
      <c r="L696" s="70"/>
      <c r="M696" s="70"/>
      <c r="N696" s="70"/>
      <c r="O696" s="70"/>
      <c r="P696" s="70"/>
      <c r="Q696" s="70"/>
      <c r="R696" s="70"/>
      <c r="S696" s="70"/>
      <c r="T696" s="70"/>
      <c r="U696" s="70"/>
      <c r="V696" s="70"/>
      <c r="W696" s="70"/>
      <c r="X696" s="70"/>
      <c r="Y696" s="70"/>
      <c r="Z696" s="70"/>
      <c r="AA696" s="70"/>
      <c r="AB696" s="70"/>
    </row>
    <row r="697" spans="1:28" ht="15.75" customHeight="1" x14ac:dyDescent="0.25">
      <c r="A697" s="70"/>
      <c r="B697" s="71"/>
      <c r="C697" s="71"/>
      <c r="D697" s="72"/>
      <c r="E697" s="72"/>
      <c r="F697" s="70"/>
      <c r="G697" s="70"/>
      <c r="H697" s="70"/>
      <c r="I697" s="70"/>
      <c r="J697" s="70"/>
      <c r="K697" s="70"/>
      <c r="L697" s="70"/>
      <c r="M697" s="70"/>
      <c r="N697" s="70"/>
      <c r="O697" s="70"/>
      <c r="P697" s="70"/>
      <c r="Q697" s="70"/>
      <c r="R697" s="70"/>
      <c r="S697" s="70"/>
      <c r="T697" s="70"/>
      <c r="U697" s="70"/>
      <c r="V697" s="70"/>
      <c r="W697" s="70"/>
      <c r="X697" s="70"/>
      <c r="Y697" s="70"/>
      <c r="Z697" s="70"/>
      <c r="AA697" s="70"/>
      <c r="AB697" s="70"/>
    </row>
    <row r="698" spans="1:28" ht="15.75" customHeight="1" x14ac:dyDescent="0.25">
      <c r="A698" s="70"/>
      <c r="B698" s="71"/>
      <c r="C698" s="71"/>
      <c r="D698" s="72"/>
      <c r="E698" s="72"/>
      <c r="F698" s="70"/>
      <c r="G698" s="70"/>
      <c r="H698" s="70"/>
      <c r="I698" s="70"/>
      <c r="J698" s="70"/>
      <c r="K698" s="70"/>
      <c r="L698" s="70"/>
      <c r="M698" s="70"/>
      <c r="N698" s="70"/>
      <c r="O698" s="70"/>
      <c r="P698" s="70"/>
      <c r="Q698" s="70"/>
      <c r="R698" s="70"/>
      <c r="S698" s="70"/>
      <c r="T698" s="70"/>
      <c r="U698" s="70"/>
      <c r="V698" s="70"/>
      <c r="W698" s="70"/>
      <c r="X698" s="70"/>
      <c r="Y698" s="70"/>
      <c r="Z698" s="70"/>
      <c r="AA698" s="70"/>
      <c r="AB698" s="70"/>
    </row>
    <row r="699" spans="1:28" ht="15.75" customHeight="1" x14ac:dyDescent="0.25">
      <c r="A699" s="70"/>
      <c r="B699" s="71"/>
      <c r="C699" s="71"/>
      <c r="D699" s="72"/>
      <c r="E699" s="72"/>
      <c r="F699" s="70"/>
      <c r="G699" s="70"/>
      <c r="H699" s="70"/>
      <c r="I699" s="70"/>
      <c r="J699" s="70"/>
      <c r="K699" s="70"/>
      <c r="L699" s="70"/>
      <c r="M699" s="70"/>
      <c r="N699" s="70"/>
      <c r="O699" s="70"/>
      <c r="P699" s="70"/>
      <c r="Q699" s="70"/>
      <c r="R699" s="70"/>
      <c r="S699" s="70"/>
      <c r="T699" s="70"/>
      <c r="U699" s="70"/>
      <c r="V699" s="70"/>
      <c r="W699" s="70"/>
      <c r="X699" s="70"/>
      <c r="Y699" s="70"/>
      <c r="Z699" s="70"/>
      <c r="AA699" s="70"/>
      <c r="AB699" s="70"/>
    </row>
    <row r="700" spans="1:28" ht="15.75" customHeight="1" x14ac:dyDescent="0.25">
      <c r="A700" s="70"/>
      <c r="B700" s="71"/>
      <c r="C700" s="71"/>
      <c r="D700" s="72"/>
      <c r="E700" s="72"/>
      <c r="F700" s="70"/>
      <c r="G700" s="70"/>
      <c r="H700" s="70"/>
      <c r="I700" s="70"/>
      <c r="J700" s="70"/>
      <c r="K700" s="70"/>
      <c r="L700" s="70"/>
      <c r="M700" s="70"/>
      <c r="N700" s="70"/>
      <c r="O700" s="70"/>
      <c r="P700" s="70"/>
      <c r="Q700" s="70"/>
      <c r="R700" s="70"/>
      <c r="S700" s="70"/>
      <c r="T700" s="70"/>
      <c r="U700" s="70"/>
      <c r="V700" s="70"/>
      <c r="W700" s="70"/>
      <c r="X700" s="70"/>
      <c r="Y700" s="70"/>
      <c r="Z700" s="70"/>
      <c r="AA700" s="70"/>
      <c r="AB700" s="70"/>
    </row>
    <row r="701" spans="1:28" ht="15.75" customHeight="1" x14ac:dyDescent="0.25">
      <c r="A701" s="70"/>
      <c r="B701" s="71"/>
      <c r="C701" s="71"/>
      <c r="D701" s="72"/>
      <c r="E701" s="72"/>
      <c r="F701" s="70"/>
      <c r="G701" s="70"/>
      <c r="H701" s="70"/>
      <c r="I701" s="70"/>
      <c r="J701" s="70"/>
      <c r="K701" s="70"/>
      <c r="L701" s="70"/>
      <c r="M701" s="70"/>
      <c r="N701" s="70"/>
      <c r="O701" s="70"/>
      <c r="P701" s="70"/>
      <c r="Q701" s="70"/>
      <c r="R701" s="70"/>
      <c r="S701" s="70"/>
      <c r="T701" s="70"/>
      <c r="U701" s="70"/>
      <c r="V701" s="70"/>
      <c r="W701" s="70"/>
      <c r="X701" s="70"/>
      <c r="Y701" s="70"/>
      <c r="Z701" s="70"/>
      <c r="AA701" s="70"/>
      <c r="AB701" s="70"/>
    </row>
    <row r="702" spans="1:28" ht="15.75" customHeight="1" x14ac:dyDescent="0.25">
      <c r="A702" s="70"/>
      <c r="B702" s="71"/>
      <c r="C702" s="71"/>
      <c r="D702" s="72"/>
      <c r="E702" s="72"/>
      <c r="F702" s="70"/>
      <c r="G702" s="70"/>
      <c r="H702" s="70"/>
      <c r="I702" s="70"/>
      <c r="J702" s="70"/>
      <c r="K702" s="70"/>
      <c r="L702" s="70"/>
      <c r="M702" s="70"/>
      <c r="N702" s="70"/>
      <c r="O702" s="70"/>
      <c r="P702" s="70"/>
      <c r="Q702" s="70"/>
      <c r="R702" s="70"/>
      <c r="S702" s="70"/>
      <c r="T702" s="70"/>
      <c r="U702" s="70"/>
      <c r="V702" s="70"/>
      <c r="W702" s="70"/>
      <c r="X702" s="70"/>
      <c r="Y702" s="70"/>
      <c r="Z702" s="70"/>
      <c r="AA702" s="70"/>
      <c r="AB702" s="70"/>
    </row>
    <row r="703" spans="1:28" ht="15.75" customHeight="1" x14ac:dyDescent="0.25">
      <c r="A703" s="70"/>
      <c r="B703" s="71"/>
      <c r="C703" s="71"/>
      <c r="D703" s="72"/>
      <c r="E703" s="72"/>
      <c r="F703" s="70"/>
      <c r="G703" s="70"/>
      <c r="H703" s="70"/>
      <c r="I703" s="70"/>
      <c r="J703" s="70"/>
      <c r="K703" s="70"/>
      <c r="L703" s="70"/>
      <c r="M703" s="70"/>
      <c r="N703" s="70"/>
      <c r="O703" s="70"/>
      <c r="P703" s="70"/>
      <c r="Q703" s="70"/>
      <c r="R703" s="70"/>
      <c r="S703" s="70"/>
      <c r="T703" s="70"/>
      <c r="U703" s="70"/>
      <c r="V703" s="70"/>
      <c r="W703" s="70"/>
      <c r="X703" s="70"/>
      <c r="Y703" s="70"/>
      <c r="Z703" s="70"/>
      <c r="AA703" s="70"/>
      <c r="AB703" s="70"/>
    </row>
    <row r="704" spans="1:28" ht="15.75" customHeight="1" x14ac:dyDescent="0.25">
      <c r="A704" s="70"/>
      <c r="B704" s="71"/>
      <c r="C704" s="71"/>
      <c r="D704" s="72"/>
      <c r="E704" s="72"/>
      <c r="F704" s="70"/>
      <c r="G704" s="70"/>
      <c r="H704" s="70"/>
      <c r="I704" s="70"/>
      <c r="J704" s="70"/>
      <c r="K704" s="70"/>
      <c r="L704" s="70"/>
      <c r="M704" s="70"/>
      <c r="N704" s="70"/>
      <c r="O704" s="70"/>
      <c r="P704" s="70"/>
      <c r="Q704" s="70"/>
      <c r="R704" s="70"/>
      <c r="S704" s="70"/>
      <c r="T704" s="70"/>
      <c r="U704" s="70"/>
      <c r="V704" s="70"/>
      <c r="W704" s="70"/>
      <c r="X704" s="70"/>
      <c r="Y704" s="70"/>
      <c r="Z704" s="70"/>
      <c r="AA704" s="70"/>
      <c r="AB704" s="70"/>
    </row>
    <row r="705" spans="1:28" ht="15.75" customHeight="1" x14ac:dyDescent="0.25">
      <c r="A705" s="70"/>
      <c r="B705" s="71"/>
      <c r="C705" s="71"/>
      <c r="D705" s="72"/>
      <c r="E705" s="72"/>
      <c r="F705" s="70"/>
      <c r="G705" s="70"/>
      <c r="H705" s="70"/>
      <c r="I705" s="70"/>
      <c r="J705" s="70"/>
      <c r="K705" s="70"/>
      <c r="L705" s="70"/>
      <c r="M705" s="70"/>
      <c r="N705" s="70"/>
      <c r="O705" s="70"/>
      <c r="P705" s="70"/>
      <c r="Q705" s="70"/>
      <c r="R705" s="70"/>
      <c r="S705" s="70"/>
      <c r="T705" s="70"/>
      <c r="U705" s="70"/>
      <c r="V705" s="70"/>
      <c r="W705" s="70"/>
      <c r="X705" s="70"/>
      <c r="Y705" s="70"/>
      <c r="Z705" s="70"/>
      <c r="AA705" s="70"/>
      <c r="AB705" s="70"/>
    </row>
    <row r="706" spans="1:28" ht="15.75" customHeight="1" x14ac:dyDescent="0.25">
      <c r="A706" s="70"/>
      <c r="B706" s="71"/>
      <c r="C706" s="71"/>
      <c r="D706" s="72"/>
      <c r="E706" s="72"/>
      <c r="F706" s="70"/>
      <c r="G706" s="70"/>
      <c r="H706" s="70"/>
      <c r="I706" s="70"/>
      <c r="J706" s="70"/>
      <c r="K706" s="70"/>
      <c r="L706" s="70"/>
      <c r="M706" s="70"/>
      <c r="N706" s="70"/>
      <c r="O706" s="70"/>
      <c r="P706" s="70"/>
      <c r="Q706" s="70"/>
      <c r="R706" s="70"/>
      <c r="S706" s="70"/>
      <c r="T706" s="70"/>
      <c r="U706" s="70"/>
      <c r="V706" s="70"/>
      <c r="W706" s="70"/>
      <c r="X706" s="70"/>
      <c r="Y706" s="70"/>
      <c r="Z706" s="70"/>
      <c r="AA706" s="70"/>
      <c r="AB706" s="70"/>
    </row>
    <row r="707" spans="1:28" ht="15.75" customHeight="1" x14ac:dyDescent="0.25">
      <c r="A707" s="70"/>
      <c r="B707" s="71"/>
      <c r="C707" s="71"/>
      <c r="D707" s="72"/>
      <c r="E707" s="72"/>
      <c r="F707" s="70"/>
      <c r="G707" s="70"/>
      <c r="H707" s="70"/>
      <c r="I707" s="70"/>
      <c r="J707" s="70"/>
      <c r="K707" s="70"/>
      <c r="L707" s="70"/>
      <c r="M707" s="70"/>
      <c r="N707" s="70"/>
      <c r="O707" s="70"/>
      <c r="P707" s="70"/>
      <c r="Q707" s="70"/>
      <c r="R707" s="70"/>
      <c r="S707" s="70"/>
      <c r="T707" s="70"/>
      <c r="U707" s="70"/>
      <c r="V707" s="70"/>
      <c r="W707" s="70"/>
      <c r="X707" s="70"/>
      <c r="Y707" s="70"/>
      <c r="Z707" s="70"/>
      <c r="AA707" s="70"/>
      <c r="AB707" s="70"/>
    </row>
    <row r="708" spans="1:28" ht="15.75" customHeight="1" x14ac:dyDescent="0.25">
      <c r="A708" s="70"/>
      <c r="B708" s="71"/>
      <c r="C708" s="71"/>
      <c r="D708" s="72"/>
      <c r="E708" s="72"/>
      <c r="F708" s="70"/>
      <c r="G708" s="70"/>
      <c r="H708" s="70"/>
      <c r="I708" s="70"/>
      <c r="J708" s="70"/>
      <c r="K708" s="70"/>
      <c r="L708" s="70"/>
      <c r="M708" s="70"/>
      <c r="N708" s="70"/>
      <c r="O708" s="70"/>
      <c r="P708" s="70"/>
      <c r="Q708" s="70"/>
      <c r="R708" s="70"/>
      <c r="S708" s="70"/>
      <c r="T708" s="70"/>
      <c r="U708" s="70"/>
      <c r="V708" s="70"/>
      <c r="W708" s="70"/>
      <c r="X708" s="70"/>
      <c r="Y708" s="70"/>
      <c r="Z708" s="70"/>
      <c r="AA708" s="70"/>
      <c r="AB708" s="70"/>
    </row>
    <row r="709" spans="1:28" ht="15.75" customHeight="1" x14ac:dyDescent="0.25">
      <c r="A709" s="70"/>
      <c r="B709" s="71"/>
      <c r="C709" s="71"/>
      <c r="D709" s="72"/>
      <c r="E709" s="72"/>
      <c r="F709" s="70"/>
      <c r="G709" s="70"/>
      <c r="H709" s="70"/>
      <c r="I709" s="70"/>
      <c r="J709" s="70"/>
      <c r="K709" s="70"/>
      <c r="L709" s="70"/>
      <c r="M709" s="70"/>
      <c r="N709" s="70"/>
      <c r="O709" s="70"/>
      <c r="P709" s="70"/>
      <c r="Q709" s="70"/>
      <c r="R709" s="70"/>
      <c r="S709" s="70"/>
      <c r="T709" s="70"/>
      <c r="U709" s="70"/>
      <c r="V709" s="70"/>
      <c r="W709" s="70"/>
      <c r="X709" s="70"/>
      <c r="Y709" s="70"/>
      <c r="Z709" s="70"/>
      <c r="AA709" s="70"/>
      <c r="AB709" s="70"/>
    </row>
    <row r="710" spans="1:28" ht="15.75" customHeight="1" x14ac:dyDescent="0.25">
      <c r="A710" s="70"/>
      <c r="B710" s="71"/>
      <c r="C710" s="71"/>
      <c r="D710" s="72"/>
      <c r="E710" s="72"/>
      <c r="F710" s="70"/>
      <c r="G710" s="70"/>
      <c r="H710" s="70"/>
      <c r="I710" s="70"/>
      <c r="J710" s="70"/>
      <c r="K710" s="70"/>
      <c r="L710" s="70"/>
      <c r="M710" s="70"/>
      <c r="N710" s="70"/>
      <c r="O710" s="70"/>
      <c r="P710" s="70"/>
      <c r="Q710" s="70"/>
      <c r="R710" s="70"/>
      <c r="S710" s="70"/>
      <c r="T710" s="70"/>
      <c r="U710" s="70"/>
      <c r="V710" s="70"/>
      <c r="W710" s="70"/>
      <c r="X710" s="70"/>
      <c r="Y710" s="70"/>
      <c r="Z710" s="70"/>
      <c r="AA710" s="70"/>
      <c r="AB710" s="70"/>
    </row>
    <row r="711" spans="1:28" ht="15.75" customHeight="1" x14ac:dyDescent="0.25">
      <c r="A711" s="70"/>
      <c r="B711" s="71"/>
      <c r="C711" s="71"/>
      <c r="D711" s="72"/>
      <c r="E711" s="72"/>
      <c r="F711" s="70"/>
      <c r="G711" s="70"/>
      <c r="H711" s="70"/>
      <c r="I711" s="70"/>
      <c r="J711" s="70"/>
      <c r="K711" s="70"/>
      <c r="L711" s="70"/>
      <c r="M711" s="70"/>
      <c r="N711" s="70"/>
      <c r="O711" s="70"/>
      <c r="P711" s="70"/>
      <c r="Q711" s="70"/>
      <c r="R711" s="70"/>
      <c r="S711" s="70"/>
      <c r="T711" s="70"/>
      <c r="U711" s="70"/>
      <c r="V711" s="70"/>
      <c r="W711" s="70"/>
      <c r="X711" s="70"/>
      <c r="Y711" s="70"/>
      <c r="Z711" s="70"/>
      <c r="AA711" s="70"/>
      <c r="AB711" s="70"/>
    </row>
    <row r="712" spans="1:28" ht="15.75" customHeight="1" x14ac:dyDescent="0.25">
      <c r="A712" s="70"/>
      <c r="B712" s="71"/>
      <c r="C712" s="71"/>
      <c r="D712" s="72"/>
      <c r="E712" s="72"/>
      <c r="F712" s="70"/>
      <c r="G712" s="70"/>
      <c r="H712" s="70"/>
      <c r="I712" s="70"/>
      <c r="J712" s="70"/>
      <c r="K712" s="70"/>
      <c r="L712" s="70"/>
      <c r="M712" s="70"/>
      <c r="N712" s="70"/>
      <c r="O712" s="70"/>
      <c r="P712" s="70"/>
      <c r="Q712" s="70"/>
      <c r="R712" s="70"/>
      <c r="S712" s="70"/>
      <c r="T712" s="70"/>
      <c r="U712" s="70"/>
      <c r="V712" s="70"/>
      <c r="W712" s="70"/>
      <c r="X712" s="70"/>
      <c r="Y712" s="70"/>
      <c r="Z712" s="70"/>
      <c r="AA712" s="70"/>
      <c r="AB712" s="70"/>
    </row>
    <row r="713" spans="1:28" ht="15.75" customHeight="1" x14ac:dyDescent="0.25">
      <c r="A713" s="70"/>
      <c r="B713" s="71"/>
      <c r="C713" s="71"/>
      <c r="D713" s="72"/>
      <c r="E713" s="72"/>
      <c r="F713" s="70"/>
      <c r="G713" s="70"/>
      <c r="H713" s="70"/>
      <c r="I713" s="70"/>
      <c r="J713" s="70"/>
      <c r="K713" s="70"/>
      <c r="L713" s="70"/>
      <c r="M713" s="70"/>
      <c r="N713" s="70"/>
      <c r="O713" s="70"/>
      <c r="P713" s="70"/>
      <c r="Q713" s="70"/>
      <c r="R713" s="70"/>
      <c r="S713" s="70"/>
      <c r="T713" s="70"/>
      <c r="U713" s="70"/>
      <c r="V713" s="70"/>
      <c r="W713" s="70"/>
      <c r="X713" s="70"/>
      <c r="Y713" s="70"/>
      <c r="Z713" s="70"/>
      <c r="AA713" s="70"/>
      <c r="AB713" s="70"/>
    </row>
    <row r="714" spans="1:28" ht="15.75" customHeight="1" x14ac:dyDescent="0.25">
      <c r="A714" s="70"/>
      <c r="B714" s="71"/>
      <c r="C714" s="71"/>
      <c r="D714" s="72"/>
      <c r="E714" s="72"/>
      <c r="F714" s="70"/>
      <c r="G714" s="70"/>
      <c r="H714" s="70"/>
      <c r="I714" s="70"/>
      <c r="J714" s="70"/>
      <c r="K714" s="70"/>
      <c r="L714" s="70"/>
      <c r="M714" s="70"/>
      <c r="N714" s="70"/>
      <c r="O714" s="70"/>
      <c r="P714" s="70"/>
      <c r="Q714" s="70"/>
      <c r="R714" s="70"/>
      <c r="S714" s="70"/>
      <c r="T714" s="70"/>
      <c r="U714" s="70"/>
      <c r="V714" s="70"/>
      <c r="W714" s="70"/>
      <c r="X714" s="70"/>
      <c r="Y714" s="70"/>
      <c r="Z714" s="70"/>
      <c r="AA714" s="70"/>
      <c r="AB714" s="70"/>
    </row>
    <row r="715" spans="1:28" ht="15.75" customHeight="1" x14ac:dyDescent="0.25">
      <c r="A715" s="70"/>
      <c r="B715" s="71"/>
      <c r="C715" s="71"/>
      <c r="D715" s="72"/>
      <c r="E715" s="72"/>
      <c r="F715" s="70"/>
      <c r="G715" s="70"/>
      <c r="H715" s="70"/>
      <c r="I715" s="70"/>
      <c r="J715" s="70"/>
      <c r="K715" s="70"/>
      <c r="L715" s="70"/>
      <c r="M715" s="70"/>
      <c r="N715" s="70"/>
      <c r="O715" s="70"/>
      <c r="P715" s="70"/>
      <c r="Q715" s="70"/>
      <c r="R715" s="70"/>
      <c r="S715" s="70"/>
      <c r="T715" s="70"/>
      <c r="U715" s="70"/>
      <c r="V715" s="70"/>
      <c r="W715" s="70"/>
      <c r="X715" s="70"/>
      <c r="Y715" s="70"/>
      <c r="Z715" s="70"/>
      <c r="AA715" s="70"/>
      <c r="AB715" s="70"/>
    </row>
    <row r="716" spans="1:28" ht="15.75" customHeight="1" x14ac:dyDescent="0.25">
      <c r="A716" s="70"/>
      <c r="B716" s="71"/>
      <c r="C716" s="71"/>
      <c r="D716" s="72"/>
      <c r="E716" s="72"/>
      <c r="F716" s="70"/>
      <c r="G716" s="70"/>
      <c r="H716" s="70"/>
      <c r="I716" s="70"/>
      <c r="J716" s="70"/>
      <c r="K716" s="70"/>
      <c r="L716" s="70"/>
      <c r="M716" s="70"/>
      <c r="N716" s="70"/>
      <c r="O716" s="70"/>
      <c r="P716" s="70"/>
      <c r="Q716" s="70"/>
      <c r="R716" s="70"/>
      <c r="S716" s="70"/>
      <c r="T716" s="70"/>
      <c r="U716" s="70"/>
      <c r="V716" s="70"/>
      <c r="W716" s="70"/>
      <c r="X716" s="70"/>
      <c r="Y716" s="70"/>
      <c r="Z716" s="70"/>
      <c r="AA716" s="70"/>
      <c r="AB716" s="70"/>
    </row>
    <row r="717" spans="1:28" ht="15.75" customHeight="1" x14ac:dyDescent="0.25">
      <c r="A717" s="70"/>
      <c r="B717" s="71"/>
      <c r="C717" s="71"/>
      <c r="D717" s="72"/>
      <c r="E717" s="72"/>
      <c r="F717" s="70"/>
      <c r="G717" s="70"/>
      <c r="H717" s="70"/>
      <c r="I717" s="70"/>
      <c r="J717" s="70"/>
      <c r="K717" s="70"/>
      <c r="L717" s="70"/>
      <c r="M717" s="70"/>
      <c r="N717" s="70"/>
      <c r="O717" s="70"/>
      <c r="P717" s="70"/>
      <c r="Q717" s="70"/>
      <c r="R717" s="70"/>
      <c r="S717" s="70"/>
      <c r="T717" s="70"/>
      <c r="U717" s="70"/>
      <c r="V717" s="70"/>
      <c r="W717" s="70"/>
      <c r="X717" s="70"/>
      <c r="Y717" s="70"/>
      <c r="Z717" s="70"/>
      <c r="AA717" s="70"/>
      <c r="AB717" s="70"/>
    </row>
    <row r="718" spans="1:28" ht="15.75" customHeight="1" x14ac:dyDescent="0.25">
      <c r="A718" s="70"/>
      <c r="B718" s="71"/>
      <c r="C718" s="71"/>
      <c r="D718" s="72"/>
      <c r="E718" s="72"/>
      <c r="F718" s="70"/>
      <c r="G718" s="70"/>
      <c r="H718" s="70"/>
      <c r="I718" s="70"/>
      <c r="J718" s="70"/>
      <c r="K718" s="70"/>
      <c r="L718" s="70"/>
      <c r="M718" s="70"/>
      <c r="N718" s="70"/>
      <c r="O718" s="70"/>
      <c r="P718" s="70"/>
      <c r="Q718" s="70"/>
      <c r="R718" s="70"/>
      <c r="S718" s="70"/>
      <c r="T718" s="70"/>
      <c r="U718" s="70"/>
      <c r="V718" s="70"/>
      <c r="W718" s="70"/>
      <c r="X718" s="70"/>
      <c r="Y718" s="70"/>
      <c r="Z718" s="70"/>
      <c r="AA718" s="70"/>
      <c r="AB718" s="70"/>
    </row>
    <row r="719" spans="1:28" ht="15.75" customHeight="1" x14ac:dyDescent="0.25">
      <c r="A719" s="70"/>
      <c r="B719" s="71"/>
      <c r="C719" s="71"/>
      <c r="D719" s="72"/>
      <c r="E719" s="72"/>
      <c r="F719" s="70"/>
      <c r="G719" s="70"/>
      <c r="H719" s="70"/>
      <c r="I719" s="70"/>
      <c r="J719" s="70"/>
      <c r="K719" s="70"/>
      <c r="L719" s="70"/>
      <c r="M719" s="70"/>
      <c r="N719" s="70"/>
      <c r="O719" s="70"/>
      <c r="P719" s="70"/>
      <c r="Q719" s="70"/>
      <c r="R719" s="70"/>
      <c r="S719" s="70"/>
      <c r="T719" s="70"/>
      <c r="U719" s="70"/>
      <c r="V719" s="70"/>
      <c r="W719" s="70"/>
      <c r="X719" s="70"/>
      <c r="Y719" s="70"/>
      <c r="Z719" s="70"/>
      <c r="AA719" s="70"/>
      <c r="AB719" s="70"/>
    </row>
    <row r="720" spans="1:28" ht="15.75" customHeight="1" x14ac:dyDescent="0.25">
      <c r="A720" s="70"/>
      <c r="B720" s="71"/>
      <c r="C720" s="71"/>
      <c r="D720" s="72"/>
      <c r="E720" s="72"/>
      <c r="F720" s="70"/>
      <c r="G720" s="70"/>
      <c r="H720" s="70"/>
      <c r="I720" s="70"/>
      <c r="J720" s="70"/>
      <c r="K720" s="70"/>
      <c r="L720" s="70"/>
      <c r="M720" s="70"/>
      <c r="N720" s="70"/>
      <c r="O720" s="70"/>
      <c r="P720" s="70"/>
      <c r="Q720" s="70"/>
      <c r="R720" s="70"/>
      <c r="S720" s="70"/>
      <c r="T720" s="70"/>
      <c r="U720" s="70"/>
      <c r="V720" s="70"/>
      <c r="W720" s="70"/>
      <c r="X720" s="70"/>
      <c r="Y720" s="70"/>
      <c r="Z720" s="70"/>
      <c r="AA720" s="70"/>
      <c r="AB720" s="70"/>
    </row>
    <row r="721" spans="1:28" ht="15.75" customHeight="1" x14ac:dyDescent="0.25">
      <c r="A721" s="70"/>
      <c r="B721" s="71"/>
      <c r="C721" s="71"/>
      <c r="D721" s="72"/>
      <c r="E721" s="72"/>
      <c r="F721" s="70"/>
      <c r="G721" s="70"/>
      <c r="H721" s="70"/>
      <c r="I721" s="70"/>
      <c r="J721" s="70"/>
      <c r="K721" s="70"/>
      <c r="L721" s="70"/>
      <c r="M721" s="70"/>
      <c r="N721" s="70"/>
      <c r="O721" s="70"/>
      <c r="P721" s="70"/>
      <c r="Q721" s="70"/>
      <c r="R721" s="70"/>
      <c r="S721" s="70"/>
      <c r="T721" s="70"/>
      <c r="U721" s="70"/>
      <c r="V721" s="70"/>
      <c r="W721" s="70"/>
      <c r="X721" s="70"/>
      <c r="Y721" s="70"/>
      <c r="Z721" s="70"/>
      <c r="AA721" s="70"/>
      <c r="AB721" s="70"/>
    </row>
    <row r="722" spans="1:28" ht="15.75" customHeight="1" x14ac:dyDescent="0.25">
      <c r="A722" s="70"/>
      <c r="B722" s="71"/>
      <c r="C722" s="71"/>
      <c r="D722" s="72"/>
      <c r="E722" s="72"/>
      <c r="F722" s="70"/>
      <c r="G722" s="70"/>
      <c r="H722" s="70"/>
      <c r="I722" s="70"/>
      <c r="J722" s="70"/>
      <c r="K722" s="70"/>
      <c r="L722" s="70"/>
      <c r="M722" s="70"/>
      <c r="N722" s="70"/>
      <c r="O722" s="70"/>
      <c r="P722" s="70"/>
      <c r="Q722" s="70"/>
      <c r="R722" s="70"/>
      <c r="S722" s="70"/>
      <c r="T722" s="70"/>
      <c r="U722" s="70"/>
      <c r="V722" s="70"/>
      <c r="W722" s="70"/>
      <c r="X722" s="70"/>
      <c r="Y722" s="70"/>
      <c r="Z722" s="70"/>
      <c r="AA722" s="70"/>
      <c r="AB722" s="70"/>
    </row>
    <row r="723" spans="1:28" ht="15.75" customHeight="1" x14ac:dyDescent="0.25">
      <c r="A723" s="70"/>
      <c r="B723" s="71"/>
      <c r="C723" s="71"/>
      <c r="D723" s="72"/>
      <c r="E723" s="72"/>
      <c r="F723" s="70"/>
      <c r="G723" s="70"/>
      <c r="H723" s="70"/>
      <c r="I723" s="70"/>
      <c r="J723" s="70"/>
      <c r="K723" s="70"/>
      <c r="L723" s="70"/>
      <c r="M723" s="70"/>
      <c r="N723" s="70"/>
      <c r="O723" s="70"/>
      <c r="P723" s="70"/>
      <c r="Q723" s="70"/>
      <c r="R723" s="70"/>
      <c r="S723" s="70"/>
      <c r="T723" s="70"/>
      <c r="U723" s="70"/>
      <c r="V723" s="70"/>
      <c r="W723" s="70"/>
      <c r="X723" s="70"/>
      <c r="Y723" s="70"/>
      <c r="Z723" s="70"/>
      <c r="AA723" s="70"/>
      <c r="AB723" s="70"/>
    </row>
    <row r="724" spans="1:28" ht="15.75" customHeight="1" x14ac:dyDescent="0.25">
      <c r="A724" s="70"/>
      <c r="B724" s="71"/>
      <c r="C724" s="71"/>
      <c r="D724" s="72"/>
      <c r="E724" s="72"/>
      <c r="F724" s="70"/>
      <c r="G724" s="70"/>
      <c r="H724" s="70"/>
      <c r="I724" s="70"/>
      <c r="J724" s="70"/>
      <c r="K724" s="70"/>
      <c r="L724" s="70"/>
      <c r="M724" s="70"/>
      <c r="N724" s="70"/>
      <c r="O724" s="70"/>
      <c r="P724" s="70"/>
      <c r="Q724" s="70"/>
      <c r="R724" s="70"/>
      <c r="S724" s="70"/>
      <c r="T724" s="70"/>
      <c r="U724" s="70"/>
      <c r="V724" s="70"/>
      <c r="W724" s="70"/>
      <c r="X724" s="70"/>
      <c r="Y724" s="70"/>
      <c r="Z724" s="70"/>
      <c r="AA724" s="70"/>
      <c r="AB724" s="70"/>
    </row>
    <row r="725" spans="1:28" ht="15.75" customHeight="1" x14ac:dyDescent="0.25">
      <c r="A725" s="70"/>
      <c r="B725" s="71"/>
      <c r="C725" s="71"/>
      <c r="D725" s="72"/>
      <c r="E725" s="72"/>
      <c r="F725" s="70"/>
      <c r="G725" s="70"/>
      <c r="H725" s="70"/>
      <c r="I725" s="70"/>
      <c r="J725" s="70"/>
      <c r="K725" s="70"/>
      <c r="L725" s="70"/>
      <c r="M725" s="70"/>
      <c r="N725" s="70"/>
      <c r="O725" s="70"/>
      <c r="P725" s="70"/>
      <c r="Q725" s="70"/>
      <c r="R725" s="70"/>
      <c r="S725" s="70"/>
      <c r="T725" s="70"/>
      <c r="U725" s="70"/>
      <c r="V725" s="70"/>
      <c r="W725" s="70"/>
      <c r="X725" s="70"/>
      <c r="Y725" s="70"/>
      <c r="Z725" s="70"/>
      <c r="AA725" s="70"/>
      <c r="AB725" s="70"/>
    </row>
    <row r="726" spans="1:28" ht="15.75" customHeight="1" x14ac:dyDescent="0.25">
      <c r="A726" s="70"/>
      <c r="B726" s="71"/>
      <c r="C726" s="71"/>
      <c r="D726" s="72"/>
      <c r="E726" s="72"/>
      <c r="F726" s="70"/>
      <c r="G726" s="70"/>
      <c r="H726" s="70"/>
      <c r="I726" s="70"/>
      <c r="J726" s="70"/>
      <c r="K726" s="70"/>
      <c r="L726" s="70"/>
      <c r="M726" s="70"/>
      <c r="N726" s="70"/>
      <c r="O726" s="70"/>
      <c r="P726" s="70"/>
      <c r="Q726" s="70"/>
      <c r="R726" s="70"/>
      <c r="S726" s="70"/>
      <c r="T726" s="70"/>
      <c r="U726" s="70"/>
      <c r="V726" s="70"/>
      <c r="W726" s="70"/>
      <c r="X726" s="70"/>
      <c r="Y726" s="70"/>
      <c r="Z726" s="70"/>
      <c r="AA726" s="70"/>
      <c r="AB726" s="70"/>
    </row>
    <row r="727" spans="1:28" ht="15.75" customHeight="1" x14ac:dyDescent="0.25">
      <c r="A727" s="70"/>
      <c r="B727" s="71"/>
      <c r="C727" s="71"/>
      <c r="D727" s="72"/>
      <c r="E727" s="72"/>
      <c r="F727" s="70"/>
      <c r="G727" s="70"/>
      <c r="H727" s="70"/>
      <c r="I727" s="70"/>
      <c r="J727" s="70"/>
      <c r="K727" s="70"/>
      <c r="L727" s="70"/>
      <c r="M727" s="70"/>
      <c r="N727" s="70"/>
      <c r="O727" s="70"/>
      <c r="P727" s="70"/>
      <c r="Q727" s="70"/>
      <c r="R727" s="70"/>
      <c r="S727" s="70"/>
      <c r="T727" s="70"/>
      <c r="U727" s="70"/>
      <c r="V727" s="70"/>
      <c r="W727" s="70"/>
      <c r="X727" s="70"/>
      <c r="Y727" s="70"/>
      <c r="Z727" s="70"/>
      <c r="AA727" s="70"/>
      <c r="AB727" s="70"/>
    </row>
    <row r="728" spans="1:28" ht="15.75" customHeight="1" x14ac:dyDescent="0.25">
      <c r="A728" s="70"/>
      <c r="B728" s="71"/>
      <c r="C728" s="71"/>
      <c r="D728" s="72"/>
      <c r="E728" s="72"/>
      <c r="F728" s="70"/>
      <c r="G728" s="70"/>
      <c r="H728" s="70"/>
      <c r="I728" s="70"/>
      <c r="J728" s="70"/>
      <c r="K728" s="70"/>
      <c r="L728" s="70"/>
      <c r="M728" s="70"/>
      <c r="N728" s="70"/>
      <c r="O728" s="70"/>
      <c r="P728" s="70"/>
      <c r="Q728" s="70"/>
      <c r="R728" s="70"/>
      <c r="S728" s="70"/>
      <c r="T728" s="70"/>
      <c r="U728" s="70"/>
      <c r="V728" s="70"/>
      <c r="W728" s="70"/>
      <c r="X728" s="70"/>
      <c r="Y728" s="70"/>
      <c r="Z728" s="70"/>
      <c r="AA728" s="70"/>
      <c r="AB728" s="70"/>
    </row>
    <row r="729" spans="1:28" ht="15.75" customHeight="1" x14ac:dyDescent="0.25">
      <c r="A729" s="70"/>
      <c r="B729" s="71"/>
      <c r="C729" s="71"/>
      <c r="D729" s="72"/>
      <c r="E729" s="72"/>
      <c r="F729" s="70"/>
      <c r="G729" s="70"/>
      <c r="H729" s="70"/>
      <c r="I729" s="70"/>
      <c r="J729" s="70"/>
      <c r="K729" s="70"/>
      <c r="L729" s="70"/>
      <c r="M729" s="70"/>
      <c r="N729" s="70"/>
      <c r="O729" s="70"/>
      <c r="P729" s="70"/>
      <c r="Q729" s="70"/>
      <c r="R729" s="70"/>
      <c r="S729" s="70"/>
      <c r="T729" s="70"/>
      <c r="U729" s="70"/>
      <c r="V729" s="70"/>
      <c r="W729" s="70"/>
      <c r="X729" s="70"/>
      <c r="Y729" s="70"/>
      <c r="Z729" s="70"/>
      <c r="AA729" s="70"/>
      <c r="AB729" s="70"/>
    </row>
    <row r="730" spans="1:28" ht="15.75" customHeight="1" x14ac:dyDescent="0.25">
      <c r="A730" s="70"/>
      <c r="B730" s="71"/>
      <c r="C730" s="71"/>
      <c r="D730" s="72"/>
      <c r="E730" s="72"/>
      <c r="F730" s="70"/>
      <c r="G730" s="70"/>
      <c r="H730" s="70"/>
      <c r="I730" s="70"/>
      <c r="J730" s="70"/>
      <c r="K730" s="70"/>
      <c r="L730" s="70"/>
      <c r="M730" s="70"/>
      <c r="N730" s="70"/>
      <c r="O730" s="70"/>
      <c r="P730" s="70"/>
      <c r="Q730" s="70"/>
      <c r="R730" s="70"/>
      <c r="S730" s="70"/>
      <c r="T730" s="70"/>
      <c r="U730" s="70"/>
      <c r="V730" s="70"/>
      <c r="W730" s="70"/>
      <c r="X730" s="70"/>
      <c r="Y730" s="70"/>
      <c r="Z730" s="70"/>
      <c r="AA730" s="70"/>
      <c r="AB730" s="70"/>
    </row>
    <row r="731" spans="1:28" ht="15.75" customHeight="1" x14ac:dyDescent="0.25">
      <c r="A731" s="70"/>
      <c r="B731" s="71"/>
      <c r="C731" s="71"/>
      <c r="D731" s="72"/>
      <c r="E731" s="72"/>
      <c r="F731" s="70"/>
      <c r="G731" s="70"/>
      <c r="H731" s="70"/>
      <c r="I731" s="70"/>
      <c r="J731" s="70"/>
      <c r="K731" s="70"/>
      <c r="L731" s="70"/>
      <c r="M731" s="70"/>
      <c r="N731" s="70"/>
      <c r="O731" s="70"/>
      <c r="P731" s="70"/>
      <c r="Q731" s="70"/>
      <c r="R731" s="70"/>
      <c r="S731" s="70"/>
      <c r="T731" s="70"/>
      <c r="U731" s="70"/>
      <c r="V731" s="70"/>
      <c r="W731" s="70"/>
      <c r="X731" s="70"/>
      <c r="Y731" s="70"/>
      <c r="Z731" s="70"/>
      <c r="AA731" s="70"/>
      <c r="AB731" s="70"/>
    </row>
    <row r="732" spans="1:28" ht="15.75" customHeight="1" x14ac:dyDescent="0.25">
      <c r="A732" s="70"/>
      <c r="B732" s="71"/>
      <c r="C732" s="71"/>
      <c r="D732" s="72"/>
      <c r="E732" s="72"/>
      <c r="F732" s="70"/>
      <c r="G732" s="70"/>
      <c r="H732" s="70"/>
      <c r="I732" s="70"/>
      <c r="J732" s="70"/>
      <c r="K732" s="70"/>
      <c r="L732" s="70"/>
      <c r="M732" s="70"/>
      <c r="N732" s="70"/>
      <c r="O732" s="70"/>
      <c r="P732" s="70"/>
      <c r="Q732" s="70"/>
      <c r="R732" s="70"/>
      <c r="S732" s="70"/>
      <c r="T732" s="70"/>
      <c r="U732" s="70"/>
      <c r="V732" s="70"/>
      <c r="W732" s="70"/>
      <c r="X732" s="70"/>
      <c r="Y732" s="70"/>
      <c r="Z732" s="70"/>
      <c r="AA732" s="70"/>
      <c r="AB732" s="70"/>
    </row>
    <row r="733" spans="1:28" ht="15.75" customHeight="1" x14ac:dyDescent="0.25">
      <c r="A733" s="70"/>
      <c r="B733" s="71"/>
      <c r="C733" s="71"/>
      <c r="D733" s="72"/>
      <c r="E733" s="72"/>
      <c r="F733" s="70"/>
      <c r="G733" s="70"/>
      <c r="H733" s="70"/>
      <c r="I733" s="70"/>
      <c r="J733" s="70"/>
      <c r="K733" s="70"/>
      <c r="L733" s="70"/>
      <c r="M733" s="70"/>
      <c r="N733" s="70"/>
      <c r="O733" s="70"/>
      <c r="P733" s="70"/>
      <c r="Q733" s="70"/>
      <c r="R733" s="70"/>
      <c r="S733" s="70"/>
      <c r="T733" s="70"/>
      <c r="U733" s="70"/>
      <c r="V733" s="70"/>
      <c r="W733" s="70"/>
      <c r="X733" s="70"/>
      <c r="Y733" s="70"/>
      <c r="Z733" s="70"/>
      <c r="AA733" s="70"/>
      <c r="AB733" s="70"/>
    </row>
    <row r="734" spans="1:28" ht="15.75" customHeight="1" x14ac:dyDescent="0.25">
      <c r="A734" s="70"/>
      <c r="B734" s="71"/>
      <c r="C734" s="71"/>
      <c r="D734" s="72"/>
      <c r="E734" s="72"/>
      <c r="F734" s="70"/>
      <c r="G734" s="70"/>
      <c r="H734" s="70"/>
      <c r="I734" s="70"/>
      <c r="J734" s="70"/>
      <c r="K734" s="70"/>
      <c r="L734" s="70"/>
      <c r="M734" s="70"/>
      <c r="N734" s="70"/>
      <c r="O734" s="70"/>
      <c r="P734" s="70"/>
      <c r="Q734" s="70"/>
      <c r="R734" s="70"/>
      <c r="S734" s="70"/>
      <c r="T734" s="70"/>
      <c r="U734" s="70"/>
      <c r="V734" s="70"/>
      <c r="W734" s="70"/>
      <c r="X734" s="70"/>
      <c r="Y734" s="70"/>
      <c r="Z734" s="70"/>
      <c r="AA734" s="70"/>
      <c r="AB734" s="70"/>
    </row>
    <row r="735" spans="1:28" ht="15.75" customHeight="1" x14ac:dyDescent="0.25">
      <c r="A735" s="70"/>
      <c r="B735" s="71"/>
      <c r="C735" s="71"/>
      <c r="D735" s="72"/>
      <c r="E735" s="72"/>
      <c r="F735" s="70"/>
      <c r="G735" s="70"/>
      <c r="H735" s="70"/>
      <c r="I735" s="70"/>
      <c r="J735" s="70"/>
      <c r="K735" s="70"/>
      <c r="L735" s="70"/>
      <c r="M735" s="70"/>
      <c r="N735" s="70"/>
      <c r="O735" s="70"/>
      <c r="P735" s="70"/>
      <c r="Q735" s="70"/>
      <c r="R735" s="70"/>
      <c r="S735" s="70"/>
      <c r="T735" s="70"/>
      <c r="U735" s="70"/>
      <c r="V735" s="70"/>
      <c r="W735" s="70"/>
      <c r="X735" s="70"/>
      <c r="Y735" s="70"/>
      <c r="Z735" s="70"/>
      <c r="AA735" s="70"/>
      <c r="AB735" s="70"/>
    </row>
    <row r="736" spans="1:28" ht="15.75" customHeight="1" x14ac:dyDescent="0.25">
      <c r="A736" s="70"/>
      <c r="B736" s="71"/>
      <c r="C736" s="71"/>
      <c r="D736" s="72"/>
      <c r="E736" s="72"/>
      <c r="F736" s="70"/>
      <c r="G736" s="70"/>
      <c r="H736" s="70"/>
      <c r="I736" s="70"/>
      <c r="J736" s="70"/>
      <c r="K736" s="70"/>
      <c r="L736" s="70"/>
      <c r="M736" s="70"/>
      <c r="N736" s="70"/>
      <c r="O736" s="70"/>
      <c r="P736" s="70"/>
      <c r="Q736" s="70"/>
      <c r="R736" s="70"/>
      <c r="S736" s="70"/>
      <c r="T736" s="70"/>
      <c r="U736" s="70"/>
      <c r="V736" s="70"/>
      <c r="W736" s="70"/>
      <c r="X736" s="70"/>
      <c r="Y736" s="70"/>
      <c r="Z736" s="70"/>
      <c r="AA736" s="70"/>
      <c r="AB736" s="70"/>
    </row>
    <row r="737" spans="1:28" ht="15.75" customHeight="1" x14ac:dyDescent="0.25">
      <c r="A737" s="70"/>
      <c r="B737" s="71"/>
      <c r="C737" s="71"/>
      <c r="D737" s="72"/>
      <c r="E737" s="72"/>
      <c r="F737" s="70"/>
      <c r="G737" s="70"/>
      <c r="H737" s="70"/>
      <c r="I737" s="70"/>
      <c r="J737" s="70"/>
      <c r="K737" s="70"/>
      <c r="L737" s="70"/>
      <c r="M737" s="70"/>
      <c r="N737" s="70"/>
      <c r="O737" s="70"/>
      <c r="P737" s="70"/>
      <c r="Q737" s="70"/>
      <c r="R737" s="70"/>
      <c r="S737" s="70"/>
      <c r="T737" s="70"/>
      <c r="U737" s="70"/>
      <c r="V737" s="70"/>
      <c r="W737" s="70"/>
      <c r="X737" s="70"/>
      <c r="Y737" s="70"/>
      <c r="Z737" s="70"/>
      <c r="AA737" s="70"/>
      <c r="AB737" s="70"/>
    </row>
    <row r="738" spans="1:28" ht="15.75" customHeight="1" x14ac:dyDescent="0.25">
      <c r="A738" s="70"/>
      <c r="B738" s="71"/>
      <c r="C738" s="71"/>
      <c r="D738" s="72"/>
      <c r="E738" s="72"/>
      <c r="F738" s="70"/>
      <c r="G738" s="70"/>
      <c r="H738" s="70"/>
      <c r="I738" s="70"/>
      <c r="J738" s="70"/>
      <c r="K738" s="70"/>
      <c r="L738" s="70"/>
      <c r="M738" s="70"/>
      <c r="N738" s="70"/>
      <c r="O738" s="70"/>
      <c r="P738" s="70"/>
      <c r="Q738" s="70"/>
      <c r="R738" s="70"/>
      <c r="S738" s="70"/>
      <c r="T738" s="70"/>
      <c r="U738" s="70"/>
      <c r="V738" s="70"/>
      <c r="W738" s="70"/>
      <c r="X738" s="70"/>
      <c r="Y738" s="70"/>
      <c r="Z738" s="70"/>
      <c r="AA738" s="70"/>
      <c r="AB738" s="70"/>
    </row>
    <row r="739" spans="1:28" ht="15.75" customHeight="1" x14ac:dyDescent="0.25">
      <c r="A739" s="70"/>
      <c r="B739" s="71"/>
      <c r="C739" s="71"/>
      <c r="D739" s="72"/>
      <c r="E739" s="72"/>
      <c r="F739" s="70"/>
      <c r="G739" s="70"/>
      <c r="H739" s="70"/>
      <c r="I739" s="70"/>
      <c r="J739" s="70"/>
      <c r="K739" s="70"/>
      <c r="L739" s="70"/>
      <c r="M739" s="70"/>
      <c r="N739" s="70"/>
      <c r="O739" s="70"/>
      <c r="P739" s="70"/>
      <c r="Q739" s="70"/>
      <c r="R739" s="70"/>
      <c r="S739" s="70"/>
      <c r="T739" s="70"/>
      <c r="U739" s="70"/>
      <c r="V739" s="70"/>
      <c r="W739" s="70"/>
      <c r="X739" s="70"/>
      <c r="Y739" s="70"/>
      <c r="Z739" s="70"/>
      <c r="AA739" s="70"/>
      <c r="AB739" s="70"/>
    </row>
    <row r="740" spans="1:28" ht="15.75" customHeight="1" x14ac:dyDescent="0.25">
      <c r="A740" s="70"/>
      <c r="B740" s="71"/>
      <c r="C740" s="71"/>
      <c r="D740" s="72"/>
      <c r="E740" s="72"/>
      <c r="F740" s="70"/>
      <c r="G740" s="70"/>
      <c r="H740" s="70"/>
      <c r="I740" s="70"/>
      <c r="J740" s="70"/>
      <c r="K740" s="70"/>
      <c r="L740" s="70"/>
      <c r="M740" s="70"/>
      <c r="N740" s="70"/>
      <c r="O740" s="70"/>
      <c r="P740" s="70"/>
      <c r="Q740" s="70"/>
      <c r="R740" s="70"/>
      <c r="S740" s="70"/>
      <c r="T740" s="70"/>
      <c r="U740" s="70"/>
      <c r="V740" s="70"/>
      <c r="W740" s="70"/>
      <c r="X740" s="70"/>
      <c r="Y740" s="70"/>
      <c r="Z740" s="70"/>
      <c r="AA740" s="70"/>
      <c r="AB740" s="70"/>
    </row>
    <row r="741" spans="1:28" ht="15.75" customHeight="1" x14ac:dyDescent="0.25">
      <c r="A741" s="70"/>
      <c r="B741" s="71"/>
      <c r="C741" s="71"/>
      <c r="D741" s="72"/>
      <c r="E741" s="72"/>
      <c r="F741" s="70"/>
      <c r="G741" s="70"/>
      <c r="H741" s="70"/>
      <c r="I741" s="70"/>
      <c r="J741" s="70"/>
      <c r="K741" s="70"/>
      <c r="L741" s="70"/>
      <c r="M741" s="70"/>
      <c r="N741" s="70"/>
      <c r="O741" s="70"/>
      <c r="P741" s="70"/>
      <c r="Q741" s="70"/>
      <c r="R741" s="70"/>
      <c r="S741" s="70"/>
      <c r="T741" s="70"/>
      <c r="U741" s="70"/>
      <c r="V741" s="70"/>
      <c r="W741" s="70"/>
      <c r="X741" s="70"/>
      <c r="Y741" s="70"/>
      <c r="Z741" s="70"/>
      <c r="AA741" s="70"/>
      <c r="AB741" s="70"/>
    </row>
    <row r="742" spans="1:28" ht="15.75" customHeight="1" x14ac:dyDescent="0.25">
      <c r="A742" s="70"/>
      <c r="B742" s="71"/>
      <c r="C742" s="71"/>
      <c r="D742" s="72"/>
      <c r="E742" s="72"/>
      <c r="F742" s="70"/>
      <c r="G742" s="70"/>
      <c r="H742" s="70"/>
      <c r="I742" s="70"/>
      <c r="J742" s="70"/>
      <c r="K742" s="70"/>
      <c r="L742" s="70"/>
      <c r="M742" s="70"/>
      <c r="N742" s="70"/>
      <c r="O742" s="70"/>
      <c r="P742" s="70"/>
      <c r="Q742" s="70"/>
      <c r="R742" s="70"/>
      <c r="S742" s="70"/>
      <c r="T742" s="70"/>
      <c r="U742" s="70"/>
      <c r="V742" s="70"/>
      <c r="W742" s="70"/>
      <c r="X742" s="70"/>
      <c r="Y742" s="70"/>
      <c r="Z742" s="70"/>
      <c r="AA742" s="70"/>
      <c r="AB742" s="70"/>
    </row>
    <row r="743" spans="1:28" ht="15.75" customHeight="1" x14ac:dyDescent="0.25">
      <c r="A743" s="70"/>
      <c r="B743" s="71"/>
      <c r="C743" s="71"/>
      <c r="D743" s="72"/>
      <c r="E743" s="72"/>
      <c r="F743" s="70"/>
      <c r="G743" s="70"/>
      <c r="H743" s="70"/>
      <c r="I743" s="70"/>
      <c r="J743" s="70"/>
      <c r="K743" s="70"/>
      <c r="L743" s="70"/>
      <c r="M743" s="70"/>
      <c r="N743" s="70"/>
      <c r="O743" s="70"/>
      <c r="P743" s="70"/>
      <c r="Q743" s="70"/>
      <c r="R743" s="70"/>
      <c r="S743" s="70"/>
      <c r="T743" s="70"/>
      <c r="U743" s="70"/>
      <c r="V743" s="70"/>
      <c r="W743" s="70"/>
      <c r="X743" s="70"/>
      <c r="Y743" s="70"/>
      <c r="Z743" s="70"/>
      <c r="AA743" s="70"/>
      <c r="AB743" s="70"/>
    </row>
    <row r="744" spans="1:28" ht="15.75" customHeight="1" x14ac:dyDescent="0.25">
      <c r="A744" s="70"/>
      <c r="B744" s="71"/>
      <c r="C744" s="71"/>
      <c r="D744" s="72"/>
      <c r="E744" s="72"/>
      <c r="F744" s="70"/>
      <c r="G744" s="70"/>
      <c r="H744" s="70"/>
      <c r="I744" s="70"/>
      <c r="J744" s="70"/>
      <c r="K744" s="70"/>
      <c r="L744" s="70"/>
      <c r="M744" s="70"/>
      <c r="N744" s="70"/>
      <c r="O744" s="70"/>
      <c r="P744" s="70"/>
      <c r="Q744" s="70"/>
      <c r="R744" s="70"/>
      <c r="S744" s="70"/>
      <c r="T744" s="70"/>
      <c r="U744" s="70"/>
      <c r="V744" s="70"/>
      <c r="W744" s="70"/>
      <c r="X744" s="70"/>
      <c r="Y744" s="70"/>
      <c r="Z744" s="70"/>
      <c r="AA744" s="70"/>
      <c r="AB744" s="70"/>
    </row>
    <row r="745" spans="1:28" ht="15.75" customHeight="1" x14ac:dyDescent="0.25">
      <c r="A745" s="70"/>
      <c r="B745" s="71"/>
      <c r="C745" s="71"/>
      <c r="D745" s="72"/>
      <c r="E745" s="72"/>
      <c r="F745" s="70"/>
      <c r="G745" s="70"/>
      <c r="H745" s="70"/>
      <c r="I745" s="70"/>
      <c r="J745" s="70"/>
      <c r="K745" s="70"/>
      <c r="L745" s="70"/>
      <c r="M745" s="70"/>
      <c r="N745" s="70"/>
      <c r="O745" s="70"/>
      <c r="P745" s="70"/>
      <c r="Q745" s="70"/>
      <c r="R745" s="70"/>
      <c r="S745" s="70"/>
      <c r="T745" s="70"/>
      <c r="U745" s="70"/>
      <c r="V745" s="70"/>
      <c r="W745" s="70"/>
      <c r="X745" s="70"/>
      <c r="Y745" s="70"/>
      <c r="Z745" s="70"/>
      <c r="AA745" s="70"/>
      <c r="AB745" s="70"/>
    </row>
    <row r="746" spans="1:28" ht="15.75" customHeight="1" x14ac:dyDescent="0.25">
      <c r="A746" s="70"/>
      <c r="B746" s="71"/>
      <c r="C746" s="71"/>
      <c r="D746" s="72"/>
      <c r="E746" s="72"/>
      <c r="F746" s="70"/>
      <c r="G746" s="70"/>
      <c r="H746" s="70"/>
      <c r="I746" s="70"/>
      <c r="J746" s="70"/>
      <c r="K746" s="70"/>
      <c r="L746" s="70"/>
      <c r="M746" s="70"/>
      <c r="N746" s="70"/>
      <c r="O746" s="70"/>
      <c r="P746" s="70"/>
      <c r="Q746" s="70"/>
      <c r="R746" s="70"/>
      <c r="S746" s="70"/>
      <c r="T746" s="70"/>
      <c r="U746" s="70"/>
      <c r="V746" s="70"/>
      <c r="W746" s="70"/>
      <c r="X746" s="70"/>
      <c r="Y746" s="70"/>
      <c r="Z746" s="70"/>
      <c r="AA746" s="70"/>
      <c r="AB746" s="70"/>
    </row>
    <row r="747" spans="1:28" ht="15.75" customHeight="1" x14ac:dyDescent="0.25">
      <c r="A747" s="70"/>
      <c r="B747" s="71"/>
      <c r="C747" s="71"/>
      <c r="D747" s="72"/>
      <c r="E747" s="72"/>
      <c r="F747" s="70"/>
      <c r="G747" s="70"/>
      <c r="H747" s="70"/>
      <c r="I747" s="70"/>
      <c r="J747" s="70"/>
      <c r="K747" s="70"/>
      <c r="L747" s="70"/>
      <c r="M747" s="70"/>
      <c r="N747" s="70"/>
      <c r="O747" s="70"/>
      <c r="P747" s="70"/>
      <c r="Q747" s="70"/>
      <c r="R747" s="70"/>
      <c r="S747" s="70"/>
      <c r="T747" s="70"/>
      <c r="U747" s="70"/>
      <c r="V747" s="70"/>
      <c r="W747" s="70"/>
      <c r="X747" s="70"/>
      <c r="Y747" s="70"/>
      <c r="Z747" s="70"/>
      <c r="AA747" s="70"/>
      <c r="AB747" s="70"/>
    </row>
    <row r="748" spans="1:28" ht="15.75" customHeight="1" x14ac:dyDescent="0.25">
      <c r="A748" s="70"/>
      <c r="B748" s="71"/>
      <c r="C748" s="71"/>
      <c r="D748" s="72"/>
      <c r="E748" s="72"/>
      <c r="F748" s="70"/>
      <c r="G748" s="70"/>
      <c r="H748" s="70"/>
      <c r="I748" s="70"/>
      <c r="J748" s="70"/>
      <c r="K748" s="70"/>
      <c r="L748" s="70"/>
      <c r="M748" s="70"/>
      <c r="N748" s="70"/>
      <c r="O748" s="70"/>
      <c r="P748" s="70"/>
      <c r="Q748" s="70"/>
      <c r="R748" s="70"/>
      <c r="S748" s="70"/>
      <c r="T748" s="70"/>
      <c r="U748" s="70"/>
      <c r="V748" s="70"/>
      <c r="W748" s="70"/>
      <c r="X748" s="70"/>
      <c r="Y748" s="70"/>
      <c r="Z748" s="70"/>
      <c r="AA748" s="70"/>
      <c r="AB748" s="70"/>
    </row>
    <row r="749" spans="1:28" ht="15.75" customHeight="1" x14ac:dyDescent="0.25">
      <c r="A749" s="70"/>
      <c r="B749" s="71"/>
      <c r="C749" s="71"/>
      <c r="D749" s="72"/>
      <c r="E749" s="72"/>
      <c r="F749" s="70"/>
      <c r="G749" s="70"/>
      <c r="H749" s="70"/>
      <c r="I749" s="70"/>
      <c r="J749" s="70"/>
      <c r="K749" s="70"/>
      <c r="L749" s="70"/>
      <c r="M749" s="70"/>
      <c r="N749" s="70"/>
      <c r="O749" s="70"/>
      <c r="P749" s="70"/>
      <c r="Q749" s="70"/>
      <c r="R749" s="70"/>
      <c r="S749" s="70"/>
      <c r="T749" s="70"/>
      <c r="U749" s="70"/>
      <c r="V749" s="70"/>
      <c r="W749" s="70"/>
      <c r="X749" s="70"/>
      <c r="Y749" s="70"/>
      <c r="Z749" s="70"/>
      <c r="AA749" s="70"/>
      <c r="AB749" s="70"/>
    </row>
    <row r="750" spans="1:28" ht="15.75" customHeight="1" x14ac:dyDescent="0.25">
      <c r="A750" s="70"/>
      <c r="B750" s="71"/>
      <c r="C750" s="71"/>
      <c r="D750" s="72"/>
      <c r="E750" s="72"/>
      <c r="F750" s="70"/>
      <c r="G750" s="70"/>
      <c r="H750" s="70"/>
      <c r="I750" s="70"/>
      <c r="J750" s="70"/>
      <c r="K750" s="70"/>
      <c r="L750" s="70"/>
      <c r="M750" s="70"/>
      <c r="N750" s="70"/>
      <c r="O750" s="70"/>
      <c r="P750" s="70"/>
      <c r="Q750" s="70"/>
      <c r="R750" s="70"/>
      <c r="S750" s="70"/>
      <c r="T750" s="70"/>
      <c r="U750" s="70"/>
      <c r="V750" s="70"/>
      <c r="W750" s="70"/>
      <c r="X750" s="70"/>
      <c r="Y750" s="70"/>
      <c r="Z750" s="70"/>
      <c r="AA750" s="70"/>
      <c r="AB750" s="70"/>
    </row>
    <row r="751" spans="1:28" ht="15.75" customHeight="1" x14ac:dyDescent="0.25">
      <c r="A751" s="70"/>
      <c r="B751" s="71"/>
      <c r="C751" s="71"/>
      <c r="D751" s="72"/>
      <c r="E751" s="72"/>
      <c r="F751" s="70"/>
      <c r="G751" s="70"/>
      <c r="H751" s="70"/>
      <c r="I751" s="70"/>
      <c r="J751" s="70"/>
      <c r="K751" s="70"/>
      <c r="L751" s="70"/>
      <c r="M751" s="70"/>
      <c r="N751" s="70"/>
      <c r="O751" s="70"/>
      <c r="P751" s="70"/>
      <c r="Q751" s="70"/>
      <c r="R751" s="70"/>
      <c r="S751" s="70"/>
      <c r="T751" s="70"/>
      <c r="U751" s="70"/>
      <c r="V751" s="70"/>
      <c r="W751" s="70"/>
      <c r="X751" s="70"/>
      <c r="Y751" s="70"/>
      <c r="Z751" s="70"/>
      <c r="AA751" s="70"/>
      <c r="AB751" s="70"/>
    </row>
    <row r="752" spans="1:28" ht="15.75" customHeight="1" x14ac:dyDescent="0.25">
      <c r="A752" s="70"/>
      <c r="B752" s="71"/>
      <c r="C752" s="71"/>
      <c r="D752" s="72"/>
      <c r="E752" s="72"/>
      <c r="F752" s="70"/>
      <c r="G752" s="70"/>
      <c r="H752" s="70"/>
      <c r="I752" s="70"/>
      <c r="J752" s="70"/>
      <c r="K752" s="70"/>
      <c r="L752" s="70"/>
      <c r="M752" s="70"/>
      <c r="N752" s="70"/>
      <c r="O752" s="70"/>
      <c r="P752" s="70"/>
      <c r="Q752" s="70"/>
      <c r="R752" s="70"/>
      <c r="S752" s="70"/>
      <c r="T752" s="70"/>
      <c r="U752" s="70"/>
      <c r="V752" s="70"/>
      <c r="W752" s="70"/>
      <c r="X752" s="70"/>
      <c r="Y752" s="70"/>
      <c r="Z752" s="70"/>
      <c r="AA752" s="70"/>
      <c r="AB752" s="70"/>
    </row>
    <row r="753" spans="1:28" ht="15.75" customHeight="1" x14ac:dyDescent="0.25">
      <c r="A753" s="70"/>
      <c r="B753" s="71"/>
      <c r="C753" s="71"/>
      <c r="D753" s="72"/>
      <c r="E753" s="72"/>
      <c r="F753" s="70"/>
      <c r="G753" s="70"/>
      <c r="H753" s="70"/>
      <c r="I753" s="70"/>
      <c r="J753" s="70"/>
      <c r="K753" s="70"/>
      <c r="L753" s="70"/>
      <c r="M753" s="70"/>
      <c r="N753" s="70"/>
      <c r="O753" s="70"/>
      <c r="P753" s="70"/>
      <c r="Q753" s="70"/>
      <c r="R753" s="70"/>
      <c r="S753" s="70"/>
      <c r="T753" s="70"/>
      <c r="U753" s="70"/>
      <c r="V753" s="70"/>
      <c r="W753" s="70"/>
      <c r="X753" s="70"/>
      <c r="Y753" s="70"/>
      <c r="Z753" s="70"/>
      <c r="AA753" s="70"/>
      <c r="AB753" s="70"/>
    </row>
    <row r="754" spans="1:28" ht="15.75" customHeight="1" x14ac:dyDescent="0.25">
      <c r="A754" s="70"/>
      <c r="B754" s="71"/>
      <c r="C754" s="71"/>
      <c r="D754" s="72"/>
      <c r="E754" s="72"/>
      <c r="F754" s="70"/>
      <c r="G754" s="70"/>
      <c r="H754" s="70"/>
      <c r="I754" s="70"/>
      <c r="J754" s="70"/>
      <c r="K754" s="70"/>
      <c r="L754" s="70"/>
      <c r="M754" s="70"/>
      <c r="N754" s="70"/>
      <c r="O754" s="70"/>
      <c r="P754" s="70"/>
      <c r="Q754" s="70"/>
      <c r="R754" s="70"/>
      <c r="S754" s="70"/>
      <c r="T754" s="70"/>
      <c r="U754" s="70"/>
      <c r="V754" s="70"/>
      <c r="W754" s="70"/>
      <c r="X754" s="70"/>
      <c r="Y754" s="70"/>
      <c r="Z754" s="70"/>
      <c r="AA754" s="70"/>
      <c r="AB754" s="70"/>
    </row>
    <row r="755" spans="1:28" ht="15.75" customHeight="1" x14ac:dyDescent="0.25">
      <c r="A755" s="70"/>
      <c r="B755" s="71"/>
      <c r="C755" s="71"/>
      <c r="D755" s="72"/>
      <c r="E755" s="72"/>
      <c r="F755" s="70"/>
      <c r="G755" s="70"/>
      <c r="H755" s="70"/>
      <c r="I755" s="70"/>
      <c r="J755" s="70"/>
      <c r="K755" s="70"/>
      <c r="L755" s="70"/>
      <c r="M755" s="70"/>
      <c r="N755" s="70"/>
      <c r="O755" s="70"/>
      <c r="P755" s="70"/>
      <c r="Q755" s="70"/>
      <c r="R755" s="70"/>
      <c r="S755" s="70"/>
      <c r="T755" s="70"/>
      <c r="U755" s="70"/>
      <c r="V755" s="70"/>
      <c r="W755" s="70"/>
      <c r="X755" s="70"/>
      <c r="Y755" s="70"/>
      <c r="Z755" s="70"/>
      <c r="AA755" s="70"/>
      <c r="AB755" s="70"/>
    </row>
    <row r="756" spans="1:28" ht="15.75" customHeight="1" x14ac:dyDescent="0.25">
      <c r="A756" s="70"/>
      <c r="B756" s="71"/>
      <c r="C756" s="71"/>
      <c r="D756" s="72"/>
      <c r="E756" s="72"/>
      <c r="F756" s="70"/>
      <c r="G756" s="70"/>
      <c r="H756" s="70"/>
      <c r="I756" s="70"/>
      <c r="J756" s="70"/>
      <c r="K756" s="70"/>
      <c r="L756" s="70"/>
      <c r="M756" s="70"/>
      <c r="N756" s="70"/>
      <c r="O756" s="70"/>
      <c r="P756" s="70"/>
      <c r="Q756" s="70"/>
      <c r="R756" s="70"/>
      <c r="S756" s="70"/>
      <c r="T756" s="70"/>
      <c r="U756" s="70"/>
      <c r="V756" s="70"/>
      <c r="W756" s="70"/>
      <c r="X756" s="70"/>
      <c r="Y756" s="70"/>
      <c r="Z756" s="70"/>
      <c r="AA756" s="70"/>
      <c r="AB756" s="70"/>
    </row>
    <row r="757" spans="1:28" ht="15.75" customHeight="1" x14ac:dyDescent="0.25">
      <c r="A757" s="70"/>
      <c r="B757" s="71"/>
      <c r="C757" s="71"/>
      <c r="D757" s="72"/>
      <c r="E757" s="72"/>
      <c r="F757" s="70"/>
      <c r="G757" s="70"/>
      <c r="H757" s="70"/>
      <c r="I757" s="70"/>
      <c r="J757" s="70"/>
      <c r="K757" s="70"/>
      <c r="L757" s="70"/>
      <c r="M757" s="70"/>
      <c r="N757" s="70"/>
      <c r="O757" s="70"/>
      <c r="P757" s="70"/>
      <c r="Q757" s="70"/>
      <c r="R757" s="70"/>
      <c r="S757" s="70"/>
      <c r="T757" s="70"/>
      <c r="U757" s="70"/>
      <c r="V757" s="70"/>
      <c r="W757" s="70"/>
      <c r="X757" s="70"/>
      <c r="Y757" s="70"/>
      <c r="Z757" s="70"/>
      <c r="AA757" s="70"/>
      <c r="AB757" s="70"/>
    </row>
    <row r="758" spans="1:28" ht="15.75" customHeight="1" x14ac:dyDescent="0.25">
      <c r="A758" s="70"/>
      <c r="B758" s="71"/>
      <c r="C758" s="71"/>
      <c r="D758" s="72"/>
      <c r="E758" s="72"/>
      <c r="F758" s="70"/>
      <c r="G758" s="70"/>
      <c r="H758" s="70"/>
      <c r="I758" s="70"/>
      <c r="J758" s="70"/>
      <c r="K758" s="70"/>
      <c r="L758" s="70"/>
      <c r="M758" s="70"/>
      <c r="N758" s="70"/>
      <c r="O758" s="70"/>
      <c r="P758" s="70"/>
      <c r="Q758" s="70"/>
      <c r="R758" s="70"/>
      <c r="S758" s="70"/>
      <c r="T758" s="70"/>
      <c r="U758" s="70"/>
      <c r="V758" s="70"/>
      <c r="W758" s="70"/>
      <c r="X758" s="70"/>
      <c r="Y758" s="70"/>
      <c r="Z758" s="70"/>
      <c r="AA758" s="70"/>
      <c r="AB758" s="70"/>
    </row>
    <row r="759" spans="1:28" ht="15.75" customHeight="1" x14ac:dyDescent="0.25">
      <c r="A759" s="70"/>
      <c r="B759" s="71"/>
      <c r="C759" s="71"/>
      <c r="D759" s="72"/>
      <c r="E759" s="72"/>
      <c r="F759" s="70"/>
      <c r="G759" s="70"/>
      <c r="H759" s="70"/>
      <c r="I759" s="70"/>
      <c r="J759" s="70"/>
      <c r="K759" s="70"/>
      <c r="L759" s="70"/>
      <c r="M759" s="70"/>
      <c r="N759" s="70"/>
      <c r="O759" s="70"/>
      <c r="P759" s="70"/>
      <c r="Q759" s="70"/>
      <c r="R759" s="70"/>
      <c r="S759" s="70"/>
      <c r="T759" s="70"/>
      <c r="U759" s="70"/>
      <c r="V759" s="70"/>
      <c r="W759" s="70"/>
      <c r="X759" s="70"/>
      <c r="Y759" s="70"/>
      <c r="Z759" s="70"/>
      <c r="AA759" s="70"/>
      <c r="AB759" s="70"/>
    </row>
    <row r="760" spans="1:28" ht="15.75" customHeight="1" x14ac:dyDescent="0.25">
      <c r="A760" s="70"/>
      <c r="B760" s="71"/>
      <c r="C760" s="71"/>
      <c r="D760" s="72"/>
      <c r="E760" s="72"/>
      <c r="F760" s="70"/>
      <c r="G760" s="70"/>
      <c r="H760" s="70"/>
      <c r="I760" s="70"/>
      <c r="J760" s="70"/>
      <c r="K760" s="70"/>
      <c r="L760" s="70"/>
      <c r="M760" s="70"/>
      <c r="N760" s="70"/>
      <c r="O760" s="70"/>
      <c r="P760" s="70"/>
      <c r="Q760" s="70"/>
      <c r="R760" s="70"/>
      <c r="S760" s="70"/>
      <c r="T760" s="70"/>
      <c r="U760" s="70"/>
      <c r="V760" s="70"/>
      <c r="W760" s="70"/>
      <c r="X760" s="70"/>
      <c r="Y760" s="70"/>
      <c r="Z760" s="70"/>
      <c r="AA760" s="70"/>
      <c r="AB760" s="70"/>
    </row>
    <row r="761" spans="1:28" ht="15.75" customHeight="1" x14ac:dyDescent="0.25">
      <c r="A761" s="70"/>
      <c r="B761" s="71"/>
      <c r="C761" s="71"/>
      <c r="D761" s="72"/>
      <c r="E761" s="72"/>
      <c r="F761" s="70"/>
      <c r="G761" s="70"/>
      <c r="H761" s="70"/>
      <c r="I761" s="70"/>
      <c r="J761" s="70"/>
      <c r="K761" s="70"/>
      <c r="L761" s="70"/>
      <c r="M761" s="70"/>
      <c r="N761" s="70"/>
      <c r="O761" s="70"/>
      <c r="P761" s="70"/>
      <c r="Q761" s="70"/>
      <c r="R761" s="70"/>
      <c r="S761" s="70"/>
      <c r="T761" s="70"/>
      <c r="U761" s="70"/>
      <c r="V761" s="70"/>
      <c r="W761" s="70"/>
      <c r="X761" s="70"/>
      <c r="Y761" s="70"/>
      <c r="Z761" s="70"/>
      <c r="AA761" s="70"/>
      <c r="AB761" s="70"/>
    </row>
    <row r="762" spans="1:28" ht="15.75" customHeight="1" x14ac:dyDescent="0.25">
      <c r="A762" s="70"/>
      <c r="B762" s="71"/>
      <c r="C762" s="71"/>
      <c r="D762" s="72"/>
      <c r="E762" s="72"/>
      <c r="F762" s="70"/>
      <c r="G762" s="70"/>
      <c r="H762" s="70"/>
      <c r="I762" s="70"/>
      <c r="J762" s="70"/>
      <c r="K762" s="70"/>
      <c r="L762" s="70"/>
      <c r="M762" s="70"/>
      <c r="N762" s="70"/>
      <c r="O762" s="70"/>
      <c r="P762" s="70"/>
      <c r="Q762" s="70"/>
      <c r="R762" s="70"/>
      <c r="S762" s="70"/>
      <c r="T762" s="70"/>
      <c r="U762" s="70"/>
      <c r="V762" s="70"/>
      <c r="W762" s="70"/>
      <c r="X762" s="70"/>
      <c r="Y762" s="70"/>
      <c r="Z762" s="70"/>
      <c r="AA762" s="70"/>
      <c r="AB762" s="70"/>
    </row>
    <row r="763" spans="1:28" ht="15.75" customHeight="1" x14ac:dyDescent="0.25">
      <c r="A763" s="70"/>
      <c r="B763" s="71"/>
      <c r="C763" s="71"/>
      <c r="D763" s="72"/>
      <c r="E763" s="72"/>
      <c r="F763" s="70"/>
      <c r="G763" s="70"/>
      <c r="H763" s="70"/>
      <c r="I763" s="70"/>
      <c r="J763" s="70"/>
      <c r="K763" s="70"/>
      <c r="L763" s="70"/>
      <c r="M763" s="70"/>
      <c r="N763" s="70"/>
      <c r="O763" s="70"/>
      <c r="P763" s="70"/>
      <c r="Q763" s="70"/>
      <c r="R763" s="70"/>
      <c r="S763" s="70"/>
      <c r="T763" s="70"/>
      <c r="U763" s="70"/>
      <c r="V763" s="70"/>
      <c r="W763" s="70"/>
      <c r="X763" s="70"/>
      <c r="Y763" s="70"/>
      <c r="Z763" s="70"/>
      <c r="AA763" s="70"/>
      <c r="AB763" s="70"/>
    </row>
    <row r="764" spans="1:28" ht="15.75" customHeight="1" x14ac:dyDescent="0.25">
      <c r="A764" s="70"/>
      <c r="B764" s="71"/>
      <c r="C764" s="71"/>
      <c r="D764" s="72"/>
      <c r="E764" s="72"/>
      <c r="F764" s="70"/>
      <c r="G764" s="70"/>
      <c r="H764" s="70"/>
      <c r="I764" s="70"/>
      <c r="J764" s="70"/>
      <c r="K764" s="70"/>
      <c r="L764" s="70"/>
      <c r="M764" s="70"/>
      <c r="N764" s="70"/>
      <c r="O764" s="70"/>
      <c r="P764" s="70"/>
      <c r="Q764" s="70"/>
      <c r="R764" s="70"/>
      <c r="S764" s="70"/>
      <c r="T764" s="70"/>
      <c r="U764" s="70"/>
      <c r="V764" s="70"/>
      <c r="W764" s="70"/>
      <c r="X764" s="70"/>
      <c r="Y764" s="70"/>
      <c r="Z764" s="70"/>
      <c r="AA764" s="70"/>
      <c r="AB764" s="70"/>
    </row>
    <row r="765" spans="1:28" ht="15.75" customHeight="1" x14ac:dyDescent="0.25">
      <c r="A765" s="70"/>
      <c r="B765" s="71"/>
      <c r="C765" s="71"/>
      <c r="D765" s="72"/>
      <c r="E765" s="72"/>
      <c r="F765" s="70"/>
      <c r="G765" s="70"/>
      <c r="H765" s="70"/>
      <c r="I765" s="70"/>
      <c r="J765" s="70"/>
      <c r="K765" s="70"/>
      <c r="L765" s="70"/>
      <c r="M765" s="70"/>
      <c r="N765" s="70"/>
      <c r="O765" s="70"/>
      <c r="P765" s="70"/>
      <c r="Q765" s="70"/>
      <c r="R765" s="70"/>
      <c r="S765" s="70"/>
      <c r="T765" s="70"/>
      <c r="U765" s="70"/>
      <c r="V765" s="70"/>
      <c r="W765" s="70"/>
      <c r="X765" s="70"/>
      <c r="Y765" s="70"/>
      <c r="Z765" s="70"/>
      <c r="AA765" s="70"/>
      <c r="AB765" s="70"/>
    </row>
    <row r="766" spans="1:28" ht="15.75" customHeight="1" x14ac:dyDescent="0.25">
      <c r="A766" s="70"/>
      <c r="B766" s="71"/>
      <c r="C766" s="71"/>
      <c r="D766" s="72"/>
      <c r="E766" s="72"/>
      <c r="F766" s="70"/>
      <c r="G766" s="70"/>
      <c r="H766" s="70"/>
      <c r="I766" s="70"/>
      <c r="J766" s="70"/>
      <c r="K766" s="70"/>
      <c r="L766" s="70"/>
      <c r="M766" s="70"/>
      <c r="N766" s="70"/>
      <c r="O766" s="70"/>
      <c r="P766" s="70"/>
      <c r="Q766" s="70"/>
      <c r="R766" s="70"/>
      <c r="S766" s="70"/>
      <c r="T766" s="70"/>
      <c r="U766" s="70"/>
      <c r="V766" s="70"/>
      <c r="W766" s="70"/>
      <c r="X766" s="70"/>
      <c r="Y766" s="70"/>
      <c r="Z766" s="70"/>
      <c r="AA766" s="70"/>
      <c r="AB766" s="70"/>
    </row>
    <row r="767" spans="1:28" ht="15.75" customHeight="1" x14ac:dyDescent="0.25">
      <c r="A767" s="70"/>
      <c r="B767" s="71"/>
      <c r="C767" s="71"/>
      <c r="D767" s="72"/>
      <c r="E767" s="72"/>
      <c r="F767" s="70"/>
      <c r="G767" s="70"/>
      <c r="H767" s="70"/>
      <c r="I767" s="70"/>
      <c r="J767" s="70"/>
      <c r="K767" s="70"/>
      <c r="L767" s="70"/>
      <c r="M767" s="70"/>
      <c r="N767" s="70"/>
      <c r="O767" s="70"/>
      <c r="P767" s="70"/>
      <c r="Q767" s="70"/>
      <c r="R767" s="70"/>
      <c r="S767" s="70"/>
      <c r="T767" s="70"/>
      <c r="U767" s="70"/>
      <c r="V767" s="70"/>
      <c r="W767" s="70"/>
      <c r="X767" s="70"/>
      <c r="Y767" s="70"/>
      <c r="Z767" s="70"/>
      <c r="AA767" s="70"/>
      <c r="AB767" s="70"/>
    </row>
    <row r="768" spans="1:28" ht="15.75" customHeight="1" x14ac:dyDescent="0.25">
      <c r="A768" s="70"/>
      <c r="B768" s="71"/>
      <c r="C768" s="71"/>
      <c r="D768" s="72"/>
      <c r="E768" s="72"/>
      <c r="F768" s="70"/>
      <c r="G768" s="70"/>
      <c r="H768" s="70"/>
      <c r="I768" s="70"/>
      <c r="J768" s="70"/>
      <c r="K768" s="70"/>
      <c r="L768" s="70"/>
      <c r="M768" s="70"/>
      <c r="N768" s="70"/>
      <c r="O768" s="70"/>
      <c r="P768" s="70"/>
      <c r="Q768" s="70"/>
      <c r="R768" s="70"/>
      <c r="S768" s="70"/>
      <c r="T768" s="70"/>
      <c r="U768" s="70"/>
      <c r="V768" s="70"/>
      <c r="W768" s="70"/>
      <c r="X768" s="70"/>
      <c r="Y768" s="70"/>
      <c r="Z768" s="70"/>
      <c r="AA768" s="70"/>
      <c r="AB768" s="70"/>
    </row>
    <row r="769" spans="1:28" ht="15.75" customHeight="1" x14ac:dyDescent="0.25">
      <c r="A769" s="70"/>
      <c r="B769" s="71"/>
      <c r="C769" s="71"/>
      <c r="D769" s="72"/>
      <c r="E769" s="72"/>
      <c r="F769" s="70"/>
      <c r="G769" s="70"/>
      <c r="H769" s="70"/>
      <c r="I769" s="70"/>
      <c r="J769" s="70"/>
      <c r="K769" s="70"/>
      <c r="L769" s="70"/>
      <c r="M769" s="70"/>
      <c r="N769" s="70"/>
      <c r="O769" s="70"/>
      <c r="P769" s="70"/>
      <c r="Q769" s="70"/>
      <c r="R769" s="70"/>
      <c r="S769" s="70"/>
      <c r="T769" s="70"/>
      <c r="U769" s="70"/>
      <c r="V769" s="70"/>
      <c r="W769" s="70"/>
      <c r="X769" s="70"/>
      <c r="Y769" s="70"/>
      <c r="Z769" s="70"/>
      <c r="AA769" s="70"/>
      <c r="AB769" s="70"/>
    </row>
    <row r="770" spans="1:28" ht="15.75" customHeight="1" x14ac:dyDescent="0.25">
      <c r="A770" s="70"/>
      <c r="B770" s="71"/>
      <c r="C770" s="71"/>
      <c r="D770" s="72"/>
      <c r="E770" s="72"/>
      <c r="F770" s="70"/>
      <c r="G770" s="70"/>
      <c r="H770" s="70"/>
      <c r="I770" s="70"/>
      <c r="J770" s="70"/>
      <c r="K770" s="70"/>
      <c r="L770" s="70"/>
      <c r="M770" s="70"/>
      <c r="N770" s="70"/>
      <c r="O770" s="70"/>
      <c r="P770" s="70"/>
      <c r="Q770" s="70"/>
      <c r="R770" s="70"/>
      <c r="S770" s="70"/>
      <c r="T770" s="70"/>
      <c r="U770" s="70"/>
      <c r="V770" s="70"/>
      <c r="W770" s="70"/>
      <c r="X770" s="70"/>
      <c r="Y770" s="70"/>
      <c r="Z770" s="70"/>
      <c r="AA770" s="70"/>
      <c r="AB770" s="70"/>
    </row>
    <row r="771" spans="1:28" ht="15.75" customHeight="1" x14ac:dyDescent="0.25">
      <c r="A771" s="70"/>
      <c r="B771" s="71"/>
      <c r="C771" s="71"/>
      <c r="D771" s="72"/>
      <c r="E771" s="72"/>
      <c r="F771" s="70"/>
      <c r="G771" s="70"/>
      <c r="H771" s="70"/>
      <c r="I771" s="70"/>
      <c r="J771" s="70"/>
      <c r="K771" s="70"/>
      <c r="L771" s="70"/>
      <c r="M771" s="70"/>
      <c r="N771" s="70"/>
      <c r="O771" s="70"/>
      <c r="P771" s="70"/>
      <c r="Q771" s="70"/>
      <c r="R771" s="70"/>
      <c r="S771" s="70"/>
      <c r="T771" s="70"/>
      <c r="U771" s="70"/>
      <c r="V771" s="70"/>
      <c r="W771" s="70"/>
      <c r="X771" s="70"/>
      <c r="Y771" s="70"/>
      <c r="Z771" s="70"/>
      <c r="AA771" s="70"/>
      <c r="AB771" s="70"/>
    </row>
    <row r="772" spans="1:28" ht="15.75" customHeight="1" x14ac:dyDescent="0.25">
      <c r="A772" s="70"/>
      <c r="B772" s="71"/>
      <c r="C772" s="71"/>
      <c r="D772" s="72"/>
      <c r="E772" s="72"/>
      <c r="F772" s="70"/>
      <c r="G772" s="70"/>
      <c r="H772" s="70"/>
      <c r="I772" s="70"/>
      <c r="J772" s="70"/>
      <c r="K772" s="70"/>
      <c r="L772" s="70"/>
      <c r="M772" s="70"/>
      <c r="N772" s="70"/>
      <c r="O772" s="70"/>
      <c r="P772" s="70"/>
      <c r="Q772" s="70"/>
      <c r="R772" s="70"/>
      <c r="S772" s="70"/>
      <c r="T772" s="70"/>
      <c r="U772" s="70"/>
      <c r="V772" s="70"/>
      <c r="W772" s="70"/>
      <c r="X772" s="70"/>
      <c r="Y772" s="70"/>
      <c r="Z772" s="70"/>
      <c r="AA772" s="70"/>
      <c r="AB772" s="70"/>
    </row>
    <row r="773" spans="1:28" ht="15.75" customHeight="1" x14ac:dyDescent="0.25">
      <c r="A773" s="70"/>
      <c r="B773" s="71"/>
      <c r="C773" s="71"/>
      <c r="D773" s="72"/>
      <c r="E773" s="72"/>
      <c r="F773" s="70"/>
      <c r="G773" s="70"/>
      <c r="H773" s="70"/>
      <c r="I773" s="70"/>
      <c r="J773" s="70"/>
      <c r="K773" s="70"/>
      <c r="L773" s="70"/>
      <c r="M773" s="70"/>
      <c r="N773" s="70"/>
      <c r="O773" s="70"/>
      <c r="P773" s="70"/>
      <c r="Q773" s="70"/>
      <c r="R773" s="70"/>
      <c r="S773" s="70"/>
      <c r="T773" s="70"/>
      <c r="U773" s="70"/>
      <c r="V773" s="70"/>
      <c r="W773" s="70"/>
      <c r="X773" s="70"/>
      <c r="Y773" s="70"/>
      <c r="Z773" s="70"/>
      <c r="AA773" s="70"/>
      <c r="AB773" s="70"/>
    </row>
    <row r="774" spans="1:28" ht="15.75" customHeight="1" x14ac:dyDescent="0.25">
      <c r="A774" s="70"/>
      <c r="B774" s="71"/>
      <c r="C774" s="71"/>
      <c r="D774" s="72"/>
      <c r="E774" s="72"/>
      <c r="F774" s="70"/>
      <c r="G774" s="70"/>
      <c r="H774" s="70"/>
      <c r="I774" s="70"/>
      <c r="J774" s="70"/>
      <c r="K774" s="70"/>
      <c r="L774" s="70"/>
      <c r="M774" s="70"/>
      <c r="N774" s="70"/>
      <c r="O774" s="70"/>
      <c r="P774" s="70"/>
      <c r="Q774" s="70"/>
      <c r="R774" s="70"/>
      <c r="S774" s="70"/>
      <c r="T774" s="70"/>
      <c r="U774" s="70"/>
      <c r="V774" s="70"/>
      <c r="W774" s="70"/>
      <c r="X774" s="70"/>
      <c r="Y774" s="70"/>
      <c r="Z774" s="70"/>
      <c r="AA774" s="70"/>
      <c r="AB774" s="70"/>
    </row>
    <row r="775" spans="1:28" ht="15.75" customHeight="1" x14ac:dyDescent="0.25">
      <c r="A775" s="70"/>
      <c r="B775" s="71"/>
      <c r="C775" s="71"/>
      <c r="D775" s="72"/>
      <c r="E775" s="72"/>
      <c r="F775" s="70"/>
      <c r="G775" s="70"/>
      <c r="H775" s="70"/>
      <c r="I775" s="70"/>
      <c r="J775" s="70"/>
      <c r="K775" s="70"/>
      <c r="L775" s="70"/>
      <c r="M775" s="70"/>
      <c r="N775" s="70"/>
      <c r="O775" s="70"/>
      <c r="P775" s="70"/>
      <c r="Q775" s="70"/>
      <c r="R775" s="70"/>
      <c r="S775" s="70"/>
      <c r="T775" s="70"/>
      <c r="U775" s="70"/>
      <c r="V775" s="70"/>
      <c r="W775" s="70"/>
      <c r="X775" s="70"/>
      <c r="Y775" s="70"/>
      <c r="Z775" s="70"/>
      <c r="AA775" s="70"/>
      <c r="AB775" s="70"/>
    </row>
    <row r="776" spans="1:28" ht="15.75" customHeight="1" x14ac:dyDescent="0.25">
      <c r="A776" s="70"/>
      <c r="B776" s="71"/>
      <c r="C776" s="71"/>
      <c r="D776" s="72"/>
      <c r="E776" s="72"/>
      <c r="F776" s="70"/>
      <c r="G776" s="70"/>
      <c r="H776" s="70"/>
      <c r="I776" s="70"/>
      <c r="J776" s="70"/>
      <c r="K776" s="70"/>
      <c r="L776" s="70"/>
      <c r="M776" s="70"/>
      <c r="N776" s="70"/>
      <c r="O776" s="70"/>
      <c r="P776" s="70"/>
      <c r="Q776" s="70"/>
      <c r="R776" s="70"/>
      <c r="S776" s="70"/>
      <c r="T776" s="70"/>
      <c r="U776" s="70"/>
      <c r="V776" s="70"/>
      <c r="W776" s="70"/>
      <c r="X776" s="70"/>
      <c r="Y776" s="70"/>
      <c r="Z776" s="70"/>
      <c r="AA776" s="70"/>
      <c r="AB776" s="70"/>
    </row>
    <row r="777" spans="1:28" ht="15.75" customHeight="1" x14ac:dyDescent="0.25">
      <c r="A777" s="70"/>
      <c r="B777" s="71"/>
      <c r="C777" s="71"/>
      <c r="D777" s="72"/>
      <c r="E777" s="72"/>
      <c r="F777" s="70"/>
      <c r="G777" s="70"/>
      <c r="H777" s="70"/>
      <c r="I777" s="70"/>
      <c r="J777" s="70"/>
      <c r="K777" s="70"/>
      <c r="L777" s="70"/>
      <c r="M777" s="70"/>
      <c r="N777" s="70"/>
      <c r="O777" s="70"/>
      <c r="P777" s="70"/>
      <c r="Q777" s="70"/>
      <c r="R777" s="70"/>
      <c r="S777" s="70"/>
      <c r="T777" s="70"/>
      <c r="U777" s="70"/>
      <c r="V777" s="70"/>
      <c r="W777" s="70"/>
      <c r="X777" s="70"/>
      <c r="Y777" s="70"/>
      <c r="Z777" s="70"/>
      <c r="AA777" s="70"/>
      <c r="AB777" s="70"/>
    </row>
    <row r="778" spans="1:28" ht="15.75" customHeight="1" x14ac:dyDescent="0.25">
      <c r="A778" s="70"/>
      <c r="B778" s="71"/>
      <c r="C778" s="71"/>
      <c r="D778" s="72"/>
      <c r="E778" s="72"/>
      <c r="F778" s="70"/>
      <c r="G778" s="70"/>
      <c r="H778" s="70"/>
      <c r="I778" s="70"/>
      <c r="J778" s="70"/>
      <c r="K778" s="70"/>
      <c r="L778" s="70"/>
      <c r="M778" s="70"/>
      <c r="N778" s="70"/>
      <c r="O778" s="70"/>
      <c r="P778" s="70"/>
      <c r="Q778" s="70"/>
      <c r="R778" s="70"/>
      <c r="S778" s="70"/>
      <c r="T778" s="70"/>
      <c r="U778" s="70"/>
      <c r="V778" s="70"/>
      <c r="W778" s="70"/>
      <c r="X778" s="70"/>
      <c r="Y778" s="70"/>
      <c r="Z778" s="70"/>
      <c r="AA778" s="70"/>
      <c r="AB778" s="70"/>
    </row>
    <row r="779" spans="1:28" ht="15.75" customHeight="1" x14ac:dyDescent="0.25">
      <c r="A779" s="70"/>
      <c r="B779" s="71"/>
      <c r="C779" s="71"/>
      <c r="D779" s="72"/>
      <c r="E779" s="72"/>
      <c r="F779" s="70"/>
      <c r="G779" s="70"/>
      <c r="H779" s="70"/>
      <c r="I779" s="70"/>
      <c r="J779" s="70"/>
      <c r="K779" s="70"/>
      <c r="L779" s="70"/>
      <c r="M779" s="70"/>
      <c r="N779" s="70"/>
      <c r="O779" s="70"/>
      <c r="P779" s="70"/>
      <c r="Q779" s="70"/>
      <c r="R779" s="70"/>
      <c r="S779" s="70"/>
      <c r="T779" s="70"/>
      <c r="U779" s="70"/>
      <c r="V779" s="70"/>
      <c r="W779" s="70"/>
      <c r="X779" s="70"/>
      <c r="Y779" s="70"/>
      <c r="Z779" s="70"/>
      <c r="AA779" s="70"/>
      <c r="AB779" s="70"/>
    </row>
    <row r="780" spans="1:28" ht="15.75" customHeight="1" x14ac:dyDescent="0.25">
      <c r="A780" s="70"/>
      <c r="B780" s="71"/>
      <c r="C780" s="71"/>
      <c r="D780" s="72"/>
      <c r="E780" s="72"/>
      <c r="F780" s="70"/>
      <c r="G780" s="70"/>
      <c r="H780" s="70"/>
      <c r="I780" s="70"/>
      <c r="J780" s="70"/>
      <c r="K780" s="70"/>
      <c r="L780" s="70"/>
      <c r="M780" s="70"/>
      <c r="N780" s="70"/>
      <c r="O780" s="70"/>
      <c r="P780" s="70"/>
      <c r="Q780" s="70"/>
      <c r="R780" s="70"/>
      <c r="S780" s="70"/>
      <c r="T780" s="70"/>
      <c r="U780" s="70"/>
      <c r="V780" s="70"/>
      <c r="W780" s="70"/>
      <c r="X780" s="70"/>
      <c r="Y780" s="70"/>
      <c r="Z780" s="70"/>
      <c r="AA780" s="70"/>
      <c r="AB780" s="70"/>
    </row>
    <row r="781" spans="1:28" ht="15.75" customHeight="1" x14ac:dyDescent="0.25">
      <c r="A781" s="70"/>
      <c r="B781" s="71"/>
      <c r="C781" s="71"/>
      <c r="D781" s="72"/>
      <c r="E781" s="72"/>
      <c r="F781" s="70"/>
      <c r="G781" s="70"/>
      <c r="H781" s="70"/>
      <c r="I781" s="70"/>
      <c r="J781" s="70"/>
      <c r="K781" s="70"/>
      <c r="L781" s="70"/>
      <c r="M781" s="70"/>
      <c r="N781" s="70"/>
      <c r="O781" s="70"/>
      <c r="P781" s="70"/>
      <c r="Q781" s="70"/>
      <c r="R781" s="70"/>
      <c r="S781" s="70"/>
      <c r="T781" s="70"/>
      <c r="U781" s="70"/>
      <c r="V781" s="70"/>
      <c r="W781" s="70"/>
      <c r="X781" s="70"/>
      <c r="Y781" s="70"/>
      <c r="Z781" s="70"/>
      <c r="AA781" s="70"/>
      <c r="AB781" s="70"/>
    </row>
    <row r="782" spans="1:28" ht="15.75" customHeight="1" x14ac:dyDescent="0.25">
      <c r="A782" s="70"/>
      <c r="B782" s="71"/>
      <c r="C782" s="71"/>
      <c r="D782" s="72"/>
      <c r="E782" s="72"/>
      <c r="F782" s="70"/>
      <c r="G782" s="70"/>
      <c r="H782" s="70"/>
      <c r="I782" s="70"/>
      <c r="J782" s="70"/>
      <c r="K782" s="70"/>
      <c r="L782" s="70"/>
      <c r="M782" s="70"/>
      <c r="N782" s="70"/>
      <c r="O782" s="70"/>
      <c r="P782" s="70"/>
      <c r="Q782" s="70"/>
      <c r="R782" s="70"/>
      <c r="S782" s="70"/>
      <c r="T782" s="70"/>
      <c r="U782" s="70"/>
      <c r="V782" s="70"/>
      <c r="W782" s="70"/>
      <c r="X782" s="70"/>
      <c r="Y782" s="70"/>
      <c r="Z782" s="70"/>
      <c r="AA782" s="70"/>
      <c r="AB782" s="70"/>
    </row>
    <row r="783" spans="1:28" ht="15.75" customHeight="1" x14ac:dyDescent="0.25">
      <c r="A783" s="70"/>
      <c r="B783" s="71"/>
      <c r="C783" s="71"/>
      <c r="D783" s="72"/>
      <c r="E783" s="72"/>
      <c r="F783" s="70"/>
      <c r="G783" s="70"/>
      <c r="H783" s="70"/>
      <c r="I783" s="70"/>
      <c r="J783" s="70"/>
      <c r="K783" s="70"/>
      <c r="L783" s="70"/>
      <c r="M783" s="70"/>
      <c r="N783" s="70"/>
      <c r="O783" s="70"/>
      <c r="P783" s="70"/>
      <c r="Q783" s="70"/>
      <c r="R783" s="70"/>
      <c r="S783" s="70"/>
      <c r="T783" s="70"/>
      <c r="U783" s="70"/>
      <c r="V783" s="70"/>
      <c r="W783" s="70"/>
      <c r="X783" s="70"/>
      <c r="Y783" s="70"/>
      <c r="Z783" s="70"/>
      <c r="AA783" s="70"/>
      <c r="AB783" s="70"/>
    </row>
    <row r="784" spans="1:28" ht="15.75" customHeight="1" x14ac:dyDescent="0.25">
      <c r="A784" s="70"/>
      <c r="B784" s="71"/>
      <c r="C784" s="71"/>
      <c r="D784" s="72"/>
      <c r="E784" s="72"/>
      <c r="F784" s="70"/>
      <c r="G784" s="70"/>
      <c r="H784" s="70"/>
      <c r="I784" s="70"/>
      <c r="J784" s="70"/>
      <c r="K784" s="70"/>
      <c r="L784" s="70"/>
      <c r="M784" s="70"/>
      <c r="N784" s="70"/>
      <c r="O784" s="70"/>
      <c r="P784" s="70"/>
      <c r="Q784" s="70"/>
      <c r="R784" s="70"/>
      <c r="S784" s="70"/>
      <c r="T784" s="70"/>
      <c r="U784" s="70"/>
      <c r="V784" s="70"/>
      <c r="W784" s="70"/>
      <c r="X784" s="70"/>
      <c r="Y784" s="70"/>
      <c r="Z784" s="70"/>
      <c r="AA784" s="70"/>
      <c r="AB784" s="70"/>
    </row>
    <row r="785" spans="1:28" ht="15.75" customHeight="1" x14ac:dyDescent="0.25">
      <c r="A785" s="70"/>
      <c r="B785" s="71"/>
      <c r="C785" s="71"/>
      <c r="D785" s="72"/>
      <c r="E785" s="72"/>
      <c r="F785" s="70"/>
      <c r="G785" s="70"/>
      <c r="H785" s="70"/>
      <c r="I785" s="70"/>
      <c r="J785" s="70"/>
      <c r="K785" s="70"/>
      <c r="L785" s="70"/>
      <c r="M785" s="70"/>
      <c r="N785" s="70"/>
      <c r="O785" s="70"/>
      <c r="P785" s="70"/>
      <c r="Q785" s="70"/>
      <c r="R785" s="70"/>
      <c r="S785" s="70"/>
      <c r="T785" s="70"/>
      <c r="U785" s="70"/>
      <c r="V785" s="70"/>
      <c r="W785" s="70"/>
      <c r="X785" s="70"/>
      <c r="Y785" s="70"/>
      <c r="Z785" s="70"/>
      <c r="AA785" s="70"/>
      <c r="AB785" s="70"/>
    </row>
    <row r="786" spans="1:28" ht="15.75" customHeight="1" x14ac:dyDescent="0.25">
      <c r="A786" s="70"/>
      <c r="B786" s="71"/>
      <c r="C786" s="71"/>
      <c r="D786" s="72"/>
      <c r="E786" s="72"/>
      <c r="F786" s="70"/>
      <c r="G786" s="70"/>
      <c r="H786" s="70"/>
      <c r="I786" s="70"/>
      <c r="J786" s="70"/>
      <c r="K786" s="70"/>
      <c r="L786" s="70"/>
      <c r="M786" s="70"/>
      <c r="N786" s="70"/>
      <c r="O786" s="70"/>
      <c r="P786" s="70"/>
      <c r="Q786" s="70"/>
      <c r="R786" s="70"/>
      <c r="S786" s="70"/>
      <c r="T786" s="70"/>
      <c r="U786" s="70"/>
      <c r="V786" s="70"/>
      <c r="W786" s="70"/>
      <c r="X786" s="70"/>
      <c r="Y786" s="70"/>
      <c r="Z786" s="70"/>
      <c r="AA786" s="70"/>
      <c r="AB786" s="70"/>
    </row>
    <row r="787" spans="1:28" ht="15.75" customHeight="1" x14ac:dyDescent="0.25">
      <c r="A787" s="70"/>
      <c r="B787" s="71"/>
      <c r="C787" s="71"/>
      <c r="D787" s="72"/>
      <c r="E787" s="72"/>
      <c r="F787" s="70"/>
      <c r="G787" s="70"/>
      <c r="H787" s="70"/>
      <c r="I787" s="70"/>
      <c r="J787" s="70"/>
      <c r="K787" s="70"/>
      <c r="L787" s="70"/>
      <c r="M787" s="70"/>
      <c r="N787" s="70"/>
      <c r="O787" s="70"/>
      <c r="P787" s="70"/>
      <c r="Q787" s="70"/>
      <c r="R787" s="70"/>
      <c r="S787" s="70"/>
      <c r="T787" s="70"/>
      <c r="U787" s="70"/>
      <c r="V787" s="70"/>
      <c r="W787" s="70"/>
      <c r="X787" s="70"/>
      <c r="Y787" s="70"/>
      <c r="Z787" s="70"/>
      <c r="AA787" s="70"/>
      <c r="AB787" s="70"/>
    </row>
    <row r="788" spans="1:28" ht="15.75" customHeight="1" x14ac:dyDescent="0.25">
      <c r="A788" s="70"/>
      <c r="B788" s="71"/>
      <c r="C788" s="71"/>
      <c r="D788" s="72"/>
      <c r="E788" s="72"/>
      <c r="F788" s="70"/>
      <c r="G788" s="70"/>
      <c r="H788" s="70"/>
      <c r="I788" s="70"/>
      <c r="J788" s="70"/>
      <c r="K788" s="70"/>
      <c r="L788" s="70"/>
      <c r="M788" s="70"/>
      <c r="N788" s="70"/>
      <c r="O788" s="70"/>
      <c r="P788" s="70"/>
      <c r="Q788" s="70"/>
      <c r="R788" s="70"/>
      <c r="S788" s="70"/>
      <c r="T788" s="70"/>
      <c r="U788" s="70"/>
      <c r="V788" s="70"/>
      <c r="W788" s="70"/>
      <c r="X788" s="70"/>
      <c r="Y788" s="70"/>
      <c r="Z788" s="70"/>
      <c r="AA788" s="70"/>
      <c r="AB788" s="70"/>
    </row>
    <row r="789" spans="1:28" ht="15.75" customHeight="1" x14ac:dyDescent="0.25">
      <c r="A789" s="70"/>
      <c r="B789" s="71"/>
      <c r="C789" s="71"/>
      <c r="D789" s="72"/>
      <c r="E789" s="72"/>
      <c r="F789" s="70"/>
      <c r="G789" s="70"/>
      <c r="H789" s="70"/>
      <c r="I789" s="70"/>
      <c r="J789" s="70"/>
      <c r="K789" s="70"/>
      <c r="L789" s="70"/>
      <c r="M789" s="70"/>
      <c r="N789" s="70"/>
      <c r="O789" s="70"/>
      <c r="P789" s="70"/>
      <c r="Q789" s="70"/>
      <c r="R789" s="70"/>
      <c r="S789" s="70"/>
      <c r="T789" s="70"/>
      <c r="U789" s="70"/>
      <c r="V789" s="70"/>
      <c r="W789" s="70"/>
      <c r="X789" s="70"/>
      <c r="Y789" s="70"/>
      <c r="Z789" s="70"/>
      <c r="AA789" s="70"/>
      <c r="AB789" s="70"/>
    </row>
    <row r="790" spans="1:28" ht="15.75" customHeight="1" x14ac:dyDescent="0.25">
      <c r="A790" s="70"/>
      <c r="B790" s="71"/>
      <c r="C790" s="71"/>
      <c r="D790" s="72"/>
      <c r="E790" s="72"/>
      <c r="F790" s="70"/>
      <c r="G790" s="70"/>
      <c r="H790" s="70"/>
      <c r="I790" s="70"/>
      <c r="J790" s="70"/>
      <c r="K790" s="70"/>
      <c r="L790" s="70"/>
      <c r="M790" s="70"/>
      <c r="N790" s="70"/>
      <c r="O790" s="70"/>
      <c r="P790" s="70"/>
      <c r="Q790" s="70"/>
      <c r="R790" s="70"/>
      <c r="S790" s="70"/>
      <c r="T790" s="70"/>
      <c r="U790" s="70"/>
      <c r="V790" s="70"/>
      <c r="W790" s="70"/>
      <c r="X790" s="70"/>
      <c r="Y790" s="70"/>
      <c r="Z790" s="70"/>
      <c r="AA790" s="70"/>
      <c r="AB790" s="70"/>
    </row>
    <row r="791" spans="1:28" ht="15.75" customHeight="1" x14ac:dyDescent="0.25">
      <c r="A791" s="70"/>
      <c r="B791" s="71"/>
      <c r="C791" s="71"/>
      <c r="D791" s="72"/>
      <c r="E791" s="72"/>
      <c r="F791" s="70"/>
      <c r="G791" s="70"/>
      <c r="H791" s="70"/>
      <c r="I791" s="70"/>
      <c r="J791" s="70"/>
      <c r="K791" s="70"/>
      <c r="L791" s="70"/>
      <c r="M791" s="70"/>
      <c r="N791" s="70"/>
      <c r="O791" s="70"/>
      <c r="P791" s="70"/>
      <c r="Q791" s="70"/>
      <c r="R791" s="70"/>
      <c r="S791" s="70"/>
      <c r="T791" s="70"/>
      <c r="U791" s="70"/>
      <c r="V791" s="70"/>
      <c r="W791" s="70"/>
      <c r="X791" s="70"/>
      <c r="Y791" s="70"/>
      <c r="Z791" s="70"/>
      <c r="AA791" s="70"/>
      <c r="AB791" s="70"/>
    </row>
    <row r="792" spans="1:28" ht="15.75" customHeight="1" x14ac:dyDescent="0.25">
      <c r="A792" s="70"/>
      <c r="B792" s="71"/>
      <c r="C792" s="71"/>
      <c r="D792" s="72"/>
      <c r="E792" s="72"/>
      <c r="F792" s="70"/>
      <c r="G792" s="70"/>
      <c r="H792" s="70"/>
      <c r="I792" s="70"/>
      <c r="J792" s="70"/>
      <c r="K792" s="70"/>
      <c r="L792" s="70"/>
      <c r="M792" s="70"/>
      <c r="N792" s="70"/>
      <c r="O792" s="70"/>
      <c r="P792" s="70"/>
      <c r="Q792" s="70"/>
      <c r="R792" s="70"/>
      <c r="S792" s="70"/>
      <c r="T792" s="70"/>
      <c r="U792" s="70"/>
      <c r="V792" s="70"/>
      <c r="W792" s="70"/>
      <c r="X792" s="70"/>
      <c r="Y792" s="70"/>
      <c r="Z792" s="70"/>
      <c r="AA792" s="70"/>
      <c r="AB792" s="70"/>
    </row>
    <row r="793" spans="1:28" ht="15.75" customHeight="1" x14ac:dyDescent="0.25">
      <c r="A793" s="70"/>
      <c r="B793" s="71"/>
      <c r="C793" s="71"/>
      <c r="D793" s="72"/>
      <c r="E793" s="72"/>
      <c r="F793" s="70"/>
      <c r="G793" s="70"/>
      <c r="H793" s="70"/>
      <c r="I793" s="70"/>
      <c r="J793" s="70"/>
      <c r="K793" s="70"/>
      <c r="L793" s="70"/>
      <c r="M793" s="70"/>
      <c r="N793" s="70"/>
      <c r="O793" s="70"/>
      <c r="P793" s="70"/>
      <c r="Q793" s="70"/>
      <c r="R793" s="70"/>
      <c r="S793" s="70"/>
      <c r="T793" s="70"/>
      <c r="U793" s="70"/>
      <c r="V793" s="70"/>
      <c r="W793" s="70"/>
      <c r="X793" s="70"/>
      <c r="Y793" s="70"/>
      <c r="Z793" s="70"/>
      <c r="AA793" s="70"/>
      <c r="AB793" s="70"/>
    </row>
    <row r="794" spans="1:28" ht="15.75" customHeight="1" x14ac:dyDescent="0.25">
      <c r="A794" s="70"/>
      <c r="B794" s="71"/>
      <c r="C794" s="71"/>
      <c r="D794" s="72"/>
      <c r="E794" s="72"/>
      <c r="F794" s="70"/>
      <c r="G794" s="70"/>
      <c r="H794" s="70"/>
      <c r="I794" s="70"/>
      <c r="J794" s="70"/>
      <c r="K794" s="70"/>
      <c r="L794" s="70"/>
      <c r="M794" s="70"/>
      <c r="N794" s="70"/>
      <c r="O794" s="70"/>
      <c r="P794" s="70"/>
      <c r="Q794" s="70"/>
      <c r="R794" s="70"/>
      <c r="S794" s="70"/>
      <c r="T794" s="70"/>
      <c r="U794" s="70"/>
      <c r="V794" s="70"/>
      <c r="W794" s="70"/>
      <c r="X794" s="70"/>
      <c r="Y794" s="70"/>
      <c r="Z794" s="70"/>
      <c r="AA794" s="70"/>
      <c r="AB794" s="70"/>
    </row>
    <row r="795" spans="1:28" ht="15.75" customHeight="1" x14ac:dyDescent="0.25">
      <c r="A795" s="70"/>
      <c r="B795" s="71"/>
      <c r="C795" s="71"/>
      <c r="D795" s="72"/>
      <c r="E795" s="72"/>
      <c r="F795" s="70"/>
      <c r="G795" s="70"/>
      <c r="H795" s="70"/>
      <c r="I795" s="70"/>
      <c r="J795" s="70"/>
      <c r="K795" s="70"/>
      <c r="L795" s="70"/>
      <c r="M795" s="70"/>
      <c r="N795" s="70"/>
      <c r="O795" s="70"/>
      <c r="P795" s="70"/>
      <c r="Q795" s="70"/>
      <c r="R795" s="70"/>
      <c r="S795" s="70"/>
      <c r="T795" s="70"/>
      <c r="U795" s="70"/>
      <c r="V795" s="70"/>
      <c r="W795" s="70"/>
      <c r="X795" s="70"/>
      <c r="Y795" s="70"/>
      <c r="Z795" s="70"/>
      <c r="AA795" s="70"/>
      <c r="AB795" s="70"/>
    </row>
    <row r="796" spans="1:28" ht="15.75" customHeight="1" x14ac:dyDescent="0.25">
      <c r="A796" s="70"/>
      <c r="B796" s="71"/>
      <c r="C796" s="71"/>
      <c r="D796" s="72"/>
      <c r="E796" s="72"/>
      <c r="F796" s="70"/>
      <c r="G796" s="70"/>
      <c r="H796" s="70"/>
      <c r="I796" s="70"/>
      <c r="J796" s="70"/>
      <c r="K796" s="70"/>
      <c r="L796" s="70"/>
      <c r="M796" s="70"/>
      <c r="N796" s="70"/>
      <c r="O796" s="70"/>
      <c r="P796" s="70"/>
      <c r="Q796" s="70"/>
      <c r="R796" s="70"/>
      <c r="S796" s="70"/>
      <c r="T796" s="70"/>
      <c r="U796" s="70"/>
      <c r="V796" s="70"/>
      <c r="W796" s="70"/>
      <c r="X796" s="70"/>
      <c r="Y796" s="70"/>
      <c r="Z796" s="70"/>
      <c r="AA796" s="70"/>
      <c r="AB796" s="70"/>
    </row>
    <row r="797" spans="1:28" ht="15.75" customHeight="1" x14ac:dyDescent="0.25">
      <c r="A797" s="70"/>
      <c r="B797" s="71"/>
      <c r="C797" s="71"/>
      <c r="D797" s="72"/>
      <c r="E797" s="72"/>
      <c r="F797" s="70"/>
      <c r="G797" s="70"/>
      <c r="H797" s="70"/>
      <c r="I797" s="70"/>
      <c r="J797" s="70"/>
      <c r="K797" s="70"/>
      <c r="L797" s="70"/>
      <c r="M797" s="70"/>
      <c r="N797" s="70"/>
      <c r="O797" s="70"/>
      <c r="P797" s="70"/>
      <c r="Q797" s="70"/>
      <c r="R797" s="70"/>
      <c r="S797" s="70"/>
      <c r="T797" s="70"/>
      <c r="U797" s="70"/>
      <c r="V797" s="70"/>
      <c r="W797" s="70"/>
      <c r="X797" s="70"/>
      <c r="Y797" s="70"/>
      <c r="Z797" s="70"/>
      <c r="AA797" s="70"/>
      <c r="AB797" s="70"/>
    </row>
    <row r="798" spans="1:28" ht="15.75" customHeight="1" x14ac:dyDescent="0.25">
      <c r="A798" s="70"/>
      <c r="B798" s="71"/>
      <c r="C798" s="71"/>
      <c r="D798" s="72"/>
      <c r="E798" s="72"/>
      <c r="F798" s="70"/>
      <c r="G798" s="70"/>
      <c r="H798" s="70"/>
      <c r="I798" s="70"/>
      <c r="J798" s="70"/>
      <c r="K798" s="70"/>
      <c r="L798" s="70"/>
      <c r="M798" s="70"/>
      <c r="N798" s="70"/>
      <c r="O798" s="70"/>
      <c r="P798" s="70"/>
      <c r="Q798" s="70"/>
      <c r="R798" s="70"/>
      <c r="S798" s="70"/>
      <c r="T798" s="70"/>
      <c r="U798" s="70"/>
      <c r="V798" s="70"/>
      <c r="W798" s="70"/>
      <c r="X798" s="70"/>
      <c r="Y798" s="70"/>
      <c r="Z798" s="70"/>
      <c r="AA798" s="70"/>
      <c r="AB798" s="70"/>
    </row>
    <row r="799" spans="1:28" ht="15.75" customHeight="1" x14ac:dyDescent="0.25">
      <c r="A799" s="70"/>
      <c r="B799" s="71"/>
      <c r="C799" s="71"/>
      <c r="D799" s="72"/>
      <c r="E799" s="72"/>
      <c r="F799" s="70"/>
      <c r="G799" s="70"/>
      <c r="H799" s="70"/>
      <c r="I799" s="70"/>
      <c r="J799" s="70"/>
      <c r="K799" s="70"/>
      <c r="L799" s="70"/>
      <c r="M799" s="70"/>
      <c r="N799" s="70"/>
      <c r="O799" s="70"/>
      <c r="P799" s="70"/>
      <c r="Q799" s="70"/>
      <c r="R799" s="70"/>
      <c r="S799" s="70"/>
      <c r="T799" s="70"/>
      <c r="U799" s="70"/>
      <c r="V799" s="70"/>
      <c r="W799" s="70"/>
      <c r="X799" s="70"/>
      <c r="Y799" s="70"/>
      <c r="Z799" s="70"/>
      <c r="AA799" s="70"/>
      <c r="AB799" s="70"/>
    </row>
    <row r="800" spans="1:28" ht="15.75" customHeight="1" x14ac:dyDescent="0.25">
      <c r="A800" s="70"/>
      <c r="B800" s="71"/>
      <c r="C800" s="71"/>
      <c r="D800" s="72"/>
      <c r="E800" s="72"/>
      <c r="F800" s="70"/>
      <c r="G800" s="70"/>
      <c r="H800" s="70"/>
      <c r="I800" s="70"/>
      <c r="J800" s="70"/>
      <c r="K800" s="70"/>
      <c r="L800" s="70"/>
      <c r="M800" s="70"/>
      <c r="N800" s="70"/>
      <c r="O800" s="70"/>
      <c r="P800" s="70"/>
      <c r="Q800" s="70"/>
      <c r="R800" s="70"/>
      <c r="S800" s="70"/>
      <c r="T800" s="70"/>
      <c r="U800" s="70"/>
      <c r="V800" s="70"/>
      <c r="W800" s="70"/>
      <c r="X800" s="70"/>
      <c r="Y800" s="70"/>
      <c r="Z800" s="70"/>
      <c r="AA800" s="70"/>
      <c r="AB800" s="70"/>
    </row>
    <row r="801" spans="1:28" ht="15.75" customHeight="1" x14ac:dyDescent="0.25">
      <c r="A801" s="70"/>
      <c r="B801" s="71"/>
      <c r="C801" s="71"/>
      <c r="D801" s="72"/>
      <c r="E801" s="72"/>
      <c r="F801" s="70"/>
      <c r="G801" s="70"/>
      <c r="H801" s="70"/>
      <c r="I801" s="70"/>
      <c r="J801" s="70"/>
      <c r="K801" s="70"/>
      <c r="L801" s="70"/>
      <c r="M801" s="70"/>
      <c r="N801" s="70"/>
      <c r="O801" s="70"/>
      <c r="P801" s="70"/>
      <c r="Q801" s="70"/>
      <c r="R801" s="70"/>
      <c r="S801" s="70"/>
      <c r="T801" s="70"/>
      <c r="U801" s="70"/>
      <c r="V801" s="70"/>
      <c r="W801" s="70"/>
      <c r="X801" s="70"/>
      <c r="Y801" s="70"/>
      <c r="Z801" s="70"/>
      <c r="AA801" s="70"/>
      <c r="AB801" s="70"/>
    </row>
    <row r="802" spans="1:28" ht="15.75" customHeight="1" x14ac:dyDescent="0.25">
      <c r="A802" s="70"/>
      <c r="B802" s="71"/>
      <c r="C802" s="71"/>
      <c r="D802" s="72"/>
      <c r="E802" s="72"/>
      <c r="F802" s="70"/>
      <c r="G802" s="70"/>
      <c r="H802" s="70"/>
      <c r="I802" s="70"/>
      <c r="J802" s="70"/>
      <c r="K802" s="70"/>
      <c r="L802" s="70"/>
      <c r="M802" s="70"/>
      <c r="N802" s="70"/>
      <c r="O802" s="70"/>
      <c r="P802" s="70"/>
      <c r="Q802" s="70"/>
      <c r="R802" s="70"/>
      <c r="S802" s="70"/>
      <c r="T802" s="70"/>
      <c r="U802" s="70"/>
      <c r="V802" s="70"/>
      <c r="W802" s="70"/>
      <c r="X802" s="70"/>
      <c r="Y802" s="70"/>
      <c r="Z802" s="70"/>
      <c r="AA802" s="70"/>
      <c r="AB802" s="70"/>
    </row>
    <row r="803" spans="1:28" ht="15.75" customHeight="1" x14ac:dyDescent="0.25">
      <c r="A803" s="70"/>
      <c r="B803" s="71"/>
      <c r="C803" s="71"/>
      <c r="D803" s="72"/>
      <c r="E803" s="72"/>
      <c r="F803" s="70"/>
      <c r="G803" s="70"/>
      <c r="H803" s="70"/>
      <c r="I803" s="70"/>
      <c r="J803" s="70"/>
      <c r="K803" s="70"/>
      <c r="L803" s="70"/>
      <c r="M803" s="70"/>
      <c r="N803" s="70"/>
      <c r="O803" s="70"/>
      <c r="P803" s="70"/>
      <c r="Q803" s="70"/>
      <c r="R803" s="70"/>
      <c r="S803" s="70"/>
      <c r="T803" s="70"/>
      <c r="U803" s="70"/>
      <c r="V803" s="70"/>
      <c r="W803" s="70"/>
      <c r="X803" s="70"/>
      <c r="Y803" s="70"/>
      <c r="Z803" s="70"/>
      <c r="AA803" s="70"/>
      <c r="AB803" s="70"/>
    </row>
    <row r="804" spans="1:28" ht="15.75" customHeight="1" x14ac:dyDescent="0.25">
      <c r="A804" s="70"/>
      <c r="B804" s="71"/>
      <c r="C804" s="71"/>
      <c r="D804" s="72"/>
      <c r="E804" s="72"/>
      <c r="F804" s="70"/>
      <c r="G804" s="70"/>
      <c r="H804" s="70"/>
      <c r="I804" s="70"/>
      <c r="J804" s="70"/>
      <c r="K804" s="70"/>
      <c r="L804" s="70"/>
      <c r="M804" s="70"/>
      <c r="N804" s="70"/>
      <c r="O804" s="70"/>
      <c r="P804" s="70"/>
      <c r="Q804" s="70"/>
      <c r="R804" s="70"/>
      <c r="S804" s="70"/>
      <c r="T804" s="70"/>
      <c r="U804" s="70"/>
      <c r="V804" s="70"/>
      <c r="W804" s="70"/>
      <c r="X804" s="70"/>
      <c r="Y804" s="70"/>
      <c r="Z804" s="70"/>
      <c r="AA804" s="70"/>
      <c r="AB804" s="70"/>
    </row>
    <row r="805" spans="1:28" ht="15.75" customHeight="1" x14ac:dyDescent="0.25">
      <c r="A805" s="70"/>
      <c r="B805" s="71"/>
      <c r="C805" s="71"/>
      <c r="D805" s="72"/>
      <c r="E805" s="72"/>
      <c r="F805" s="70"/>
      <c r="G805" s="70"/>
      <c r="H805" s="70"/>
      <c r="I805" s="70"/>
      <c r="J805" s="70"/>
      <c r="K805" s="70"/>
      <c r="L805" s="70"/>
      <c r="M805" s="70"/>
      <c r="N805" s="70"/>
      <c r="O805" s="70"/>
      <c r="P805" s="70"/>
      <c r="Q805" s="70"/>
      <c r="R805" s="70"/>
      <c r="S805" s="70"/>
      <c r="T805" s="70"/>
      <c r="U805" s="70"/>
      <c r="V805" s="70"/>
      <c r="W805" s="70"/>
      <c r="X805" s="70"/>
      <c r="Y805" s="70"/>
      <c r="Z805" s="70"/>
      <c r="AA805" s="70"/>
      <c r="AB805" s="70"/>
    </row>
    <row r="806" spans="1:28" ht="15.75" customHeight="1" x14ac:dyDescent="0.25">
      <c r="A806" s="70"/>
      <c r="B806" s="71"/>
      <c r="C806" s="71"/>
      <c r="D806" s="72"/>
      <c r="E806" s="72"/>
      <c r="F806" s="70"/>
      <c r="G806" s="70"/>
      <c r="H806" s="70"/>
      <c r="I806" s="70"/>
      <c r="J806" s="70"/>
      <c r="K806" s="70"/>
      <c r="L806" s="70"/>
      <c r="M806" s="70"/>
      <c r="N806" s="70"/>
      <c r="O806" s="70"/>
      <c r="P806" s="70"/>
      <c r="Q806" s="70"/>
      <c r="R806" s="70"/>
      <c r="S806" s="70"/>
      <c r="T806" s="70"/>
      <c r="U806" s="70"/>
      <c r="V806" s="70"/>
      <c r="W806" s="70"/>
      <c r="X806" s="70"/>
      <c r="Y806" s="70"/>
      <c r="Z806" s="70"/>
      <c r="AA806" s="70"/>
      <c r="AB806" s="70"/>
    </row>
    <row r="807" spans="1:28" ht="15.75" customHeight="1" x14ac:dyDescent="0.25">
      <c r="A807" s="70"/>
      <c r="B807" s="71"/>
      <c r="C807" s="71"/>
      <c r="D807" s="72"/>
      <c r="E807" s="72"/>
      <c r="F807" s="70"/>
      <c r="G807" s="70"/>
      <c r="H807" s="70"/>
      <c r="I807" s="70"/>
      <c r="J807" s="70"/>
      <c r="K807" s="70"/>
      <c r="L807" s="70"/>
      <c r="M807" s="70"/>
      <c r="N807" s="70"/>
      <c r="O807" s="70"/>
      <c r="P807" s="70"/>
      <c r="Q807" s="70"/>
      <c r="R807" s="70"/>
      <c r="S807" s="70"/>
      <c r="T807" s="70"/>
      <c r="U807" s="70"/>
      <c r="V807" s="70"/>
      <c r="W807" s="70"/>
      <c r="X807" s="70"/>
      <c r="Y807" s="70"/>
      <c r="Z807" s="70"/>
      <c r="AA807" s="70"/>
      <c r="AB807" s="70"/>
    </row>
    <row r="808" spans="1:28" ht="15.75" customHeight="1" x14ac:dyDescent="0.25">
      <c r="A808" s="70"/>
      <c r="B808" s="71"/>
      <c r="C808" s="71"/>
      <c r="D808" s="72"/>
      <c r="E808" s="72"/>
      <c r="F808" s="70"/>
      <c r="G808" s="70"/>
      <c r="H808" s="70"/>
      <c r="I808" s="70"/>
      <c r="J808" s="70"/>
      <c r="K808" s="70"/>
      <c r="L808" s="70"/>
      <c r="M808" s="70"/>
      <c r="N808" s="70"/>
      <c r="O808" s="70"/>
      <c r="P808" s="70"/>
      <c r="Q808" s="70"/>
      <c r="R808" s="70"/>
      <c r="S808" s="70"/>
      <c r="T808" s="70"/>
      <c r="U808" s="70"/>
      <c r="V808" s="70"/>
      <c r="W808" s="70"/>
      <c r="X808" s="70"/>
      <c r="Y808" s="70"/>
      <c r="Z808" s="70"/>
      <c r="AA808" s="70"/>
      <c r="AB808" s="70"/>
    </row>
    <row r="809" spans="1:28" ht="15.75" customHeight="1" x14ac:dyDescent="0.25">
      <c r="A809" s="70"/>
      <c r="B809" s="71"/>
      <c r="C809" s="71"/>
      <c r="D809" s="72"/>
      <c r="E809" s="72"/>
      <c r="F809" s="70"/>
      <c r="G809" s="70"/>
      <c r="H809" s="70"/>
      <c r="I809" s="70"/>
      <c r="J809" s="70"/>
      <c r="K809" s="70"/>
      <c r="L809" s="70"/>
      <c r="M809" s="70"/>
      <c r="N809" s="70"/>
      <c r="O809" s="70"/>
      <c r="P809" s="70"/>
      <c r="Q809" s="70"/>
      <c r="R809" s="70"/>
      <c r="S809" s="70"/>
      <c r="T809" s="70"/>
      <c r="U809" s="70"/>
      <c r="V809" s="70"/>
      <c r="W809" s="70"/>
      <c r="X809" s="70"/>
      <c r="Y809" s="70"/>
      <c r="Z809" s="70"/>
      <c r="AA809" s="70"/>
      <c r="AB809" s="70"/>
    </row>
    <row r="810" spans="1:28" ht="15.75" customHeight="1" x14ac:dyDescent="0.25">
      <c r="A810" s="70"/>
      <c r="B810" s="71"/>
      <c r="C810" s="71"/>
      <c r="D810" s="72"/>
      <c r="E810" s="72"/>
      <c r="F810" s="70"/>
      <c r="G810" s="70"/>
      <c r="H810" s="70"/>
      <c r="I810" s="70"/>
      <c r="J810" s="70"/>
      <c r="K810" s="70"/>
      <c r="L810" s="70"/>
      <c r="M810" s="70"/>
      <c r="N810" s="70"/>
      <c r="O810" s="70"/>
      <c r="P810" s="70"/>
      <c r="Q810" s="70"/>
      <c r="R810" s="70"/>
      <c r="S810" s="70"/>
      <c r="T810" s="70"/>
      <c r="U810" s="70"/>
      <c r="V810" s="70"/>
      <c r="W810" s="70"/>
      <c r="X810" s="70"/>
      <c r="Y810" s="70"/>
      <c r="Z810" s="70"/>
      <c r="AA810" s="70"/>
      <c r="AB810" s="70"/>
    </row>
    <row r="811" spans="1:28" ht="15.75" customHeight="1" x14ac:dyDescent="0.25">
      <c r="A811" s="70"/>
      <c r="B811" s="71"/>
      <c r="C811" s="71"/>
      <c r="D811" s="72"/>
      <c r="E811" s="72"/>
      <c r="F811" s="70"/>
      <c r="G811" s="70"/>
      <c r="H811" s="70"/>
      <c r="I811" s="70"/>
      <c r="J811" s="70"/>
      <c r="K811" s="70"/>
      <c r="L811" s="70"/>
      <c r="M811" s="70"/>
      <c r="N811" s="70"/>
      <c r="O811" s="70"/>
      <c r="P811" s="70"/>
      <c r="Q811" s="70"/>
      <c r="R811" s="70"/>
      <c r="S811" s="70"/>
      <c r="T811" s="70"/>
      <c r="U811" s="70"/>
      <c r="V811" s="70"/>
      <c r="W811" s="70"/>
      <c r="X811" s="70"/>
      <c r="Y811" s="70"/>
      <c r="Z811" s="70"/>
      <c r="AA811" s="70"/>
      <c r="AB811" s="70"/>
    </row>
    <row r="812" spans="1:28" ht="15.75" customHeight="1" x14ac:dyDescent="0.25">
      <c r="A812" s="70"/>
      <c r="B812" s="71"/>
      <c r="C812" s="71"/>
      <c r="D812" s="72"/>
      <c r="E812" s="72"/>
      <c r="F812" s="70"/>
      <c r="G812" s="70"/>
      <c r="H812" s="70"/>
      <c r="I812" s="70"/>
      <c r="J812" s="70"/>
      <c r="K812" s="70"/>
      <c r="L812" s="70"/>
      <c r="M812" s="70"/>
      <c r="N812" s="70"/>
      <c r="O812" s="70"/>
      <c r="P812" s="70"/>
      <c r="Q812" s="70"/>
      <c r="R812" s="70"/>
      <c r="S812" s="70"/>
      <c r="T812" s="70"/>
      <c r="U812" s="70"/>
      <c r="V812" s="70"/>
      <c r="W812" s="70"/>
      <c r="X812" s="70"/>
      <c r="Y812" s="70"/>
      <c r="Z812" s="70"/>
      <c r="AA812" s="70"/>
      <c r="AB812" s="70"/>
    </row>
    <row r="813" spans="1:28" ht="15.75" customHeight="1" x14ac:dyDescent="0.25">
      <c r="A813" s="70"/>
      <c r="B813" s="71"/>
      <c r="C813" s="71"/>
      <c r="D813" s="72"/>
      <c r="E813" s="72"/>
      <c r="F813" s="70"/>
      <c r="G813" s="70"/>
      <c r="H813" s="70"/>
      <c r="I813" s="70"/>
      <c r="J813" s="70"/>
      <c r="K813" s="70"/>
      <c r="L813" s="70"/>
      <c r="M813" s="70"/>
      <c r="N813" s="70"/>
      <c r="O813" s="70"/>
      <c r="P813" s="70"/>
      <c r="Q813" s="70"/>
      <c r="R813" s="70"/>
      <c r="S813" s="70"/>
      <c r="T813" s="70"/>
      <c r="U813" s="70"/>
      <c r="V813" s="70"/>
      <c r="W813" s="70"/>
      <c r="X813" s="70"/>
      <c r="Y813" s="70"/>
      <c r="Z813" s="70"/>
      <c r="AA813" s="70"/>
      <c r="AB813" s="70"/>
    </row>
    <row r="814" spans="1:28" ht="15.75" customHeight="1" x14ac:dyDescent="0.25">
      <c r="A814" s="70"/>
      <c r="B814" s="71"/>
      <c r="C814" s="71"/>
      <c r="D814" s="72"/>
      <c r="E814" s="72"/>
      <c r="F814" s="70"/>
      <c r="G814" s="70"/>
      <c r="H814" s="70"/>
      <c r="I814" s="70"/>
      <c r="J814" s="70"/>
      <c r="K814" s="70"/>
      <c r="L814" s="70"/>
      <c r="M814" s="70"/>
      <c r="N814" s="70"/>
      <c r="O814" s="70"/>
      <c r="P814" s="70"/>
      <c r="Q814" s="70"/>
      <c r="R814" s="70"/>
      <c r="S814" s="70"/>
      <c r="T814" s="70"/>
      <c r="U814" s="70"/>
      <c r="V814" s="70"/>
      <c r="W814" s="70"/>
      <c r="X814" s="70"/>
      <c r="Y814" s="70"/>
      <c r="Z814" s="70"/>
      <c r="AA814" s="70"/>
      <c r="AB814" s="70"/>
    </row>
    <row r="815" spans="1:28" ht="15.75" customHeight="1" x14ac:dyDescent="0.25">
      <c r="A815" s="70"/>
      <c r="B815" s="71"/>
      <c r="C815" s="71"/>
      <c r="D815" s="72"/>
      <c r="E815" s="72"/>
      <c r="F815" s="70"/>
      <c r="G815" s="70"/>
      <c r="H815" s="70"/>
      <c r="I815" s="70"/>
      <c r="J815" s="70"/>
      <c r="K815" s="70"/>
      <c r="L815" s="70"/>
      <c r="M815" s="70"/>
      <c r="N815" s="70"/>
      <c r="O815" s="70"/>
      <c r="P815" s="70"/>
      <c r="Q815" s="70"/>
      <c r="R815" s="70"/>
      <c r="S815" s="70"/>
      <c r="T815" s="70"/>
      <c r="U815" s="70"/>
      <c r="V815" s="70"/>
      <c r="W815" s="70"/>
      <c r="X815" s="70"/>
      <c r="Y815" s="70"/>
      <c r="Z815" s="70"/>
      <c r="AA815" s="70"/>
      <c r="AB815" s="70"/>
    </row>
    <row r="816" spans="1:28" ht="15.75" customHeight="1" x14ac:dyDescent="0.25">
      <c r="A816" s="70"/>
      <c r="B816" s="71"/>
      <c r="C816" s="71"/>
      <c r="D816" s="72"/>
      <c r="E816" s="72"/>
      <c r="F816" s="70"/>
      <c r="G816" s="70"/>
      <c r="H816" s="70"/>
      <c r="I816" s="70"/>
      <c r="J816" s="70"/>
      <c r="K816" s="70"/>
      <c r="L816" s="70"/>
      <c r="M816" s="70"/>
      <c r="N816" s="70"/>
      <c r="O816" s="70"/>
      <c r="P816" s="70"/>
      <c r="Q816" s="70"/>
      <c r="R816" s="70"/>
      <c r="S816" s="70"/>
      <c r="T816" s="70"/>
      <c r="U816" s="70"/>
      <c r="V816" s="70"/>
      <c r="W816" s="70"/>
      <c r="X816" s="70"/>
      <c r="Y816" s="70"/>
      <c r="Z816" s="70"/>
      <c r="AA816" s="70"/>
      <c r="AB816" s="70"/>
    </row>
    <row r="817" spans="1:28" ht="15.75" customHeight="1" x14ac:dyDescent="0.25">
      <c r="A817" s="70"/>
      <c r="B817" s="71"/>
      <c r="C817" s="71"/>
      <c r="D817" s="72"/>
      <c r="E817" s="72"/>
      <c r="F817" s="70"/>
      <c r="G817" s="70"/>
      <c r="H817" s="70"/>
      <c r="I817" s="70"/>
      <c r="J817" s="70"/>
      <c r="K817" s="70"/>
      <c r="L817" s="70"/>
      <c r="M817" s="70"/>
      <c r="N817" s="70"/>
      <c r="O817" s="70"/>
      <c r="P817" s="70"/>
      <c r="Q817" s="70"/>
      <c r="R817" s="70"/>
      <c r="S817" s="70"/>
      <c r="T817" s="70"/>
      <c r="U817" s="70"/>
      <c r="V817" s="70"/>
      <c r="W817" s="70"/>
      <c r="X817" s="70"/>
      <c r="Y817" s="70"/>
      <c r="Z817" s="70"/>
      <c r="AA817" s="70"/>
      <c r="AB817" s="70"/>
    </row>
    <row r="818" spans="1:28" ht="15.75" customHeight="1" x14ac:dyDescent="0.25">
      <c r="A818" s="70"/>
      <c r="B818" s="71"/>
      <c r="C818" s="71"/>
      <c r="D818" s="72"/>
      <c r="E818" s="72"/>
      <c r="F818" s="70"/>
      <c r="G818" s="70"/>
      <c r="H818" s="70"/>
      <c r="I818" s="70"/>
      <c r="J818" s="70"/>
      <c r="K818" s="70"/>
      <c r="L818" s="70"/>
      <c r="M818" s="70"/>
      <c r="N818" s="70"/>
      <c r="O818" s="70"/>
      <c r="P818" s="70"/>
      <c r="Q818" s="70"/>
      <c r="R818" s="70"/>
      <c r="S818" s="70"/>
      <c r="T818" s="70"/>
      <c r="U818" s="70"/>
      <c r="V818" s="70"/>
      <c r="W818" s="70"/>
      <c r="X818" s="70"/>
      <c r="Y818" s="70"/>
      <c r="Z818" s="70"/>
      <c r="AA818" s="70"/>
      <c r="AB818" s="70"/>
    </row>
    <row r="819" spans="1:28" ht="15.75" customHeight="1" x14ac:dyDescent="0.25">
      <c r="A819" s="70"/>
      <c r="B819" s="71"/>
      <c r="C819" s="71"/>
      <c r="D819" s="72"/>
      <c r="E819" s="72"/>
      <c r="F819" s="70"/>
      <c r="G819" s="70"/>
      <c r="H819" s="70"/>
      <c r="I819" s="70"/>
      <c r="J819" s="70"/>
      <c r="K819" s="70"/>
      <c r="L819" s="70"/>
      <c r="M819" s="70"/>
      <c r="N819" s="70"/>
      <c r="O819" s="70"/>
      <c r="P819" s="70"/>
      <c r="Q819" s="70"/>
      <c r="R819" s="70"/>
      <c r="S819" s="70"/>
      <c r="T819" s="70"/>
      <c r="U819" s="70"/>
      <c r="V819" s="70"/>
      <c r="W819" s="70"/>
      <c r="X819" s="70"/>
      <c r="Y819" s="70"/>
      <c r="Z819" s="70"/>
      <c r="AA819" s="70"/>
      <c r="AB819" s="70"/>
    </row>
    <row r="820" spans="1:28" ht="15.75" customHeight="1" x14ac:dyDescent="0.25">
      <c r="A820" s="70"/>
      <c r="B820" s="71"/>
      <c r="C820" s="71"/>
      <c r="D820" s="72"/>
      <c r="E820" s="72"/>
      <c r="F820" s="70"/>
      <c r="G820" s="70"/>
      <c r="H820" s="70"/>
      <c r="I820" s="70"/>
      <c r="J820" s="70"/>
      <c r="K820" s="70"/>
      <c r="L820" s="70"/>
      <c r="M820" s="70"/>
      <c r="N820" s="70"/>
      <c r="O820" s="70"/>
      <c r="P820" s="70"/>
      <c r="Q820" s="70"/>
      <c r="R820" s="70"/>
      <c r="S820" s="70"/>
      <c r="T820" s="70"/>
      <c r="U820" s="70"/>
      <c r="V820" s="70"/>
      <c r="W820" s="70"/>
      <c r="X820" s="70"/>
      <c r="Y820" s="70"/>
      <c r="Z820" s="70"/>
      <c r="AA820" s="70"/>
      <c r="AB820" s="70"/>
    </row>
    <row r="821" spans="1:28" ht="15.75" customHeight="1" x14ac:dyDescent="0.25">
      <c r="A821" s="70"/>
      <c r="B821" s="71"/>
      <c r="C821" s="71"/>
      <c r="D821" s="72"/>
      <c r="E821" s="72"/>
      <c r="F821" s="70"/>
      <c r="G821" s="70"/>
      <c r="H821" s="70"/>
      <c r="I821" s="70"/>
      <c r="J821" s="70"/>
      <c r="K821" s="70"/>
      <c r="L821" s="70"/>
      <c r="M821" s="70"/>
      <c r="N821" s="70"/>
      <c r="O821" s="70"/>
      <c r="P821" s="70"/>
      <c r="Q821" s="70"/>
      <c r="R821" s="70"/>
      <c r="S821" s="70"/>
      <c r="T821" s="70"/>
      <c r="U821" s="70"/>
      <c r="V821" s="70"/>
      <c r="W821" s="70"/>
      <c r="X821" s="70"/>
      <c r="Y821" s="70"/>
      <c r="Z821" s="70"/>
      <c r="AA821" s="70"/>
      <c r="AB821" s="70"/>
    </row>
    <row r="822" spans="1:28" ht="15.75" customHeight="1" x14ac:dyDescent="0.25">
      <c r="A822" s="70"/>
      <c r="B822" s="71"/>
      <c r="C822" s="71"/>
      <c r="D822" s="72"/>
      <c r="E822" s="72"/>
      <c r="F822" s="70"/>
      <c r="G822" s="70"/>
      <c r="H822" s="70"/>
      <c r="I822" s="70"/>
      <c r="J822" s="70"/>
      <c r="K822" s="70"/>
      <c r="L822" s="70"/>
      <c r="M822" s="70"/>
      <c r="N822" s="70"/>
      <c r="O822" s="70"/>
      <c r="P822" s="70"/>
      <c r="Q822" s="70"/>
      <c r="R822" s="70"/>
      <c r="S822" s="70"/>
      <c r="T822" s="70"/>
      <c r="U822" s="70"/>
      <c r="V822" s="70"/>
      <c r="W822" s="70"/>
      <c r="X822" s="70"/>
      <c r="Y822" s="70"/>
      <c r="Z822" s="70"/>
      <c r="AA822" s="70"/>
      <c r="AB822" s="70"/>
    </row>
    <row r="823" spans="1:28" ht="15.75" customHeight="1" x14ac:dyDescent="0.25">
      <c r="A823" s="70"/>
      <c r="B823" s="71"/>
      <c r="C823" s="71"/>
      <c r="D823" s="72"/>
      <c r="E823" s="72"/>
      <c r="F823" s="70"/>
      <c r="G823" s="70"/>
      <c r="H823" s="70"/>
      <c r="I823" s="70"/>
      <c r="J823" s="70"/>
      <c r="K823" s="70"/>
      <c r="L823" s="70"/>
      <c r="M823" s="70"/>
      <c r="N823" s="70"/>
      <c r="O823" s="70"/>
      <c r="P823" s="70"/>
      <c r="Q823" s="70"/>
      <c r="R823" s="70"/>
      <c r="S823" s="70"/>
      <c r="T823" s="70"/>
      <c r="U823" s="70"/>
      <c r="V823" s="70"/>
      <c r="W823" s="70"/>
      <c r="X823" s="70"/>
      <c r="Y823" s="70"/>
      <c r="Z823" s="70"/>
      <c r="AA823" s="70"/>
      <c r="AB823" s="70"/>
    </row>
    <row r="824" spans="1:28" ht="15.75" customHeight="1" x14ac:dyDescent="0.25">
      <c r="A824" s="70"/>
      <c r="B824" s="71"/>
      <c r="C824" s="71"/>
      <c r="D824" s="72"/>
      <c r="E824" s="72"/>
      <c r="F824" s="70"/>
      <c r="G824" s="70"/>
      <c r="H824" s="70"/>
      <c r="I824" s="70"/>
      <c r="J824" s="70"/>
      <c r="K824" s="70"/>
      <c r="L824" s="70"/>
      <c r="M824" s="70"/>
      <c r="N824" s="70"/>
      <c r="O824" s="70"/>
      <c r="P824" s="70"/>
      <c r="Q824" s="70"/>
      <c r="R824" s="70"/>
      <c r="S824" s="70"/>
      <c r="T824" s="70"/>
      <c r="U824" s="70"/>
      <c r="V824" s="70"/>
      <c r="W824" s="70"/>
      <c r="X824" s="70"/>
      <c r="Y824" s="70"/>
      <c r="Z824" s="70"/>
      <c r="AA824" s="70"/>
      <c r="AB824" s="70"/>
    </row>
    <row r="825" spans="1:28" ht="15.75" customHeight="1" x14ac:dyDescent="0.25">
      <c r="A825" s="70"/>
      <c r="B825" s="71"/>
      <c r="C825" s="71"/>
      <c r="D825" s="72"/>
      <c r="E825" s="72"/>
      <c r="F825" s="70"/>
      <c r="G825" s="70"/>
      <c r="H825" s="70"/>
      <c r="I825" s="70"/>
      <c r="J825" s="70"/>
      <c r="K825" s="70"/>
      <c r="L825" s="70"/>
      <c r="M825" s="70"/>
      <c r="N825" s="70"/>
      <c r="O825" s="70"/>
      <c r="P825" s="70"/>
      <c r="Q825" s="70"/>
      <c r="R825" s="70"/>
      <c r="S825" s="70"/>
      <c r="T825" s="70"/>
      <c r="U825" s="70"/>
      <c r="V825" s="70"/>
      <c r="W825" s="70"/>
      <c r="X825" s="70"/>
      <c r="Y825" s="70"/>
      <c r="Z825" s="70"/>
      <c r="AA825" s="70"/>
      <c r="AB825" s="70"/>
    </row>
    <row r="826" spans="1:28" ht="15.75" customHeight="1" x14ac:dyDescent="0.25">
      <c r="A826" s="70"/>
      <c r="B826" s="71"/>
      <c r="C826" s="71"/>
      <c r="D826" s="72"/>
      <c r="E826" s="72"/>
      <c r="F826" s="70"/>
      <c r="G826" s="70"/>
      <c r="H826" s="70"/>
      <c r="I826" s="70"/>
      <c r="J826" s="70"/>
      <c r="K826" s="70"/>
      <c r="L826" s="70"/>
      <c r="M826" s="70"/>
      <c r="N826" s="70"/>
      <c r="O826" s="70"/>
      <c r="P826" s="70"/>
      <c r="Q826" s="70"/>
      <c r="R826" s="70"/>
      <c r="S826" s="70"/>
      <c r="T826" s="70"/>
      <c r="U826" s="70"/>
      <c r="V826" s="70"/>
      <c r="W826" s="70"/>
      <c r="X826" s="70"/>
      <c r="Y826" s="70"/>
      <c r="Z826" s="70"/>
      <c r="AA826" s="70"/>
      <c r="AB826" s="70"/>
    </row>
    <row r="827" spans="1:28" ht="15.75" customHeight="1" x14ac:dyDescent="0.25">
      <c r="A827" s="70"/>
      <c r="B827" s="71"/>
      <c r="C827" s="71"/>
      <c r="D827" s="72"/>
      <c r="E827" s="72"/>
      <c r="F827" s="70"/>
      <c r="G827" s="70"/>
      <c r="H827" s="70"/>
      <c r="I827" s="70"/>
      <c r="J827" s="70"/>
      <c r="K827" s="70"/>
      <c r="L827" s="70"/>
      <c r="M827" s="70"/>
      <c r="N827" s="70"/>
      <c r="O827" s="70"/>
      <c r="P827" s="70"/>
      <c r="Q827" s="70"/>
      <c r="R827" s="70"/>
      <c r="S827" s="70"/>
      <c r="T827" s="70"/>
      <c r="U827" s="70"/>
      <c r="V827" s="70"/>
      <c r="W827" s="70"/>
      <c r="X827" s="70"/>
      <c r="Y827" s="70"/>
      <c r="Z827" s="70"/>
      <c r="AA827" s="70"/>
      <c r="AB827" s="70"/>
    </row>
    <row r="828" spans="1:28" ht="15.75" customHeight="1" x14ac:dyDescent="0.25">
      <c r="A828" s="70"/>
      <c r="B828" s="71"/>
      <c r="C828" s="71"/>
      <c r="D828" s="72"/>
      <c r="E828" s="72"/>
      <c r="F828" s="70"/>
      <c r="G828" s="70"/>
      <c r="H828" s="70"/>
      <c r="I828" s="70"/>
      <c r="J828" s="70"/>
      <c r="K828" s="70"/>
      <c r="L828" s="70"/>
      <c r="M828" s="70"/>
      <c r="N828" s="70"/>
      <c r="O828" s="70"/>
      <c r="P828" s="70"/>
      <c r="Q828" s="70"/>
      <c r="R828" s="70"/>
      <c r="S828" s="70"/>
      <c r="T828" s="70"/>
      <c r="U828" s="70"/>
      <c r="V828" s="70"/>
      <c r="W828" s="70"/>
      <c r="X828" s="70"/>
      <c r="Y828" s="70"/>
      <c r="Z828" s="70"/>
      <c r="AA828" s="70"/>
      <c r="AB828" s="70"/>
    </row>
    <row r="829" spans="1:28" ht="15.75" customHeight="1" x14ac:dyDescent="0.25">
      <c r="A829" s="70"/>
      <c r="B829" s="71"/>
      <c r="C829" s="71"/>
      <c r="D829" s="72"/>
      <c r="E829" s="72"/>
      <c r="F829" s="70"/>
      <c r="G829" s="70"/>
      <c r="H829" s="70"/>
      <c r="I829" s="70"/>
      <c r="J829" s="70"/>
      <c r="K829" s="70"/>
      <c r="L829" s="70"/>
      <c r="M829" s="70"/>
      <c r="N829" s="70"/>
      <c r="O829" s="70"/>
      <c r="P829" s="70"/>
      <c r="Q829" s="70"/>
      <c r="R829" s="70"/>
      <c r="S829" s="70"/>
      <c r="T829" s="70"/>
      <c r="U829" s="70"/>
      <c r="V829" s="70"/>
      <c r="W829" s="70"/>
      <c r="X829" s="70"/>
      <c r="Y829" s="70"/>
      <c r="Z829" s="70"/>
      <c r="AA829" s="70"/>
      <c r="AB829" s="70"/>
    </row>
    <row r="830" spans="1:28" ht="15.75" customHeight="1" x14ac:dyDescent="0.25">
      <c r="A830" s="70"/>
      <c r="B830" s="71"/>
      <c r="C830" s="71"/>
      <c r="D830" s="72"/>
      <c r="E830" s="72"/>
      <c r="F830" s="70"/>
      <c r="G830" s="70"/>
      <c r="H830" s="70"/>
      <c r="I830" s="70"/>
      <c r="J830" s="70"/>
      <c r="K830" s="70"/>
      <c r="L830" s="70"/>
      <c r="M830" s="70"/>
      <c r="N830" s="70"/>
      <c r="O830" s="70"/>
      <c r="P830" s="70"/>
      <c r="Q830" s="70"/>
      <c r="R830" s="70"/>
      <c r="S830" s="70"/>
      <c r="T830" s="70"/>
      <c r="U830" s="70"/>
      <c r="V830" s="70"/>
      <c r="W830" s="70"/>
      <c r="X830" s="70"/>
      <c r="Y830" s="70"/>
      <c r="Z830" s="70"/>
      <c r="AA830" s="70"/>
      <c r="AB830" s="70"/>
    </row>
    <row r="831" spans="1:28" ht="15.75" customHeight="1" x14ac:dyDescent="0.25">
      <c r="A831" s="70"/>
      <c r="B831" s="71"/>
      <c r="C831" s="71"/>
      <c r="D831" s="72"/>
      <c r="E831" s="72"/>
      <c r="F831" s="70"/>
      <c r="G831" s="70"/>
      <c r="H831" s="70"/>
      <c r="I831" s="70"/>
      <c r="J831" s="70"/>
      <c r="K831" s="70"/>
      <c r="L831" s="70"/>
      <c r="M831" s="70"/>
      <c r="N831" s="70"/>
      <c r="O831" s="70"/>
      <c r="P831" s="70"/>
      <c r="Q831" s="70"/>
      <c r="R831" s="70"/>
      <c r="S831" s="70"/>
      <c r="T831" s="70"/>
      <c r="U831" s="70"/>
      <c r="V831" s="70"/>
      <c r="W831" s="70"/>
      <c r="X831" s="70"/>
      <c r="Y831" s="70"/>
      <c r="Z831" s="70"/>
      <c r="AA831" s="70"/>
      <c r="AB831" s="70"/>
    </row>
    <row r="832" spans="1:28" ht="15.75" customHeight="1" x14ac:dyDescent="0.25">
      <c r="A832" s="70"/>
      <c r="B832" s="71"/>
      <c r="C832" s="71"/>
      <c r="D832" s="72"/>
      <c r="E832" s="72"/>
      <c r="F832" s="70"/>
      <c r="G832" s="70"/>
      <c r="H832" s="70"/>
      <c r="I832" s="70"/>
      <c r="J832" s="70"/>
      <c r="K832" s="70"/>
      <c r="L832" s="70"/>
      <c r="M832" s="70"/>
      <c r="N832" s="70"/>
      <c r="O832" s="70"/>
      <c r="P832" s="70"/>
      <c r="Q832" s="70"/>
      <c r="R832" s="70"/>
      <c r="S832" s="70"/>
      <c r="T832" s="70"/>
      <c r="U832" s="70"/>
      <c r="V832" s="70"/>
      <c r="W832" s="70"/>
      <c r="X832" s="70"/>
      <c r="Y832" s="70"/>
      <c r="Z832" s="70"/>
      <c r="AA832" s="70"/>
      <c r="AB832" s="70"/>
    </row>
    <row r="833" spans="1:28" ht="15.75" customHeight="1" x14ac:dyDescent="0.25">
      <c r="A833" s="70"/>
      <c r="B833" s="71"/>
      <c r="C833" s="71"/>
      <c r="D833" s="72"/>
      <c r="E833" s="72"/>
      <c r="F833" s="70"/>
      <c r="G833" s="70"/>
      <c r="H833" s="70"/>
      <c r="I833" s="70"/>
      <c r="J833" s="70"/>
      <c r="K833" s="70"/>
      <c r="L833" s="70"/>
      <c r="M833" s="70"/>
      <c r="N833" s="70"/>
      <c r="O833" s="70"/>
      <c r="P833" s="70"/>
      <c r="Q833" s="70"/>
      <c r="R833" s="70"/>
      <c r="S833" s="70"/>
      <c r="T833" s="70"/>
      <c r="U833" s="70"/>
      <c r="V833" s="70"/>
      <c r="W833" s="70"/>
      <c r="X833" s="70"/>
      <c r="Y833" s="70"/>
      <c r="Z833" s="70"/>
      <c r="AA833" s="70"/>
      <c r="AB833" s="70"/>
    </row>
    <row r="834" spans="1:28" ht="15.75" customHeight="1" x14ac:dyDescent="0.25">
      <c r="A834" s="70"/>
      <c r="B834" s="71"/>
      <c r="C834" s="71"/>
      <c r="D834" s="72"/>
      <c r="E834" s="72"/>
      <c r="F834" s="70"/>
      <c r="G834" s="70"/>
      <c r="H834" s="70"/>
      <c r="I834" s="70"/>
      <c r="J834" s="70"/>
      <c r="K834" s="70"/>
      <c r="L834" s="70"/>
      <c r="M834" s="70"/>
      <c r="N834" s="70"/>
      <c r="O834" s="70"/>
      <c r="P834" s="70"/>
      <c r="Q834" s="70"/>
      <c r="R834" s="70"/>
      <c r="S834" s="70"/>
      <c r="T834" s="70"/>
      <c r="U834" s="70"/>
      <c r="V834" s="70"/>
      <c r="W834" s="70"/>
      <c r="X834" s="70"/>
      <c r="Y834" s="70"/>
      <c r="Z834" s="70"/>
      <c r="AA834" s="70"/>
      <c r="AB834" s="70"/>
    </row>
    <row r="835" spans="1:28" ht="15.75" customHeight="1" x14ac:dyDescent="0.25">
      <c r="A835" s="70"/>
      <c r="B835" s="71"/>
      <c r="C835" s="71"/>
      <c r="D835" s="72"/>
      <c r="E835" s="72"/>
      <c r="F835" s="70"/>
      <c r="G835" s="70"/>
      <c r="H835" s="70"/>
      <c r="I835" s="70"/>
      <c r="J835" s="70"/>
      <c r="K835" s="70"/>
      <c r="L835" s="70"/>
      <c r="M835" s="70"/>
      <c r="N835" s="70"/>
      <c r="O835" s="70"/>
      <c r="P835" s="70"/>
      <c r="Q835" s="70"/>
      <c r="R835" s="70"/>
      <c r="S835" s="70"/>
      <c r="T835" s="70"/>
      <c r="U835" s="70"/>
      <c r="V835" s="70"/>
      <c r="W835" s="70"/>
      <c r="X835" s="70"/>
      <c r="Y835" s="70"/>
      <c r="Z835" s="70"/>
      <c r="AA835" s="70"/>
      <c r="AB835" s="70"/>
    </row>
    <row r="836" spans="1:28" ht="15.75" customHeight="1" x14ac:dyDescent="0.25">
      <c r="A836" s="70"/>
      <c r="B836" s="71"/>
      <c r="C836" s="71"/>
      <c r="D836" s="72"/>
      <c r="E836" s="72"/>
      <c r="F836" s="70"/>
      <c r="G836" s="70"/>
      <c r="H836" s="70"/>
      <c r="I836" s="70"/>
      <c r="J836" s="70"/>
      <c r="K836" s="70"/>
      <c r="L836" s="70"/>
      <c r="M836" s="70"/>
      <c r="N836" s="70"/>
      <c r="O836" s="70"/>
      <c r="P836" s="70"/>
      <c r="Q836" s="70"/>
      <c r="R836" s="70"/>
      <c r="S836" s="70"/>
      <c r="T836" s="70"/>
      <c r="U836" s="70"/>
      <c r="V836" s="70"/>
      <c r="W836" s="70"/>
      <c r="X836" s="70"/>
      <c r="Y836" s="70"/>
      <c r="Z836" s="70"/>
      <c r="AA836" s="70"/>
      <c r="AB836" s="70"/>
    </row>
    <row r="837" spans="1:28" ht="15.75" customHeight="1" x14ac:dyDescent="0.25">
      <c r="A837" s="70"/>
      <c r="B837" s="71"/>
      <c r="C837" s="71"/>
      <c r="D837" s="72"/>
      <c r="E837" s="72"/>
      <c r="F837" s="70"/>
      <c r="G837" s="70"/>
      <c r="H837" s="70"/>
      <c r="I837" s="70"/>
      <c r="J837" s="70"/>
      <c r="K837" s="70"/>
      <c r="L837" s="70"/>
      <c r="M837" s="70"/>
      <c r="N837" s="70"/>
      <c r="O837" s="70"/>
      <c r="P837" s="70"/>
      <c r="Q837" s="70"/>
      <c r="R837" s="70"/>
      <c r="S837" s="70"/>
      <c r="T837" s="70"/>
      <c r="U837" s="70"/>
      <c r="V837" s="70"/>
      <c r="W837" s="70"/>
      <c r="X837" s="70"/>
      <c r="Y837" s="70"/>
      <c r="Z837" s="70"/>
      <c r="AA837" s="70"/>
      <c r="AB837" s="70"/>
    </row>
    <row r="838" spans="1:28" ht="15.75" customHeight="1" x14ac:dyDescent="0.25">
      <c r="A838" s="70"/>
      <c r="B838" s="71"/>
      <c r="C838" s="71"/>
      <c r="D838" s="72"/>
      <c r="E838" s="72"/>
      <c r="F838" s="70"/>
      <c r="G838" s="70"/>
      <c r="H838" s="70"/>
      <c r="I838" s="70"/>
      <c r="J838" s="70"/>
      <c r="K838" s="70"/>
      <c r="L838" s="70"/>
      <c r="M838" s="70"/>
      <c r="N838" s="70"/>
      <c r="O838" s="70"/>
      <c r="P838" s="70"/>
      <c r="Q838" s="70"/>
      <c r="R838" s="70"/>
      <c r="S838" s="70"/>
      <c r="T838" s="70"/>
      <c r="U838" s="70"/>
      <c r="V838" s="70"/>
      <c r="W838" s="70"/>
      <c r="X838" s="70"/>
      <c r="Y838" s="70"/>
      <c r="Z838" s="70"/>
      <c r="AA838" s="70"/>
      <c r="AB838" s="70"/>
    </row>
    <row r="839" spans="1:28" ht="15.75" customHeight="1" x14ac:dyDescent="0.25">
      <c r="A839" s="70"/>
      <c r="B839" s="71"/>
      <c r="C839" s="71"/>
      <c r="D839" s="72"/>
      <c r="E839" s="72"/>
      <c r="F839" s="70"/>
      <c r="G839" s="70"/>
      <c r="H839" s="70"/>
      <c r="I839" s="70"/>
      <c r="J839" s="70"/>
      <c r="K839" s="70"/>
      <c r="L839" s="70"/>
      <c r="M839" s="70"/>
      <c r="N839" s="70"/>
      <c r="O839" s="70"/>
      <c r="P839" s="70"/>
      <c r="Q839" s="70"/>
      <c r="R839" s="70"/>
      <c r="S839" s="70"/>
      <c r="T839" s="70"/>
      <c r="U839" s="70"/>
      <c r="V839" s="70"/>
      <c r="W839" s="70"/>
      <c r="X839" s="70"/>
      <c r="Y839" s="70"/>
      <c r="Z839" s="70"/>
      <c r="AA839" s="70"/>
      <c r="AB839" s="70"/>
    </row>
    <row r="840" spans="1:28" ht="15.75" customHeight="1" x14ac:dyDescent="0.25">
      <c r="A840" s="70"/>
      <c r="B840" s="71"/>
      <c r="C840" s="71"/>
      <c r="D840" s="72"/>
      <c r="E840" s="72"/>
      <c r="F840" s="70"/>
      <c r="G840" s="70"/>
      <c r="H840" s="70"/>
      <c r="I840" s="70"/>
      <c r="J840" s="70"/>
      <c r="K840" s="70"/>
      <c r="L840" s="70"/>
      <c r="M840" s="70"/>
      <c r="N840" s="70"/>
      <c r="O840" s="70"/>
      <c r="P840" s="70"/>
      <c r="Q840" s="70"/>
      <c r="R840" s="70"/>
      <c r="S840" s="70"/>
      <c r="T840" s="70"/>
      <c r="U840" s="70"/>
      <c r="V840" s="70"/>
      <c r="W840" s="70"/>
      <c r="X840" s="70"/>
      <c r="Y840" s="70"/>
      <c r="Z840" s="70"/>
      <c r="AA840" s="70"/>
      <c r="AB840" s="70"/>
    </row>
    <row r="841" spans="1:28" ht="15.75" customHeight="1" x14ac:dyDescent="0.25">
      <c r="A841" s="70"/>
      <c r="B841" s="71"/>
      <c r="C841" s="71"/>
      <c r="D841" s="72"/>
      <c r="E841" s="72"/>
      <c r="F841" s="70"/>
      <c r="G841" s="70"/>
      <c r="H841" s="70"/>
      <c r="I841" s="70"/>
      <c r="J841" s="70"/>
      <c r="K841" s="70"/>
      <c r="L841" s="70"/>
      <c r="M841" s="70"/>
      <c r="N841" s="70"/>
      <c r="O841" s="70"/>
      <c r="P841" s="70"/>
      <c r="Q841" s="70"/>
      <c r="R841" s="70"/>
      <c r="S841" s="70"/>
      <c r="T841" s="70"/>
      <c r="U841" s="70"/>
      <c r="V841" s="70"/>
      <c r="W841" s="70"/>
      <c r="X841" s="70"/>
      <c r="Y841" s="70"/>
      <c r="Z841" s="70"/>
      <c r="AA841" s="70"/>
      <c r="AB841" s="70"/>
    </row>
    <row r="842" spans="1:28" ht="15.75" customHeight="1" x14ac:dyDescent="0.25">
      <c r="A842" s="70"/>
      <c r="B842" s="71"/>
      <c r="C842" s="71"/>
      <c r="D842" s="72"/>
      <c r="E842" s="72"/>
      <c r="F842" s="70"/>
      <c r="G842" s="70"/>
      <c r="H842" s="70"/>
      <c r="I842" s="70"/>
      <c r="J842" s="70"/>
      <c r="K842" s="70"/>
      <c r="L842" s="70"/>
      <c r="M842" s="70"/>
      <c r="N842" s="70"/>
      <c r="O842" s="70"/>
      <c r="P842" s="70"/>
      <c r="Q842" s="70"/>
      <c r="R842" s="70"/>
      <c r="S842" s="70"/>
      <c r="T842" s="70"/>
      <c r="U842" s="70"/>
      <c r="V842" s="70"/>
      <c r="W842" s="70"/>
      <c r="X842" s="70"/>
      <c r="Y842" s="70"/>
      <c r="Z842" s="70"/>
      <c r="AA842" s="70"/>
      <c r="AB842" s="70"/>
    </row>
    <row r="843" spans="1:28" ht="15.75" customHeight="1" x14ac:dyDescent="0.25">
      <c r="A843" s="70"/>
      <c r="B843" s="71"/>
      <c r="C843" s="71"/>
      <c r="D843" s="72"/>
      <c r="E843" s="72"/>
      <c r="F843" s="70"/>
      <c r="G843" s="70"/>
      <c r="H843" s="70"/>
      <c r="I843" s="70"/>
      <c r="J843" s="70"/>
      <c r="K843" s="70"/>
      <c r="L843" s="70"/>
      <c r="M843" s="70"/>
      <c r="N843" s="70"/>
      <c r="O843" s="70"/>
      <c r="P843" s="70"/>
      <c r="Q843" s="70"/>
      <c r="R843" s="70"/>
      <c r="S843" s="70"/>
      <c r="T843" s="70"/>
      <c r="U843" s="70"/>
      <c r="V843" s="70"/>
      <c r="W843" s="70"/>
      <c r="X843" s="70"/>
      <c r="Y843" s="70"/>
      <c r="Z843" s="70"/>
      <c r="AA843" s="70"/>
      <c r="AB843" s="70"/>
    </row>
    <row r="844" spans="1:28" ht="15.75" customHeight="1" x14ac:dyDescent="0.25">
      <c r="A844" s="70"/>
      <c r="B844" s="71"/>
      <c r="C844" s="71"/>
      <c r="D844" s="72"/>
      <c r="E844" s="72"/>
      <c r="F844" s="70"/>
      <c r="G844" s="70"/>
      <c r="H844" s="70"/>
      <c r="I844" s="70"/>
      <c r="J844" s="70"/>
      <c r="K844" s="70"/>
      <c r="L844" s="70"/>
      <c r="M844" s="70"/>
      <c r="N844" s="70"/>
      <c r="O844" s="70"/>
      <c r="P844" s="70"/>
      <c r="Q844" s="70"/>
      <c r="R844" s="70"/>
      <c r="S844" s="70"/>
      <c r="T844" s="70"/>
      <c r="U844" s="70"/>
      <c r="V844" s="70"/>
      <c r="W844" s="70"/>
      <c r="X844" s="70"/>
      <c r="Y844" s="70"/>
      <c r="Z844" s="70"/>
      <c r="AA844" s="70"/>
      <c r="AB844" s="70"/>
    </row>
    <row r="845" spans="1:28" ht="15.75" customHeight="1" x14ac:dyDescent="0.25">
      <c r="A845" s="70"/>
      <c r="B845" s="71"/>
      <c r="C845" s="71"/>
      <c r="D845" s="72"/>
      <c r="E845" s="72"/>
      <c r="F845" s="70"/>
      <c r="G845" s="70"/>
      <c r="H845" s="70"/>
      <c r="I845" s="70"/>
      <c r="J845" s="70"/>
      <c r="K845" s="70"/>
      <c r="L845" s="70"/>
      <c r="M845" s="70"/>
      <c r="N845" s="70"/>
      <c r="O845" s="70"/>
      <c r="P845" s="70"/>
      <c r="Q845" s="70"/>
      <c r="R845" s="70"/>
      <c r="S845" s="70"/>
      <c r="T845" s="70"/>
      <c r="U845" s="70"/>
      <c r="V845" s="70"/>
      <c r="W845" s="70"/>
      <c r="X845" s="70"/>
      <c r="Y845" s="70"/>
      <c r="Z845" s="70"/>
      <c r="AA845" s="70"/>
      <c r="AB845" s="70"/>
    </row>
    <row r="846" spans="1:28" ht="15.75" customHeight="1" x14ac:dyDescent="0.25">
      <c r="A846" s="70"/>
      <c r="B846" s="71"/>
      <c r="C846" s="71"/>
      <c r="D846" s="72"/>
      <c r="E846" s="72"/>
      <c r="F846" s="70"/>
      <c r="G846" s="70"/>
      <c r="H846" s="70"/>
      <c r="I846" s="70"/>
      <c r="J846" s="70"/>
      <c r="K846" s="70"/>
      <c r="L846" s="70"/>
      <c r="M846" s="70"/>
      <c r="N846" s="70"/>
      <c r="O846" s="70"/>
      <c r="P846" s="70"/>
      <c r="Q846" s="70"/>
      <c r="R846" s="70"/>
      <c r="S846" s="70"/>
      <c r="T846" s="70"/>
      <c r="U846" s="70"/>
      <c r="V846" s="70"/>
      <c r="W846" s="70"/>
      <c r="X846" s="70"/>
      <c r="Y846" s="70"/>
      <c r="Z846" s="70"/>
      <c r="AA846" s="70"/>
      <c r="AB846" s="70"/>
    </row>
    <row r="847" spans="1:28" ht="15.75" customHeight="1" x14ac:dyDescent="0.25">
      <c r="A847" s="70"/>
      <c r="B847" s="71"/>
      <c r="C847" s="71"/>
      <c r="D847" s="72"/>
      <c r="E847" s="72"/>
      <c r="F847" s="70"/>
      <c r="G847" s="70"/>
      <c r="H847" s="70"/>
      <c r="I847" s="70"/>
      <c r="J847" s="70"/>
      <c r="K847" s="70"/>
      <c r="L847" s="70"/>
      <c r="M847" s="70"/>
      <c r="N847" s="70"/>
      <c r="O847" s="70"/>
      <c r="P847" s="70"/>
      <c r="Q847" s="70"/>
      <c r="R847" s="70"/>
      <c r="S847" s="70"/>
      <c r="T847" s="70"/>
      <c r="U847" s="70"/>
      <c r="V847" s="70"/>
      <c r="W847" s="70"/>
      <c r="X847" s="70"/>
      <c r="Y847" s="70"/>
      <c r="Z847" s="70"/>
      <c r="AA847" s="70"/>
      <c r="AB847" s="70"/>
    </row>
    <row r="848" spans="1:28" ht="15.75" customHeight="1" x14ac:dyDescent="0.25">
      <c r="A848" s="70"/>
      <c r="B848" s="71"/>
      <c r="C848" s="71"/>
      <c r="D848" s="72"/>
      <c r="E848" s="72"/>
      <c r="F848" s="70"/>
      <c r="G848" s="70"/>
      <c r="H848" s="70"/>
      <c r="I848" s="70"/>
      <c r="J848" s="70"/>
      <c r="K848" s="70"/>
      <c r="L848" s="70"/>
      <c r="M848" s="70"/>
      <c r="N848" s="70"/>
      <c r="O848" s="70"/>
      <c r="P848" s="70"/>
      <c r="Q848" s="70"/>
      <c r="R848" s="70"/>
      <c r="S848" s="70"/>
      <c r="T848" s="70"/>
      <c r="U848" s="70"/>
      <c r="V848" s="70"/>
      <c r="W848" s="70"/>
      <c r="X848" s="70"/>
      <c r="Y848" s="70"/>
      <c r="Z848" s="70"/>
      <c r="AA848" s="70"/>
      <c r="AB848" s="70"/>
    </row>
    <row r="849" spans="1:28" ht="15.75" customHeight="1" x14ac:dyDescent="0.25">
      <c r="A849" s="70"/>
      <c r="B849" s="71"/>
      <c r="C849" s="71"/>
      <c r="D849" s="72"/>
      <c r="E849" s="72"/>
      <c r="F849" s="70"/>
      <c r="G849" s="70"/>
      <c r="H849" s="70"/>
      <c r="I849" s="70"/>
      <c r="J849" s="70"/>
      <c r="K849" s="70"/>
      <c r="L849" s="70"/>
      <c r="M849" s="70"/>
      <c r="N849" s="70"/>
      <c r="O849" s="70"/>
      <c r="P849" s="70"/>
      <c r="Q849" s="70"/>
      <c r="R849" s="70"/>
      <c r="S849" s="70"/>
      <c r="T849" s="70"/>
      <c r="U849" s="70"/>
      <c r="V849" s="70"/>
      <c r="W849" s="70"/>
      <c r="X849" s="70"/>
      <c r="Y849" s="70"/>
      <c r="Z849" s="70"/>
      <c r="AA849" s="70"/>
      <c r="AB849" s="70"/>
    </row>
    <row r="850" spans="1:28" ht="15.75" customHeight="1" x14ac:dyDescent="0.25">
      <c r="A850" s="70"/>
      <c r="B850" s="71"/>
      <c r="C850" s="71"/>
      <c r="D850" s="72"/>
      <c r="E850" s="72"/>
      <c r="F850" s="70"/>
      <c r="G850" s="70"/>
      <c r="H850" s="70"/>
      <c r="I850" s="70"/>
      <c r="J850" s="70"/>
      <c r="K850" s="70"/>
      <c r="L850" s="70"/>
      <c r="M850" s="70"/>
      <c r="N850" s="70"/>
      <c r="O850" s="70"/>
      <c r="P850" s="70"/>
      <c r="Q850" s="70"/>
      <c r="R850" s="70"/>
      <c r="S850" s="70"/>
      <c r="T850" s="70"/>
      <c r="U850" s="70"/>
      <c r="V850" s="70"/>
      <c r="W850" s="70"/>
      <c r="X850" s="70"/>
      <c r="Y850" s="70"/>
      <c r="Z850" s="70"/>
      <c r="AA850" s="70"/>
      <c r="AB850" s="70"/>
    </row>
    <row r="851" spans="1:28" ht="15.75" customHeight="1" x14ac:dyDescent="0.25">
      <c r="A851" s="70"/>
      <c r="B851" s="71"/>
      <c r="C851" s="71"/>
      <c r="D851" s="72"/>
      <c r="E851" s="72"/>
      <c r="F851" s="70"/>
      <c r="G851" s="70"/>
      <c r="H851" s="70"/>
      <c r="I851" s="70"/>
      <c r="J851" s="70"/>
      <c r="K851" s="70"/>
      <c r="L851" s="70"/>
      <c r="M851" s="70"/>
      <c r="N851" s="70"/>
      <c r="O851" s="70"/>
      <c r="P851" s="70"/>
      <c r="Q851" s="70"/>
      <c r="R851" s="70"/>
      <c r="S851" s="70"/>
      <c r="T851" s="70"/>
      <c r="U851" s="70"/>
      <c r="V851" s="70"/>
      <c r="W851" s="70"/>
      <c r="X851" s="70"/>
      <c r="Y851" s="70"/>
      <c r="Z851" s="70"/>
      <c r="AA851" s="70"/>
      <c r="AB851" s="70"/>
    </row>
    <row r="852" spans="1:28" ht="15.75" customHeight="1" x14ac:dyDescent="0.25">
      <c r="A852" s="70"/>
      <c r="B852" s="71"/>
      <c r="C852" s="71"/>
      <c r="D852" s="72"/>
      <c r="E852" s="72"/>
      <c r="F852" s="70"/>
      <c r="G852" s="70"/>
      <c r="H852" s="70"/>
      <c r="I852" s="70"/>
      <c r="J852" s="70"/>
      <c r="K852" s="70"/>
      <c r="L852" s="70"/>
      <c r="M852" s="70"/>
      <c r="N852" s="70"/>
      <c r="O852" s="70"/>
      <c r="P852" s="70"/>
      <c r="Q852" s="70"/>
      <c r="R852" s="70"/>
      <c r="S852" s="70"/>
      <c r="T852" s="70"/>
      <c r="U852" s="70"/>
      <c r="V852" s="70"/>
      <c r="W852" s="70"/>
      <c r="X852" s="70"/>
      <c r="Y852" s="70"/>
      <c r="Z852" s="70"/>
      <c r="AA852" s="70"/>
      <c r="AB852" s="70"/>
    </row>
    <row r="853" spans="1:28" ht="15.75" customHeight="1" x14ac:dyDescent="0.25">
      <c r="A853" s="70"/>
      <c r="B853" s="71"/>
      <c r="C853" s="71"/>
      <c r="D853" s="72"/>
      <c r="E853" s="72"/>
      <c r="F853" s="70"/>
      <c r="G853" s="70"/>
      <c r="H853" s="70"/>
      <c r="I853" s="70"/>
      <c r="J853" s="70"/>
      <c r="K853" s="70"/>
      <c r="L853" s="70"/>
      <c r="M853" s="70"/>
      <c r="N853" s="70"/>
      <c r="O853" s="70"/>
      <c r="P853" s="70"/>
      <c r="Q853" s="70"/>
      <c r="R853" s="70"/>
      <c r="S853" s="70"/>
      <c r="T853" s="70"/>
      <c r="U853" s="70"/>
      <c r="V853" s="70"/>
      <c r="W853" s="70"/>
      <c r="X853" s="70"/>
      <c r="Y853" s="70"/>
      <c r="Z853" s="70"/>
      <c r="AA853" s="70"/>
      <c r="AB853" s="70"/>
    </row>
    <row r="854" spans="1:28" ht="15.75" customHeight="1" x14ac:dyDescent="0.25">
      <c r="A854" s="70"/>
      <c r="B854" s="71"/>
      <c r="C854" s="71"/>
      <c r="D854" s="72"/>
      <c r="E854" s="72"/>
      <c r="F854" s="70"/>
      <c r="G854" s="70"/>
      <c r="H854" s="70"/>
      <c r="I854" s="70"/>
      <c r="J854" s="70"/>
      <c r="K854" s="70"/>
      <c r="L854" s="70"/>
      <c r="M854" s="70"/>
      <c r="N854" s="70"/>
      <c r="O854" s="70"/>
      <c r="P854" s="70"/>
      <c r="Q854" s="70"/>
      <c r="R854" s="70"/>
      <c r="S854" s="70"/>
      <c r="T854" s="70"/>
      <c r="U854" s="70"/>
      <c r="V854" s="70"/>
      <c r="W854" s="70"/>
      <c r="X854" s="70"/>
      <c r="Y854" s="70"/>
      <c r="Z854" s="70"/>
      <c r="AA854" s="70"/>
      <c r="AB854" s="70"/>
    </row>
    <row r="855" spans="1:28" ht="15.75" customHeight="1" x14ac:dyDescent="0.25">
      <c r="A855" s="70"/>
      <c r="B855" s="71"/>
      <c r="C855" s="71"/>
      <c r="D855" s="72"/>
      <c r="E855" s="72"/>
      <c r="F855" s="70"/>
      <c r="G855" s="70"/>
      <c r="H855" s="70"/>
      <c r="I855" s="70"/>
      <c r="J855" s="70"/>
      <c r="K855" s="70"/>
      <c r="L855" s="70"/>
      <c r="M855" s="70"/>
      <c r="N855" s="70"/>
      <c r="O855" s="70"/>
      <c r="P855" s="70"/>
      <c r="Q855" s="70"/>
      <c r="R855" s="70"/>
      <c r="S855" s="70"/>
      <c r="T855" s="70"/>
      <c r="U855" s="70"/>
      <c r="V855" s="70"/>
      <c r="W855" s="70"/>
      <c r="X855" s="70"/>
      <c r="Y855" s="70"/>
      <c r="Z855" s="70"/>
      <c r="AA855" s="70"/>
      <c r="AB855" s="70"/>
    </row>
    <row r="856" spans="1:28" ht="15.75" customHeight="1" x14ac:dyDescent="0.25">
      <c r="A856" s="70"/>
      <c r="B856" s="71"/>
      <c r="C856" s="71"/>
      <c r="D856" s="72"/>
      <c r="E856" s="72"/>
      <c r="F856" s="70"/>
      <c r="G856" s="70"/>
      <c r="H856" s="70"/>
      <c r="I856" s="70"/>
      <c r="J856" s="70"/>
      <c r="K856" s="70"/>
      <c r="L856" s="70"/>
      <c r="M856" s="70"/>
      <c r="N856" s="70"/>
      <c r="O856" s="70"/>
      <c r="P856" s="70"/>
      <c r="Q856" s="70"/>
      <c r="R856" s="70"/>
      <c r="S856" s="70"/>
      <c r="T856" s="70"/>
      <c r="U856" s="70"/>
      <c r="V856" s="70"/>
      <c r="W856" s="70"/>
      <c r="X856" s="70"/>
      <c r="Y856" s="70"/>
      <c r="Z856" s="70"/>
      <c r="AA856" s="70"/>
      <c r="AB856" s="70"/>
    </row>
    <row r="857" spans="1:28" ht="15.75" customHeight="1" x14ac:dyDescent="0.25">
      <c r="A857" s="70"/>
      <c r="B857" s="71"/>
      <c r="C857" s="71"/>
      <c r="D857" s="72"/>
      <c r="E857" s="72"/>
      <c r="F857" s="70"/>
      <c r="G857" s="70"/>
      <c r="H857" s="70"/>
      <c r="I857" s="70"/>
      <c r="J857" s="70"/>
      <c r="K857" s="70"/>
      <c r="L857" s="70"/>
      <c r="M857" s="70"/>
      <c r="N857" s="70"/>
      <c r="O857" s="70"/>
      <c r="P857" s="70"/>
      <c r="Q857" s="70"/>
      <c r="R857" s="70"/>
      <c r="S857" s="70"/>
      <c r="T857" s="70"/>
      <c r="U857" s="70"/>
      <c r="V857" s="70"/>
      <c r="W857" s="70"/>
      <c r="X857" s="70"/>
      <c r="Y857" s="70"/>
      <c r="Z857" s="70"/>
      <c r="AA857" s="70"/>
      <c r="AB857" s="70"/>
    </row>
    <row r="858" spans="1:28" ht="15.75" customHeight="1" x14ac:dyDescent="0.25">
      <c r="A858" s="70"/>
      <c r="B858" s="71"/>
      <c r="C858" s="71"/>
      <c r="D858" s="72"/>
      <c r="E858" s="72"/>
      <c r="F858" s="70"/>
      <c r="G858" s="70"/>
      <c r="H858" s="70"/>
      <c r="I858" s="70"/>
      <c r="J858" s="70"/>
      <c r="K858" s="70"/>
      <c r="L858" s="70"/>
      <c r="M858" s="70"/>
      <c r="N858" s="70"/>
      <c r="O858" s="70"/>
      <c r="P858" s="70"/>
      <c r="Q858" s="70"/>
      <c r="R858" s="70"/>
      <c r="S858" s="70"/>
      <c r="T858" s="70"/>
      <c r="U858" s="70"/>
      <c r="V858" s="70"/>
      <c r="W858" s="70"/>
      <c r="X858" s="70"/>
      <c r="Y858" s="70"/>
      <c r="Z858" s="70"/>
      <c r="AA858" s="70"/>
      <c r="AB858" s="70"/>
    </row>
    <row r="859" spans="1:28" ht="15.75" customHeight="1" x14ac:dyDescent="0.25">
      <c r="A859" s="70"/>
      <c r="B859" s="71"/>
      <c r="C859" s="71"/>
      <c r="D859" s="72"/>
      <c r="E859" s="72"/>
      <c r="F859" s="70"/>
      <c r="G859" s="70"/>
      <c r="H859" s="70"/>
      <c r="I859" s="70"/>
      <c r="J859" s="70"/>
      <c r="K859" s="70"/>
      <c r="L859" s="70"/>
      <c r="M859" s="70"/>
      <c r="N859" s="70"/>
      <c r="O859" s="70"/>
      <c r="P859" s="70"/>
      <c r="Q859" s="70"/>
      <c r="R859" s="70"/>
      <c r="S859" s="70"/>
      <c r="T859" s="70"/>
      <c r="U859" s="70"/>
      <c r="V859" s="70"/>
      <c r="W859" s="70"/>
      <c r="X859" s="70"/>
      <c r="Y859" s="70"/>
      <c r="Z859" s="70"/>
      <c r="AA859" s="70"/>
      <c r="AB859" s="70"/>
    </row>
    <row r="860" spans="1:28" ht="15.75" customHeight="1" x14ac:dyDescent="0.25">
      <c r="A860" s="70"/>
      <c r="B860" s="71"/>
      <c r="C860" s="71"/>
      <c r="D860" s="72"/>
      <c r="E860" s="72"/>
      <c r="F860" s="70"/>
      <c r="G860" s="70"/>
      <c r="H860" s="70"/>
      <c r="I860" s="70"/>
      <c r="J860" s="70"/>
      <c r="K860" s="70"/>
      <c r="L860" s="70"/>
      <c r="M860" s="70"/>
      <c r="N860" s="70"/>
      <c r="O860" s="70"/>
      <c r="P860" s="70"/>
      <c r="Q860" s="70"/>
      <c r="R860" s="70"/>
      <c r="S860" s="70"/>
      <c r="T860" s="70"/>
      <c r="U860" s="70"/>
      <c r="V860" s="70"/>
      <c r="W860" s="70"/>
      <c r="X860" s="70"/>
      <c r="Y860" s="70"/>
      <c r="Z860" s="70"/>
      <c r="AA860" s="70"/>
      <c r="AB860" s="70"/>
    </row>
    <row r="861" spans="1:28" ht="15.75" customHeight="1" x14ac:dyDescent="0.25">
      <c r="A861" s="70"/>
      <c r="B861" s="71"/>
      <c r="C861" s="71"/>
      <c r="D861" s="72"/>
      <c r="E861" s="72"/>
      <c r="F861" s="70"/>
      <c r="G861" s="70"/>
      <c r="H861" s="70"/>
      <c r="I861" s="70"/>
      <c r="J861" s="70"/>
      <c r="K861" s="70"/>
      <c r="L861" s="70"/>
      <c r="M861" s="70"/>
      <c r="N861" s="70"/>
      <c r="O861" s="70"/>
      <c r="P861" s="70"/>
      <c r="Q861" s="70"/>
      <c r="R861" s="70"/>
      <c r="S861" s="70"/>
      <c r="T861" s="70"/>
      <c r="U861" s="70"/>
      <c r="V861" s="70"/>
      <c r="W861" s="70"/>
      <c r="X861" s="70"/>
      <c r="Y861" s="70"/>
      <c r="Z861" s="70"/>
      <c r="AA861" s="70"/>
      <c r="AB861" s="70"/>
    </row>
    <row r="862" spans="1:28" ht="15.75" customHeight="1" x14ac:dyDescent="0.25">
      <c r="A862" s="70"/>
      <c r="B862" s="71"/>
      <c r="C862" s="71"/>
      <c r="D862" s="72"/>
      <c r="E862" s="72"/>
      <c r="F862" s="70"/>
      <c r="G862" s="70"/>
      <c r="H862" s="70"/>
      <c r="I862" s="70"/>
      <c r="J862" s="70"/>
      <c r="K862" s="70"/>
      <c r="L862" s="70"/>
      <c r="M862" s="70"/>
      <c r="N862" s="70"/>
      <c r="O862" s="70"/>
      <c r="P862" s="70"/>
      <c r="Q862" s="70"/>
      <c r="R862" s="70"/>
      <c r="S862" s="70"/>
      <c r="T862" s="70"/>
      <c r="U862" s="70"/>
      <c r="V862" s="70"/>
      <c r="W862" s="70"/>
      <c r="X862" s="70"/>
      <c r="Y862" s="70"/>
      <c r="Z862" s="70"/>
      <c r="AA862" s="70"/>
      <c r="AB862" s="70"/>
    </row>
    <row r="863" spans="1:28" ht="15.75" customHeight="1" x14ac:dyDescent="0.25">
      <c r="A863" s="70"/>
      <c r="B863" s="71"/>
      <c r="C863" s="71"/>
      <c r="D863" s="72"/>
      <c r="E863" s="72"/>
      <c r="F863" s="70"/>
      <c r="G863" s="70"/>
      <c r="H863" s="70"/>
      <c r="I863" s="70"/>
      <c r="J863" s="70"/>
      <c r="K863" s="70"/>
      <c r="L863" s="70"/>
      <c r="M863" s="70"/>
      <c r="N863" s="70"/>
      <c r="O863" s="70"/>
      <c r="P863" s="70"/>
      <c r="Q863" s="70"/>
      <c r="R863" s="70"/>
      <c r="S863" s="70"/>
      <c r="T863" s="70"/>
      <c r="U863" s="70"/>
      <c r="V863" s="70"/>
      <c r="W863" s="70"/>
      <c r="X863" s="70"/>
      <c r="Y863" s="70"/>
      <c r="Z863" s="70"/>
      <c r="AA863" s="70"/>
      <c r="AB863" s="70"/>
    </row>
    <row r="864" spans="1:28" ht="15.75" customHeight="1" x14ac:dyDescent="0.25">
      <c r="A864" s="70"/>
      <c r="B864" s="71"/>
      <c r="C864" s="71"/>
      <c r="D864" s="72"/>
      <c r="E864" s="72"/>
      <c r="F864" s="70"/>
      <c r="G864" s="70"/>
      <c r="H864" s="70"/>
      <c r="I864" s="70"/>
      <c r="J864" s="70"/>
      <c r="K864" s="70"/>
      <c r="L864" s="70"/>
      <c r="M864" s="70"/>
      <c r="N864" s="70"/>
      <c r="O864" s="70"/>
      <c r="P864" s="70"/>
      <c r="Q864" s="70"/>
      <c r="R864" s="70"/>
      <c r="S864" s="70"/>
      <c r="T864" s="70"/>
      <c r="U864" s="70"/>
      <c r="V864" s="70"/>
      <c r="W864" s="70"/>
      <c r="X864" s="70"/>
      <c r="Y864" s="70"/>
      <c r="Z864" s="70"/>
      <c r="AA864" s="70"/>
      <c r="AB864" s="70"/>
    </row>
    <row r="865" spans="1:28" ht="15.75" customHeight="1" x14ac:dyDescent="0.25">
      <c r="A865" s="70"/>
      <c r="B865" s="71"/>
      <c r="C865" s="71"/>
      <c r="D865" s="72"/>
      <c r="E865" s="72"/>
      <c r="F865" s="70"/>
      <c r="G865" s="70"/>
      <c r="H865" s="70"/>
      <c r="I865" s="70"/>
      <c r="J865" s="70"/>
      <c r="K865" s="70"/>
      <c r="L865" s="70"/>
      <c r="M865" s="70"/>
      <c r="N865" s="70"/>
      <c r="O865" s="70"/>
      <c r="P865" s="70"/>
      <c r="Q865" s="70"/>
      <c r="R865" s="70"/>
      <c r="S865" s="70"/>
      <c r="T865" s="70"/>
      <c r="U865" s="70"/>
      <c r="V865" s="70"/>
      <c r="W865" s="70"/>
      <c r="X865" s="70"/>
      <c r="Y865" s="70"/>
      <c r="Z865" s="70"/>
      <c r="AA865" s="70"/>
      <c r="AB865" s="70"/>
    </row>
    <row r="866" spans="1:28" ht="15.75" customHeight="1" x14ac:dyDescent="0.25">
      <c r="A866" s="70"/>
      <c r="B866" s="71"/>
      <c r="C866" s="71"/>
      <c r="D866" s="72"/>
      <c r="E866" s="72"/>
      <c r="F866" s="70"/>
      <c r="G866" s="70"/>
      <c r="H866" s="70"/>
      <c r="I866" s="70"/>
      <c r="J866" s="70"/>
      <c r="K866" s="70"/>
      <c r="L866" s="70"/>
      <c r="M866" s="70"/>
      <c r="N866" s="70"/>
      <c r="O866" s="70"/>
      <c r="P866" s="70"/>
      <c r="Q866" s="70"/>
      <c r="R866" s="70"/>
      <c r="S866" s="70"/>
      <c r="T866" s="70"/>
      <c r="U866" s="70"/>
      <c r="V866" s="70"/>
      <c r="W866" s="70"/>
      <c r="X866" s="70"/>
      <c r="Y866" s="70"/>
      <c r="Z866" s="70"/>
      <c r="AA866" s="70"/>
      <c r="AB866" s="70"/>
    </row>
    <row r="867" spans="1:28" ht="15.75" customHeight="1" x14ac:dyDescent="0.25">
      <c r="A867" s="70"/>
      <c r="B867" s="71"/>
      <c r="C867" s="71"/>
      <c r="D867" s="72"/>
      <c r="E867" s="72"/>
      <c r="F867" s="70"/>
      <c r="G867" s="70"/>
      <c r="H867" s="70"/>
      <c r="I867" s="70"/>
      <c r="J867" s="70"/>
      <c r="K867" s="70"/>
      <c r="L867" s="70"/>
      <c r="M867" s="70"/>
      <c r="N867" s="70"/>
      <c r="O867" s="70"/>
      <c r="P867" s="70"/>
      <c r="Q867" s="70"/>
      <c r="R867" s="70"/>
      <c r="S867" s="70"/>
      <c r="T867" s="70"/>
      <c r="U867" s="70"/>
      <c r="V867" s="70"/>
      <c r="W867" s="70"/>
      <c r="X867" s="70"/>
      <c r="Y867" s="70"/>
      <c r="Z867" s="70"/>
      <c r="AA867" s="70"/>
      <c r="AB867" s="70"/>
    </row>
    <row r="868" spans="1:28" ht="15.75" customHeight="1" x14ac:dyDescent="0.25">
      <c r="A868" s="70"/>
      <c r="B868" s="71"/>
      <c r="C868" s="71"/>
      <c r="D868" s="72"/>
      <c r="E868" s="72"/>
      <c r="F868" s="70"/>
      <c r="G868" s="70"/>
      <c r="H868" s="70"/>
      <c r="I868" s="70"/>
      <c r="J868" s="70"/>
      <c r="K868" s="70"/>
      <c r="L868" s="70"/>
      <c r="M868" s="70"/>
      <c r="N868" s="70"/>
      <c r="O868" s="70"/>
      <c r="P868" s="70"/>
      <c r="Q868" s="70"/>
      <c r="R868" s="70"/>
      <c r="S868" s="70"/>
      <c r="T868" s="70"/>
      <c r="U868" s="70"/>
      <c r="V868" s="70"/>
      <c r="W868" s="70"/>
      <c r="X868" s="70"/>
      <c r="Y868" s="70"/>
      <c r="Z868" s="70"/>
      <c r="AA868" s="70"/>
      <c r="AB868" s="70"/>
    </row>
    <row r="869" spans="1:28" ht="15.75" customHeight="1" x14ac:dyDescent="0.25">
      <c r="A869" s="70"/>
      <c r="B869" s="71"/>
      <c r="C869" s="71"/>
      <c r="D869" s="72"/>
      <c r="E869" s="72"/>
      <c r="F869" s="70"/>
      <c r="G869" s="70"/>
      <c r="H869" s="70"/>
      <c r="I869" s="70"/>
      <c r="J869" s="70"/>
      <c r="K869" s="70"/>
      <c r="L869" s="70"/>
      <c r="M869" s="70"/>
      <c r="N869" s="70"/>
      <c r="O869" s="70"/>
      <c r="P869" s="70"/>
      <c r="Q869" s="70"/>
      <c r="R869" s="70"/>
      <c r="S869" s="70"/>
      <c r="T869" s="70"/>
      <c r="U869" s="70"/>
      <c r="V869" s="70"/>
      <c r="W869" s="70"/>
      <c r="X869" s="70"/>
      <c r="Y869" s="70"/>
      <c r="Z869" s="70"/>
      <c r="AA869" s="70"/>
      <c r="AB869" s="70"/>
    </row>
    <row r="870" spans="1:28" ht="15.75" customHeight="1" x14ac:dyDescent="0.25">
      <c r="A870" s="70"/>
      <c r="B870" s="71"/>
      <c r="C870" s="71"/>
      <c r="D870" s="72"/>
      <c r="E870" s="72"/>
      <c r="F870" s="70"/>
      <c r="G870" s="70"/>
      <c r="H870" s="70"/>
      <c r="I870" s="70"/>
      <c r="J870" s="70"/>
      <c r="K870" s="70"/>
      <c r="L870" s="70"/>
      <c r="M870" s="70"/>
      <c r="N870" s="70"/>
      <c r="O870" s="70"/>
      <c r="P870" s="70"/>
      <c r="Q870" s="70"/>
      <c r="R870" s="70"/>
      <c r="S870" s="70"/>
      <c r="T870" s="70"/>
      <c r="U870" s="70"/>
      <c r="V870" s="70"/>
      <c r="W870" s="70"/>
      <c r="X870" s="70"/>
      <c r="Y870" s="70"/>
      <c r="Z870" s="70"/>
      <c r="AA870" s="70"/>
      <c r="AB870" s="70"/>
    </row>
    <row r="871" spans="1:28" ht="15.75" customHeight="1" x14ac:dyDescent="0.25">
      <c r="A871" s="70"/>
      <c r="B871" s="71"/>
      <c r="C871" s="71"/>
      <c r="D871" s="72"/>
      <c r="E871" s="72"/>
      <c r="F871" s="70"/>
      <c r="G871" s="70"/>
      <c r="H871" s="70"/>
      <c r="I871" s="70"/>
      <c r="J871" s="70"/>
      <c r="K871" s="70"/>
      <c r="L871" s="70"/>
      <c r="M871" s="70"/>
      <c r="N871" s="70"/>
      <c r="O871" s="70"/>
      <c r="P871" s="70"/>
      <c r="Q871" s="70"/>
      <c r="R871" s="70"/>
      <c r="S871" s="70"/>
      <c r="T871" s="70"/>
      <c r="U871" s="70"/>
      <c r="V871" s="70"/>
      <c r="W871" s="70"/>
      <c r="X871" s="70"/>
      <c r="Y871" s="70"/>
      <c r="Z871" s="70"/>
      <c r="AA871" s="70"/>
      <c r="AB871" s="70"/>
    </row>
    <row r="872" spans="1:28" ht="15.75" customHeight="1" x14ac:dyDescent="0.25">
      <c r="A872" s="70"/>
      <c r="B872" s="71"/>
      <c r="C872" s="71"/>
      <c r="D872" s="72"/>
      <c r="E872" s="72"/>
      <c r="F872" s="70"/>
      <c r="G872" s="70"/>
      <c r="H872" s="70"/>
      <c r="I872" s="70"/>
      <c r="J872" s="70"/>
      <c r="K872" s="70"/>
      <c r="L872" s="70"/>
      <c r="M872" s="70"/>
      <c r="N872" s="70"/>
      <c r="O872" s="70"/>
      <c r="P872" s="70"/>
      <c r="Q872" s="70"/>
      <c r="R872" s="70"/>
      <c r="S872" s="70"/>
      <c r="T872" s="70"/>
      <c r="U872" s="70"/>
      <c r="V872" s="70"/>
      <c r="W872" s="70"/>
      <c r="X872" s="70"/>
      <c r="Y872" s="70"/>
      <c r="Z872" s="70"/>
      <c r="AA872" s="70"/>
      <c r="AB872" s="70"/>
    </row>
    <row r="873" spans="1:28" ht="15.75" customHeight="1" x14ac:dyDescent="0.25">
      <c r="A873" s="70"/>
      <c r="B873" s="71"/>
      <c r="C873" s="71"/>
      <c r="D873" s="72"/>
      <c r="E873" s="72"/>
      <c r="F873" s="70"/>
      <c r="G873" s="70"/>
      <c r="H873" s="70"/>
      <c r="I873" s="70"/>
      <c r="J873" s="70"/>
      <c r="K873" s="70"/>
      <c r="L873" s="70"/>
      <c r="M873" s="70"/>
      <c r="N873" s="70"/>
      <c r="O873" s="70"/>
      <c r="P873" s="70"/>
      <c r="Q873" s="70"/>
      <c r="R873" s="70"/>
      <c r="S873" s="70"/>
      <c r="T873" s="70"/>
      <c r="U873" s="70"/>
      <c r="V873" s="70"/>
      <c r="W873" s="70"/>
      <c r="X873" s="70"/>
      <c r="Y873" s="70"/>
      <c r="Z873" s="70"/>
      <c r="AA873" s="70"/>
      <c r="AB873" s="70"/>
    </row>
    <row r="874" spans="1:28" ht="15.75" customHeight="1" x14ac:dyDescent="0.25">
      <c r="A874" s="70"/>
      <c r="B874" s="71"/>
      <c r="C874" s="71"/>
      <c r="D874" s="72"/>
      <c r="E874" s="72"/>
      <c r="F874" s="70"/>
      <c r="G874" s="70"/>
      <c r="H874" s="70"/>
      <c r="I874" s="70"/>
      <c r="J874" s="70"/>
      <c r="K874" s="70"/>
      <c r="L874" s="70"/>
      <c r="M874" s="70"/>
      <c r="N874" s="70"/>
      <c r="O874" s="70"/>
      <c r="P874" s="70"/>
      <c r="Q874" s="70"/>
      <c r="R874" s="70"/>
      <c r="S874" s="70"/>
      <c r="T874" s="70"/>
      <c r="U874" s="70"/>
      <c r="V874" s="70"/>
      <c r="W874" s="70"/>
      <c r="X874" s="70"/>
      <c r="Y874" s="70"/>
      <c r="Z874" s="70"/>
      <c r="AA874" s="70"/>
      <c r="AB874" s="70"/>
    </row>
    <row r="875" spans="1:28" ht="15.75" customHeight="1" x14ac:dyDescent="0.25">
      <c r="A875" s="70"/>
      <c r="B875" s="71"/>
      <c r="C875" s="71"/>
      <c r="D875" s="72"/>
      <c r="E875" s="72"/>
      <c r="F875" s="70"/>
      <c r="G875" s="70"/>
      <c r="H875" s="70"/>
      <c r="I875" s="70"/>
      <c r="J875" s="70"/>
      <c r="K875" s="70"/>
      <c r="L875" s="70"/>
      <c r="M875" s="70"/>
      <c r="N875" s="70"/>
      <c r="O875" s="70"/>
      <c r="P875" s="70"/>
      <c r="Q875" s="70"/>
      <c r="R875" s="70"/>
      <c r="S875" s="70"/>
      <c r="T875" s="70"/>
      <c r="U875" s="70"/>
      <c r="V875" s="70"/>
      <c r="W875" s="70"/>
      <c r="X875" s="70"/>
      <c r="Y875" s="70"/>
      <c r="Z875" s="70"/>
      <c r="AA875" s="70"/>
      <c r="AB875" s="70"/>
    </row>
    <row r="876" spans="1:28" ht="15.75" customHeight="1" x14ac:dyDescent="0.25">
      <c r="A876" s="70"/>
      <c r="B876" s="71"/>
      <c r="C876" s="71"/>
      <c r="D876" s="72"/>
      <c r="E876" s="72"/>
      <c r="F876" s="70"/>
      <c r="G876" s="70"/>
      <c r="H876" s="70"/>
      <c r="I876" s="70"/>
      <c r="J876" s="70"/>
      <c r="K876" s="70"/>
      <c r="L876" s="70"/>
      <c r="M876" s="70"/>
      <c r="N876" s="70"/>
      <c r="O876" s="70"/>
      <c r="P876" s="70"/>
      <c r="Q876" s="70"/>
      <c r="R876" s="70"/>
      <c r="S876" s="70"/>
      <c r="T876" s="70"/>
      <c r="U876" s="70"/>
      <c r="V876" s="70"/>
      <c r="W876" s="70"/>
      <c r="X876" s="70"/>
      <c r="Y876" s="70"/>
      <c r="Z876" s="70"/>
      <c r="AA876" s="70"/>
      <c r="AB876" s="70"/>
    </row>
    <row r="877" spans="1:28" ht="15.75" customHeight="1" x14ac:dyDescent="0.25">
      <c r="A877" s="70"/>
      <c r="B877" s="71"/>
      <c r="C877" s="71"/>
      <c r="D877" s="72"/>
      <c r="E877" s="72"/>
      <c r="F877" s="70"/>
      <c r="G877" s="70"/>
      <c r="H877" s="70"/>
      <c r="I877" s="70"/>
      <c r="J877" s="70"/>
      <c r="K877" s="70"/>
      <c r="L877" s="70"/>
      <c r="M877" s="70"/>
      <c r="N877" s="70"/>
      <c r="O877" s="70"/>
      <c r="P877" s="70"/>
      <c r="Q877" s="70"/>
      <c r="R877" s="70"/>
      <c r="S877" s="70"/>
      <c r="T877" s="70"/>
      <c r="U877" s="70"/>
      <c r="V877" s="70"/>
      <c r="W877" s="70"/>
      <c r="X877" s="70"/>
      <c r="Y877" s="70"/>
      <c r="Z877" s="70"/>
      <c r="AA877" s="70"/>
      <c r="AB877" s="70"/>
    </row>
    <row r="878" spans="1:28" ht="15.75" customHeight="1" x14ac:dyDescent="0.25">
      <c r="A878" s="70"/>
      <c r="B878" s="71"/>
      <c r="C878" s="71"/>
      <c r="D878" s="72"/>
      <c r="E878" s="72"/>
      <c r="F878" s="70"/>
      <c r="G878" s="70"/>
      <c r="H878" s="70"/>
      <c r="I878" s="70"/>
      <c r="J878" s="70"/>
      <c r="K878" s="70"/>
      <c r="L878" s="70"/>
      <c r="M878" s="70"/>
      <c r="N878" s="70"/>
      <c r="O878" s="70"/>
      <c r="P878" s="70"/>
      <c r="Q878" s="70"/>
      <c r="R878" s="70"/>
      <c r="S878" s="70"/>
      <c r="T878" s="70"/>
      <c r="U878" s="70"/>
      <c r="V878" s="70"/>
      <c r="W878" s="70"/>
      <c r="X878" s="70"/>
      <c r="Y878" s="70"/>
      <c r="Z878" s="70"/>
      <c r="AA878" s="70"/>
      <c r="AB878" s="70"/>
    </row>
    <row r="879" spans="1:28" ht="15.75" customHeight="1" x14ac:dyDescent="0.25">
      <c r="A879" s="70"/>
      <c r="B879" s="71"/>
      <c r="C879" s="71"/>
      <c r="D879" s="72"/>
      <c r="E879" s="72"/>
      <c r="F879" s="70"/>
      <c r="G879" s="70"/>
      <c r="H879" s="70"/>
      <c r="I879" s="70"/>
      <c r="J879" s="70"/>
      <c r="K879" s="70"/>
      <c r="L879" s="70"/>
      <c r="M879" s="70"/>
      <c r="N879" s="70"/>
      <c r="O879" s="70"/>
      <c r="P879" s="70"/>
      <c r="Q879" s="70"/>
      <c r="R879" s="70"/>
      <c r="S879" s="70"/>
      <c r="T879" s="70"/>
      <c r="U879" s="70"/>
      <c r="V879" s="70"/>
      <c r="W879" s="70"/>
      <c r="X879" s="70"/>
      <c r="Y879" s="70"/>
      <c r="Z879" s="70"/>
      <c r="AA879" s="70"/>
      <c r="AB879" s="70"/>
    </row>
    <row r="880" spans="1:28" ht="15.75" customHeight="1" x14ac:dyDescent="0.25">
      <c r="A880" s="70"/>
      <c r="B880" s="71"/>
      <c r="C880" s="71"/>
      <c r="D880" s="72"/>
      <c r="E880" s="72"/>
      <c r="F880" s="70"/>
      <c r="G880" s="70"/>
      <c r="H880" s="70"/>
      <c r="I880" s="70"/>
      <c r="J880" s="70"/>
      <c r="K880" s="70"/>
      <c r="L880" s="70"/>
      <c r="M880" s="70"/>
      <c r="N880" s="70"/>
      <c r="O880" s="70"/>
      <c r="P880" s="70"/>
      <c r="Q880" s="70"/>
      <c r="R880" s="70"/>
      <c r="S880" s="70"/>
      <c r="T880" s="70"/>
      <c r="U880" s="70"/>
      <c r="V880" s="70"/>
      <c r="W880" s="70"/>
      <c r="X880" s="70"/>
      <c r="Y880" s="70"/>
      <c r="Z880" s="70"/>
      <c r="AA880" s="70"/>
      <c r="AB880" s="70"/>
    </row>
    <row r="881" spans="1:28" ht="15.75" customHeight="1" x14ac:dyDescent="0.25">
      <c r="A881" s="70"/>
      <c r="B881" s="71"/>
      <c r="C881" s="71"/>
      <c r="D881" s="72"/>
      <c r="E881" s="72"/>
      <c r="F881" s="70"/>
      <c r="G881" s="70"/>
      <c r="H881" s="70"/>
      <c r="I881" s="70"/>
      <c r="J881" s="70"/>
      <c r="K881" s="70"/>
      <c r="L881" s="70"/>
      <c r="M881" s="70"/>
      <c r="N881" s="70"/>
      <c r="O881" s="70"/>
      <c r="P881" s="70"/>
      <c r="Q881" s="70"/>
      <c r="R881" s="70"/>
      <c r="S881" s="70"/>
      <c r="T881" s="70"/>
      <c r="U881" s="70"/>
      <c r="V881" s="70"/>
      <c r="W881" s="70"/>
      <c r="X881" s="70"/>
      <c r="Y881" s="70"/>
      <c r="Z881" s="70"/>
      <c r="AA881" s="70"/>
      <c r="AB881" s="70"/>
    </row>
    <row r="882" spans="1:28" ht="15.75" customHeight="1" x14ac:dyDescent="0.25">
      <c r="A882" s="70"/>
      <c r="B882" s="71"/>
      <c r="C882" s="71"/>
      <c r="D882" s="72"/>
      <c r="E882" s="72"/>
      <c r="F882" s="70"/>
      <c r="G882" s="70"/>
      <c r="H882" s="70"/>
      <c r="I882" s="70"/>
      <c r="J882" s="70"/>
      <c r="K882" s="70"/>
      <c r="L882" s="70"/>
      <c r="M882" s="70"/>
      <c r="N882" s="70"/>
      <c r="O882" s="70"/>
      <c r="P882" s="70"/>
      <c r="Q882" s="70"/>
      <c r="R882" s="70"/>
      <c r="S882" s="70"/>
      <c r="T882" s="70"/>
      <c r="U882" s="70"/>
      <c r="V882" s="70"/>
      <c r="W882" s="70"/>
      <c r="X882" s="70"/>
      <c r="Y882" s="70"/>
      <c r="Z882" s="70"/>
      <c r="AA882" s="70"/>
      <c r="AB882" s="70"/>
    </row>
    <row r="883" spans="1:28" ht="15.75" customHeight="1" x14ac:dyDescent="0.25">
      <c r="A883" s="70"/>
      <c r="B883" s="71"/>
      <c r="C883" s="71"/>
      <c r="D883" s="72"/>
      <c r="E883" s="72"/>
      <c r="F883" s="70"/>
      <c r="G883" s="70"/>
      <c r="H883" s="70"/>
      <c r="I883" s="70"/>
      <c r="J883" s="70"/>
      <c r="K883" s="70"/>
      <c r="L883" s="70"/>
      <c r="M883" s="70"/>
      <c r="N883" s="70"/>
      <c r="O883" s="70"/>
      <c r="P883" s="70"/>
      <c r="Q883" s="70"/>
      <c r="R883" s="70"/>
      <c r="S883" s="70"/>
      <c r="T883" s="70"/>
      <c r="U883" s="70"/>
      <c r="V883" s="70"/>
      <c r="W883" s="70"/>
      <c r="X883" s="70"/>
      <c r="Y883" s="70"/>
      <c r="Z883" s="70"/>
      <c r="AA883" s="70"/>
      <c r="AB883" s="70"/>
    </row>
    <row r="884" spans="1:28" ht="15.75" customHeight="1" x14ac:dyDescent="0.25">
      <c r="A884" s="70"/>
      <c r="B884" s="71"/>
      <c r="C884" s="71"/>
      <c r="D884" s="72"/>
      <c r="E884" s="72"/>
      <c r="F884" s="70"/>
      <c r="G884" s="70"/>
      <c r="H884" s="70"/>
      <c r="I884" s="70"/>
      <c r="J884" s="70"/>
      <c r="K884" s="70"/>
      <c r="L884" s="70"/>
      <c r="M884" s="70"/>
      <c r="N884" s="70"/>
      <c r="O884" s="70"/>
      <c r="P884" s="70"/>
      <c r="Q884" s="70"/>
      <c r="R884" s="70"/>
      <c r="S884" s="70"/>
      <c r="T884" s="70"/>
      <c r="U884" s="70"/>
      <c r="V884" s="70"/>
      <c r="W884" s="70"/>
      <c r="X884" s="70"/>
      <c r="Y884" s="70"/>
      <c r="Z884" s="70"/>
      <c r="AA884" s="70"/>
      <c r="AB884" s="70"/>
    </row>
    <row r="885" spans="1:28" ht="15.75" customHeight="1" x14ac:dyDescent="0.25">
      <c r="A885" s="70"/>
      <c r="B885" s="71"/>
      <c r="C885" s="71"/>
      <c r="D885" s="72"/>
      <c r="E885" s="72"/>
      <c r="F885" s="70"/>
      <c r="G885" s="70"/>
      <c r="H885" s="70"/>
      <c r="I885" s="70"/>
      <c r="J885" s="70"/>
      <c r="K885" s="70"/>
      <c r="L885" s="70"/>
      <c r="M885" s="70"/>
      <c r="N885" s="70"/>
      <c r="O885" s="70"/>
      <c r="P885" s="70"/>
      <c r="Q885" s="70"/>
      <c r="R885" s="70"/>
      <c r="S885" s="70"/>
      <c r="T885" s="70"/>
      <c r="U885" s="70"/>
      <c r="V885" s="70"/>
      <c r="W885" s="70"/>
      <c r="X885" s="70"/>
      <c r="Y885" s="70"/>
      <c r="Z885" s="70"/>
      <c r="AA885" s="70"/>
      <c r="AB885" s="70"/>
    </row>
    <row r="886" spans="1:28" ht="15.75" customHeight="1" x14ac:dyDescent="0.25">
      <c r="A886" s="70"/>
      <c r="B886" s="71"/>
      <c r="C886" s="71"/>
      <c r="D886" s="72"/>
      <c r="E886" s="72"/>
      <c r="F886" s="70"/>
      <c r="G886" s="70"/>
      <c r="H886" s="70"/>
      <c r="I886" s="70"/>
      <c r="J886" s="70"/>
      <c r="K886" s="70"/>
      <c r="L886" s="70"/>
      <c r="M886" s="70"/>
      <c r="N886" s="70"/>
      <c r="O886" s="70"/>
      <c r="P886" s="70"/>
      <c r="Q886" s="70"/>
      <c r="R886" s="70"/>
      <c r="S886" s="70"/>
      <c r="T886" s="70"/>
      <c r="U886" s="70"/>
      <c r="V886" s="70"/>
      <c r="W886" s="70"/>
      <c r="X886" s="70"/>
      <c r="Y886" s="70"/>
      <c r="Z886" s="70"/>
      <c r="AA886" s="70"/>
      <c r="AB886" s="70"/>
    </row>
    <row r="887" spans="1:28" ht="15.75" customHeight="1" x14ac:dyDescent="0.25">
      <c r="A887" s="70"/>
      <c r="B887" s="71"/>
      <c r="C887" s="71"/>
      <c r="D887" s="72"/>
      <c r="E887" s="72"/>
      <c r="F887" s="70"/>
      <c r="G887" s="70"/>
      <c r="H887" s="70"/>
      <c r="I887" s="70"/>
      <c r="J887" s="70"/>
      <c r="K887" s="70"/>
      <c r="L887" s="70"/>
      <c r="M887" s="70"/>
      <c r="N887" s="70"/>
      <c r="O887" s="70"/>
      <c r="P887" s="70"/>
      <c r="Q887" s="70"/>
      <c r="R887" s="70"/>
      <c r="S887" s="70"/>
      <c r="T887" s="70"/>
      <c r="U887" s="70"/>
      <c r="V887" s="70"/>
      <c r="W887" s="70"/>
      <c r="X887" s="70"/>
      <c r="Y887" s="70"/>
      <c r="Z887" s="70"/>
      <c r="AA887" s="70"/>
      <c r="AB887" s="70"/>
    </row>
    <row r="888" spans="1:28" ht="15.75" customHeight="1" x14ac:dyDescent="0.25">
      <c r="A888" s="70"/>
      <c r="B888" s="71"/>
      <c r="C888" s="71"/>
      <c r="D888" s="72"/>
      <c r="E888" s="72"/>
      <c r="F888" s="70"/>
      <c r="G888" s="70"/>
      <c r="H888" s="70"/>
      <c r="I888" s="70"/>
      <c r="J888" s="70"/>
      <c r="K888" s="70"/>
      <c r="L888" s="70"/>
      <c r="M888" s="70"/>
      <c r="N888" s="70"/>
      <c r="O888" s="70"/>
      <c r="P888" s="70"/>
      <c r="Q888" s="70"/>
      <c r="R888" s="70"/>
      <c r="S888" s="70"/>
      <c r="T888" s="70"/>
      <c r="U888" s="70"/>
      <c r="V888" s="70"/>
      <c r="W888" s="70"/>
      <c r="X888" s="70"/>
      <c r="Y888" s="70"/>
      <c r="Z888" s="70"/>
      <c r="AA888" s="70"/>
      <c r="AB888" s="70"/>
    </row>
    <row r="889" spans="1:28" ht="15.75" customHeight="1" x14ac:dyDescent="0.25">
      <c r="A889" s="70"/>
      <c r="B889" s="71"/>
      <c r="C889" s="71"/>
      <c r="D889" s="72"/>
      <c r="E889" s="72"/>
      <c r="F889" s="70"/>
      <c r="G889" s="70"/>
      <c r="H889" s="70"/>
      <c r="I889" s="70"/>
      <c r="J889" s="70"/>
      <c r="K889" s="70"/>
      <c r="L889" s="70"/>
      <c r="M889" s="70"/>
      <c r="N889" s="70"/>
      <c r="O889" s="70"/>
      <c r="P889" s="70"/>
      <c r="Q889" s="70"/>
      <c r="R889" s="70"/>
      <c r="S889" s="70"/>
      <c r="T889" s="70"/>
      <c r="U889" s="70"/>
      <c r="V889" s="70"/>
      <c r="W889" s="70"/>
      <c r="X889" s="70"/>
      <c r="Y889" s="70"/>
      <c r="Z889" s="70"/>
      <c r="AA889" s="70"/>
      <c r="AB889" s="70"/>
    </row>
    <row r="890" spans="1:28" ht="15.75" customHeight="1" x14ac:dyDescent="0.25">
      <c r="A890" s="70"/>
      <c r="B890" s="71"/>
      <c r="C890" s="71"/>
      <c r="D890" s="72"/>
      <c r="E890" s="72"/>
      <c r="F890" s="70"/>
      <c r="G890" s="70"/>
      <c r="H890" s="70"/>
      <c r="I890" s="70"/>
      <c r="J890" s="70"/>
      <c r="K890" s="70"/>
      <c r="L890" s="70"/>
      <c r="M890" s="70"/>
      <c r="N890" s="70"/>
      <c r="O890" s="70"/>
      <c r="P890" s="70"/>
      <c r="Q890" s="70"/>
      <c r="R890" s="70"/>
      <c r="S890" s="70"/>
      <c r="T890" s="70"/>
      <c r="U890" s="70"/>
      <c r="V890" s="70"/>
      <c r="W890" s="70"/>
      <c r="X890" s="70"/>
      <c r="Y890" s="70"/>
      <c r="Z890" s="70"/>
      <c r="AA890" s="70"/>
      <c r="AB890" s="70"/>
    </row>
    <row r="891" spans="1:28" ht="15.75" customHeight="1" x14ac:dyDescent="0.25">
      <c r="A891" s="70"/>
      <c r="B891" s="71"/>
      <c r="C891" s="71"/>
      <c r="D891" s="72"/>
      <c r="E891" s="72"/>
      <c r="F891" s="70"/>
      <c r="G891" s="70"/>
      <c r="H891" s="70"/>
      <c r="I891" s="70"/>
      <c r="J891" s="70"/>
      <c r="K891" s="70"/>
      <c r="L891" s="70"/>
      <c r="M891" s="70"/>
      <c r="N891" s="70"/>
      <c r="O891" s="70"/>
      <c r="P891" s="70"/>
      <c r="Q891" s="70"/>
      <c r="R891" s="70"/>
      <c r="S891" s="70"/>
      <c r="T891" s="70"/>
      <c r="U891" s="70"/>
      <c r="V891" s="70"/>
      <c r="W891" s="70"/>
      <c r="X891" s="70"/>
      <c r="Y891" s="70"/>
      <c r="Z891" s="70"/>
      <c r="AA891" s="70"/>
      <c r="AB891" s="70"/>
    </row>
    <row r="892" spans="1:28" ht="15.75" customHeight="1" x14ac:dyDescent="0.25">
      <c r="A892" s="70"/>
      <c r="B892" s="71"/>
      <c r="C892" s="71"/>
      <c r="D892" s="72"/>
      <c r="E892" s="72"/>
      <c r="F892" s="70"/>
      <c r="G892" s="70"/>
      <c r="H892" s="70"/>
      <c r="I892" s="70"/>
      <c r="J892" s="70"/>
      <c r="K892" s="70"/>
      <c r="L892" s="70"/>
      <c r="M892" s="70"/>
      <c r="N892" s="70"/>
      <c r="O892" s="70"/>
      <c r="P892" s="70"/>
      <c r="Q892" s="70"/>
      <c r="R892" s="70"/>
      <c r="S892" s="70"/>
      <c r="T892" s="70"/>
      <c r="U892" s="70"/>
      <c r="V892" s="70"/>
      <c r="W892" s="70"/>
      <c r="X892" s="70"/>
      <c r="Y892" s="70"/>
      <c r="Z892" s="70"/>
      <c r="AA892" s="70"/>
      <c r="AB892" s="70"/>
    </row>
    <row r="893" spans="1:28" ht="15.75" customHeight="1" x14ac:dyDescent="0.25">
      <c r="A893" s="70"/>
      <c r="B893" s="71"/>
      <c r="C893" s="71"/>
      <c r="D893" s="72"/>
      <c r="E893" s="72"/>
      <c r="F893" s="70"/>
      <c r="G893" s="70"/>
      <c r="H893" s="70"/>
      <c r="I893" s="70"/>
      <c r="J893" s="70"/>
      <c r="K893" s="70"/>
      <c r="L893" s="70"/>
      <c r="M893" s="70"/>
      <c r="N893" s="70"/>
      <c r="O893" s="70"/>
      <c r="P893" s="70"/>
      <c r="Q893" s="70"/>
      <c r="R893" s="70"/>
      <c r="S893" s="70"/>
      <c r="T893" s="70"/>
      <c r="U893" s="70"/>
      <c r="V893" s="70"/>
      <c r="W893" s="70"/>
      <c r="X893" s="70"/>
      <c r="Y893" s="70"/>
      <c r="Z893" s="70"/>
      <c r="AA893" s="70"/>
      <c r="AB893" s="70"/>
    </row>
    <row r="894" spans="1:28" ht="15.75" customHeight="1" x14ac:dyDescent="0.25">
      <c r="A894" s="70"/>
      <c r="B894" s="71"/>
      <c r="C894" s="71"/>
      <c r="D894" s="72"/>
      <c r="E894" s="72"/>
      <c r="F894" s="70"/>
      <c r="G894" s="70"/>
      <c r="H894" s="70"/>
      <c r="I894" s="70"/>
      <c r="J894" s="70"/>
      <c r="K894" s="70"/>
      <c r="L894" s="70"/>
      <c r="M894" s="70"/>
      <c r="N894" s="70"/>
      <c r="O894" s="70"/>
      <c r="P894" s="70"/>
      <c r="Q894" s="70"/>
      <c r="R894" s="70"/>
      <c r="S894" s="70"/>
      <c r="T894" s="70"/>
      <c r="U894" s="70"/>
      <c r="V894" s="70"/>
      <c r="W894" s="70"/>
      <c r="X894" s="70"/>
      <c r="Y894" s="70"/>
      <c r="Z894" s="70"/>
      <c r="AA894" s="70"/>
      <c r="AB894" s="70"/>
    </row>
    <row r="895" spans="1:28" ht="15.75" customHeight="1" x14ac:dyDescent="0.25">
      <c r="A895" s="70"/>
      <c r="B895" s="71"/>
      <c r="C895" s="71"/>
      <c r="D895" s="72"/>
      <c r="E895" s="72"/>
      <c r="F895" s="70"/>
      <c r="G895" s="70"/>
      <c r="H895" s="70"/>
      <c r="I895" s="70"/>
      <c r="J895" s="70"/>
      <c r="K895" s="70"/>
      <c r="L895" s="70"/>
      <c r="M895" s="70"/>
      <c r="N895" s="70"/>
      <c r="O895" s="70"/>
      <c r="P895" s="70"/>
      <c r="Q895" s="70"/>
      <c r="R895" s="70"/>
      <c r="S895" s="70"/>
      <c r="T895" s="70"/>
      <c r="U895" s="70"/>
      <c r="V895" s="70"/>
      <c r="W895" s="70"/>
      <c r="X895" s="70"/>
      <c r="Y895" s="70"/>
      <c r="Z895" s="70"/>
      <c r="AA895" s="70"/>
      <c r="AB895" s="70"/>
    </row>
    <row r="896" spans="1:28" ht="15.75" customHeight="1" x14ac:dyDescent="0.25">
      <c r="A896" s="70"/>
      <c r="B896" s="71"/>
      <c r="C896" s="71"/>
      <c r="D896" s="72"/>
      <c r="E896" s="72"/>
      <c r="F896" s="70"/>
      <c r="G896" s="70"/>
      <c r="H896" s="70"/>
      <c r="I896" s="70"/>
      <c r="J896" s="70"/>
      <c r="K896" s="70"/>
      <c r="L896" s="70"/>
      <c r="M896" s="70"/>
      <c r="N896" s="70"/>
      <c r="O896" s="70"/>
      <c r="P896" s="70"/>
      <c r="Q896" s="70"/>
      <c r="R896" s="70"/>
      <c r="S896" s="70"/>
      <c r="T896" s="70"/>
      <c r="U896" s="70"/>
      <c r="V896" s="70"/>
      <c r="W896" s="70"/>
      <c r="X896" s="70"/>
      <c r="Y896" s="70"/>
      <c r="Z896" s="70"/>
      <c r="AA896" s="70"/>
      <c r="AB896" s="70"/>
    </row>
    <row r="897" spans="1:28" ht="15.75" customHeight="1" x14ac:dyDescent="0.25">
      <c r="A897" s="70"/>
      <c r="B897" s="71"/>
      <c r="C897" s="71"/>
      <c r="D897" s="72"/>
      <c r="E897" s="72"/>
      <c r="F897" s="70"/>
      <c r="G897" s="70"/>
      <c r="H897" s="70"/>
      <c r="I897" s="70"/>
      <c r="J897" s="70"/>
      <c r="K897" s="70"/>
      <c r="L897" s="70"/>
      <c r="M897" s="70"/>
      <c r="N897" s="70"/>
      <c r="O897" s="70"/>
      <c r="P897" s="70"/>
      <c r="Q897" s="70"/>
      <c r="R897" s="70"/>
      <c r="S897" s="70"/>
      <c r="T897" s="70"/>
      <c r="U897" s="70"/>
      <c r="V897" s="70"/>
      <c r="W897" s="70"/>
      <c r="X897" s="70"/>
      <c r="Y897" s="70"/>
      <c r="Z897" s="70"/>
      <c r="AA897" s="70"/>
      <c r="AB897" s="70"/>
    </row>
    <row r="898" spans="1:28" ht="15.75" customHeight="1" x14ac:dyDescent="0.25">
      <c r="A898" s="70"/>
      <c r="B898" s="71"/>
      <c r="C898" s="71"/>
      <c r="D898" s="72"/>
      <c r="E898" s="72"/>
      <c r="F898" s="70"/>
      <c r="G898" s="70"/>
      <c r="H898" s="70"/>
      <c r="I898" s="70"/>
      <c r="J898" s="70"/>
      <c r="K898" s="70"/>
      <c r="L898" s="70"/>
      <c r="M898" s="70"/>
      <c r="N898" s="70"/>
      <c r="O898" s="70"/>
      <c r="P898" s="70"/>
      <c r="Q898" s="70"/>
      <c r="R898" s="70"/>
      <c r="S898" s="70"/>
      <c r="T898" s="70"/>
      <c r="U898" s="70"/>
      <c r="V898" s="70"/>
      <c r="W898" s="70"/>
      <c r="X898" s="70"/>
      <c r="Y898" s="70"/>
      <c r="Z898" s="70"/>
      <c r="AA898" s="70"/>
      <c r="AB898" s="70"/>
    </row>
    <row r="899" spans="1:28" ht="15.75" customHeight="1" x14ac:dyDescent="0.25">
      <c r="A899" s="70"/>
      <c r="B899" s="71"/>
      <c r="C899" s="71"/>
      <c r="D899" s="72"/>
      <c r="E899" s="72"/>
      <c r="F899" s="70"/>
      <c r="G899" s="70"/>
      <c r="H899" s="70"/>
      <c r="I899" s="70"/>
      <c r="J899" s="70"/>
      <c r="K899" s="70"/>
      <c r="L899" s="70"/>
      <c r="M899" s="70"/>
      <c r="N899" s="70"/>
      <c r="O899" s="70"/>
      <c r="P899" s="70"/>
      <c r="Q899" s="70"/>
      <c r="R899" s="70"/>
      <c r="S899" s="70"/>
      <c r="T899" s="70"/>
      <c r="U899" s="70"/>
      <c r="V899" s="70"/>
      <c r="W899" s="70"/>
      <c r="X899" s="70"/>
      <c r="Y899" s="70"/>
      <c r="Z899" s="70"/>
      <c r="AA899" s="70"/>
      <c r="AB899" s="70"/>
    </row>
    <row r="900" spans="1:28" ht="15.75" customHeight="1" x14ac:dyDescent="0.25">
      <c r="A900" s="70"/>
      <c r="B900" s="71"/>
      <c r="C900" s="71"/>
      <c r="D900" s="72"/>
      <c r="E900" s="72"/>
      <c r="F900" s="70"/>
      <c r="G900" s="70"/>
      <c r="H900" s="70"/>
      <c r="I900" s="70"/>
      <c r="J900" s="70"/>
      <c r="K900" s="70"/>
      <c r="L900" s="70"/>
      <c r="M900" s="70"/>
      <c r="N900" s="70"/>
      <c r="O900" s="70"/>
      <c r="P900" s="70"/>
      <c r="Q900" s="70"/>
      <c r="R900" s="70"/>
      <c r="S900" s="70"/>
      <c r="T900" s="70"/>
      <c r="U900" s="70"/>
      <c r="V900" s="70"/>
      <c r="W900" s="70"/>
      <c r="X900" s="70"/>
      <c r="Y900" s="70"/>
      <c r="Z900" s="70"/>
      <c r="AA900" s="70"/>
      <c r="AB900" s="70"/>
    </row>
    <row r="901" spans="1:28" ht="15.75" customHeight="1" x14ac:dyDescent="0.25">
      <c r="A901" s="70"/>
      <c r="B901" s="71"/>
      <c r="C901" s="71"/>
      <c r="D901" s="72"/>
      <c r="E901" s="72"/>
      <c r="F901" s="70"/>
      <c r="G901" s="70"/>
      <c r="H901" s="70"/>
      <c r="I901" s="70"/>
      <c r="J901" s="70"/>
      <c r="K901" s="70"/>
      <c r="L901" s="70"/>
      <c r="M901" s="70"/>
      <c r="N901" s="70"/>
      <c r="O901" s="70"/>
      <c r="P901" s="70"/>
      <c r="Q901" s="70"/>
      <c r="R901" s="70"/>
      <c r="S901" s="70"/>
      <c r="T901" s="70"/>
      <c r="U901" s="70"/>
      <c r="V901" s="70"/>
      <c r="W901" s="70"/>
      <c r="X901" s="70"/>
      <c r="Y901" s="70"/>
      <c r="Z901" s="70"/>
      <c r="AA901" s="70"/>
      <c r="AB901" s="70"/>
    </row>
    <row r="902" spans="1:28" ht="15.75" customHeight="1" x14ac:dyDescent="0.25">
      <c r="A902" s="70"/>
      <c r="B902" s="71"/>
      <c r="C902" s="71"/>
      <c r="D902" s="72"/>
      <c r="E902" s="72"/>
      <c r="F902" s="70"/>
      <c r="G902" s="70"/>
      <c r="H902" s="70"/>
      <c r="I902" s="70"/>
      <c r="J902" s="70"/>
      <c r="K902" s="70"/>
      <c r="L902" s="70"/>
      <c r="M902" s="70"/>
      <c r="N902" s="70"/>
      <c r="O902" s="70"/>
      <c r="P902" s="70"/>
      <c r="Q902" s="70"/>
      <c r="R902" s="70"/>
      <c r="S902" s="70"/>
      <c r="T902" s="70"/>
      <c r="U902" s="70"/>
      <c r="V902" s="70"/>
      <c r="W902" s="70"/>
      <c r="X902" s="70"/>
      <c r="Y902" s="70"/>
      <c r="Z902" s="70"/>
      <c r="AA902" s="70"/>
      <c r="AB902" s="70"/>
    </row>
    <row r="903" spans="1:28" ht="15.75" customHeight="1" x14ac:dyDescent="0.25">
      <c r="A903" s="70"/>
      <c r="B903" s="71"/>
      <c r="C903" s="71"/>
      <c r="D903" s="72"/>
      <c r="E903" s="72"/>
      <c r="F903" s="70"/>
      <c r="G903" s="70"/>
      <c r="H903" s="70"/>
      <c r="I903" s="70"/>
      <c r="J903" s="70"/>
      <c r="K903" s="70"/>
      <c r="L903" s="70"/>
      <c r="M903" s="70"/>
      <c r="N903" s="70"/>
      <c r="O903" s="70"/>
      <c r="P903" s="70"/>
      <c r="Q903" s="70"/>
      <c r="R903" s="70"/>
      <c r="S903" s="70"/>
      <c r="T903" s="70"/>
      <c r="U903" s="70"/>
      <c r="V903" s="70"/>
      <c r="W903" s="70"/>
      <c r="X903" s="70"/>
      <c r="Y903" s="70"/>
      <c r="Z903" s="70"/>
      <c r="AA903" s="70"/>
      <c r="AB903" s="70"/>
    </row>
    <row r="904" spans="1:28" ht="15.75" customHeight="1" x14ac:dyDescent="0.25">
      <c r="A904" s="70"/>
      <c r="B904" s="71"/>
      <c r="C904" s="71"/>
      <c r="D904" s="72"/>
      <c r="E904" s="72"/>
      <c r="F904" s="70"/>
      <c r="G904" s="70"/>
      <c r="H904" s="70"/>
      <c r="I904" s="70"/>
      <c r="J904" s="70"/>
      <c r="K904" s="70"/>
      <c r="L904" s="70"/>
      <c r="M904" s="70"/>
      <c r="N904" s="70"/>
      <c r="O904" s="70"/>
      <c r="P904" s="70"/>
      <c r="Q904" s="70"/>
      <c r="R904" s="70"/>
      <c r="S904" s="70"/>
      <c r="T904" s="70"/>
      <c r="U904" s="70"/>
      <c r="V904" s="70"/>
      <c r="W904" s="70"/>
      <c r="X904" s="70"/>
      <c r="Y904" s="70"/>
      <c r="Z904" s="70"/>
      <c r="AA904" s="70"/>
      <c r="AB904" s="70"/>
    </row>
    <row r="905" spans="1:28" ht="15.75" customHeight="1" x14ac:dyDescent="0.25">
      <c r="A905" s="70"/>
      <c r="B905" s="71"/>
      <c r="C905" s="71"/>
      <c r="D905" s="72"/>
      <c r="E905" s="72"/>
      <c r="F905" s="70"/>
      <c r="G905" s="70"/>
      <c r="H905" s="70"/>
      <c r="I905" s="70"/>
      <c r="J905" s="70"/>
      <c r="K905" s="70"/>
      <c r="L905" s="70"/>
      <c r="M905" s="70"/>
      <c r="N905" s="70"/>
      <c r="O905" s="70"/>
      <c r="P905" s="70"/>
      <c r="Q905" s="70"/>
      <c r="R905" s="70"/>
      <c r="S905" s="70"/>
      <c r="T905" s="70"/>
      <c r="U905" s="70"/>
      <c r="V905" s="70"/>
      <c r="W905" s="70"/>
      <c r="X905" s="70"/>
      <c r="Y905" s="70"/>
      <c r="Z905" s="70"/>
      <c r="AA905" s="70"/>
      <c r="AB905" s="70"/>
    </row>
    <row r="906" spans="1:28" ht="15.75" customHeight="1" x14ac:dyDescent="0.25">
      <c r="A906" s="70"/>
      <c r="B906" s="71"/>
      <c r="C906" s="71"/>
      <c r="D906" s="72"/>
      <c r="E906" s="72"/>
      <c r="F906" s="70"/>
      <c r="G906" s="70"/>
      <c r="H906" s="70"/>
      <c r="I906" s="70"/>
      <c r="J906" s="70"/>
      <c r="K906" s="70"/>
      <c r="L906" s="70"/>
      <c r="M906" s="70"/>
      <c r="N906" s="70"/>
      <c r="O906" s="70"/>
      <c r="P906" s="70"/>
      <c r="Q906" s="70"/>
      <c r="R906" s="70"/>
      <c r="S906" s="70"/>
      <c r="T906" s="70"/>
      <c r="U906" s="70"/>
      <c r="V906" s="70"/>
      <c r="W906" s="70"/>
      <c r="X906" s="70"/>
      <c r="Y906" s="70"/>
      <c r="Z906" s="70"/>
      <c r="AA906" s="70"/>
      <c r="AB906" s="70"/>
    </row>
    <row r="907" spans="1:28" ht="15.75" customHeight="1" x14ac:dyDescent="0.25">
      <c r="A907" s="70"/>
      <c r="B907" s="71"/>
      <c r="C907" s="71"/>
      <c r="D907" s="72"/>
      <c r="E907" s="72"/>
      <c r="F907" s="70"/>
      <c r="G907" s="70"/>
      <c r="H907" s="70"/>
      <c r="I907" s="70"/>
      <c r="J907" s="70"/>
      <c r="K907" s="70"/>
      <c r="L907" s="70"/>
      <c r="M907" s="70"/>
      <c r="N907" s="70"/>
      <c r="O907" s="70"/>
      <c r="P907" s="70"/>
      <c r="Q907" s="70"/>
      <c r="R907" s="70"/>
      <c r="S907" s="70"/>
      <c r="T907" s="70"/>
      <c r="U907" s="70"/>
      <c r="V907" s="70"/>
      <c r="W907" s="70"/>
      <c r="X907" s="70"/>
      <c r="Y907" s="70"/>
      <c r="Z907" s="70"/>
      <c r="AA907" s="70"/>
      <c r="AB907" s="70"/>
    </row>
    <row r="908" spans="1:28" ht="15.75" customHeight="1" x14ac:dyDescent="0.25">
      <c r="A908" s="70"/>
      <c r="B908" s="71"/>
      <c r="C908" s="71"/>
      <c r="D908" s="72"/>
      <c r="E908" s="72"/>
      <c r="F908" s="70"/>
      <c r="G908" s="70"/>
      <c r="H908" s="70"/>
      <c r="I908" s="70"/>
      <c r="J908" s="70"/>
      <c r="K908" s="70"/>
      <c r="L908" s="70"/>
      <c r="M908" s="70"/>
      <c r="N908" s="70"/>
      <c r="O908" s="70"/>
      <c r="P908" s="70"/>
      <c r="Q908" s="70"/>
      <c r="R908" s="70"/>
      <c r="S908" s="70"/>
      <c r="T908" s="70"/>
      <c r="U908" s="70"/>
      <c r="V908" s="70"/>
      <c r="W908" s="70"/>
      <c r="X908" s="70"/>
      <c r="Y908" s="70"/>
      <c r="Z908" s="70"/>
      <c r="AA908" s="70"/>
      <c r="AB908" s="70"/>
    </row>
    <row r="909" spans="1:28" ht="15.75" customHeight="1" x14ac:dyDescent="0.25">
      <c r="A909" s="70"/>
      <c r="B909" s="71"/>
      <c r="C909" s="71"/>
      <c r="D909" s="72"/>
      <c r="E909" s="72"/>
      <c r="F909" s="70"/>
      <c r="G909" s="70"/>
      <c r="H909" s="70"/>
      <c r="I909" s="70"/>
      <c r="J909" s="70"/>
      <c r="K909" s="70"/>
      <c r="L909" s="70"/>
      <c r="M909" s="70"/>
      <c r="N909" s="70"/>
      <c r="O909" s="70"/>
      <c r="P909" s="70"/>
      <c r="Q909" s="70"/>
      <c r="R909" s="70"/>
      <c r="S909" s="70"/>
      <c r="T909" s="70"/>
      <c r="U909" s="70"/>
      <c r="V909" s="70"/>
      <c r="W909" s="70"/>
      <c r="X909" s="70"/>
      <c r="Y909" s="70"/>
      <c r="Z909" s="70"/>
      <c r="AA909" s="70"/>
      <c r="AB909" s="70"/>
    </row>
    <row r="910" spans="1:28" ht="15.75" customHeight="1" x14ac:dyDescent="0.25">
      <c r="A910" s="70"/>
      <c r="B910" s="71"/>
      <c r="C910" s="71"/>
      <c r="D910" s="72"/>
      <c r="E910" s="72"/>
      <c r="F910" s="70"/>
      <c r="G910" s="70"/>
      <c r="H910" s="70"/>
      <c r="I910" s="70"/>
      <c r="J910" s="70"/>
      <c r="K910" s="70"/>
      <c r="L910" s="70"/>
      <c r="M910" s="70"/>
      <c r="N910" s="70"/>
      <c r="O910" s="70"/>
      <c r="P910" s="70"/>
      <c r="Q910" s="70"/>
      <c r="R910" s="70"/>
      <c r="S910" s="70"/>
      <c r="T910" s="70"/>
      <c r="U910" s="70"/>
      <c r="V910" s="70"/>
      <c r="W910" s="70"/>
      <c r="X910" s="70"/>
      <c r="Y910" s="70"/>
      <c r="Z910" s="70"/>
      <c r="AA910" s="70"/>
      <c r="AB910" s="70"/>
    </row>
    <row r="911" spans="1:28" ht="15.75" customHeight="1" x14ac:dyDescent="0.25">
      <c r="A911" s="70"/>
      <c r="B911" s="71"/>
      <c r="C911" s="71"/>
      <c r="D911" s="72"/>
      <c r="E911" s="72"/>
      <c r="F911" s="70"/>
      <c r="G911" s="70"/>
      <c r="H911" s="70"/>
      <c r="I911" s="70"/>
      <c r="J911" s="70"/>
      <c r="K911" s="70"/>
      <c r="L911" s="70"/>
      <c r="M911" s="70"/>
      <c r="N911" s="70"/>
      <c r="O911" s="70"/>
      <c r="P911" s="70"/>
      <c r="Q911" s="70"/>
      <c r="R911" s="70"/>
      <c r="S911" s="70"/>
      <c r="T911" s="70"/>
      <c r="U911" s="70"/>
      <c r="V911" s="70"/>
      <c r="W911" s="70"/>
      <c r="X911" s="70"/>
      <c r="Y911" s="70"/>
      <c r="Z911" s="70"/>
      <c r="AA911" s="70"/>
      <c r="AB911" s="70"/>
    </row>
    <row r="912" spans="1:28" ht="15.75" customHeight="1" x14ac:dyDescent="0.25">
      <c r="A912" s="70"/>
      <c r="B912" s="71"/>
      <c r="C912" s="71"/>
      <c r="D912" s="72"/>
      <c r="E912" s="72"/>
      <c r="F912" s="70"/>
      <c r="G912" s="70"/>
      <c r="H912" s="70"/>
      <c r="I912" s="70"/>
      <c r="J912" s="70"/>
      <c r="K912" s="70"/>
      <c r="L912" s="70"/>
      <c r="M912" s="70"/>
      <c r="N912" s="70"/>
      <c r="O912" s="70"/>
      <c r="P912" s="70"/>
      <c r="Q912" s="70"/>
      <c r="R912" s="70"/>
      <c r="S912" s="70"/>
      <c r="T912" s="70"/>
      <c r="U912" s="70"/>
      <c r="V912" s="70"/>
      <c r="W912" s="70"/>
      <c r="X912" s="70"/>
      <c r="Y912" s="70"/>
      <c r="Z912" s="70"/>
      <c r="AA912" s="70"/>
      <c r="AB912" s="70"/>
    </row>
    <row r="913" spans="1:28" ht="15.75" customHeight="1" x14ac:dyDescent="0.25">
      <c r="A913" s="70"/>
      <c r="B913" s="71"/>
      <c r="C913" s="71"/>
      <c r="D913" s="72"/>
      <c r="E913" s="72"/>
      <c r="F913" s="70"/>
      <c r="G913" s="70"/>
      <c r="H913" s="70"/>
      <c r="I913" s="70"/>
      <c r="J913" s="70"/>
      <c r="K913" s="70"/>
      <c r="L913" s="70"/>
      <c r="M913" s="70"/>
      <c r="N913" s="70"/>
      <c r="O913" s="70"/>
      <c r="P913" s="70"/>
      <c r="Q913" s="70"/>
      <c r="R913" s="70"/>
      <c r="S913" s="70"/>
      <c r="T913" s="70"/>
      <c r="U913" s="70"/>
      <c r="V913" s="70"/>
      <c r="W913" s="70"/>
      <c r="X913" s="70"/>
      <c r="Y913" s="70"/>
      <c r="Z913" s="70"/>
      <c r="AA913" s="70"/>
      <c r="AB913" s="70"/>
    </row>
    <row r="914" spans="1:28" ht="15.75" customHeight="1" x14ac:dyDescent="0.25">
      <c r="A914" s="70"/>
      <c r="B914" s="71"/>
      <c r="C914" s="71"/>
      <c r="D914" s="72"/>
      <c r="E914" s="72"/>
      <c r="F914" s="70"/>
      <c r="G914" s="70"/>
      <c r="H914" s="70"/>
      <c r="I914" s="70"/>
      <c r="J914" s="70"/>
      <c r="K914" s="70"/>
      <c r="L914" s="70"/>
      <c r="M914" s="70"/>
      <c r="N914" s="70"/>
      <c r="O914" s="70"/>
      <c r="P914" s="70"/>
      <c r="Q914" s="70"/>
      <c r="R914" s="70"/>
      <c r="S914" s="70"/>
      <c r="T914" s="70"/>
      <c r="U914" s="70"/>
      <c r="V914" s="70"/>
      <c r="W914" s="70"/>
      <c r="X914" s="70"/>
      <c r="Y914" s="70"/>
      <c r="Z914" s="70"/>
      <c r="AA914" s="70"/>
      <c r="AB914" s="70"/>
    </row>
    <row r="915" spans="1:28" ht="15.75" customHeight="1" x14ac:dyDescent="0.25">
      <c r="A915" s="70"/>
      <c r="B915" s="71"/>
      <c r="C915" s="71"/>
      <c r="D915" s="72"/>
      <c r="E915" s="72"/>
      <c r="F915" s="70"/>
      <c r="G915" s="70"/>
      <c r="H915" s="70"/>
      <c r="I915" s="70"/>
      <c r="J915" s="70"/>
      <c r="K915" s="70"/>
      <c r="L915" s="70"/>
      <c r="M915" s="70"/>
      <c r="N915" s="70"/>
      <c r="O915" s="70"/>
      <c r="P915" s="70"/>
      <c r="Q915" s="70"/>
      <c r="R915" s="70"/>
      <c r="S915" s="70"/>
      <c r="T915" s="70"/>
      <c r="U915" s="70"/>
      <c r="V915" s="70"/>
      <c r="W915" s="70"/>
      <c r="X915" s="70"/>
      <c r="Y915" s="70"/>
      <c r="Z915" s="70"/>
      <c r="AA915" s="70"/>
      <c r="AB915" s="70"/>
    </row>
    <row r="916" spans="1:28" ht="15.75" customHeight="1" x14ac:dyDescent="0.25">
      <c r="A916" s="70"/>
      <c r="B916" s="71"/>
      <c r="C916" s="71"/>
      <c r="D916" s="72"/>
      <c r="E916" s="72"/>
      <c r="F916" s="70"/>
      <c r="G916" s="70"/>
      <c r="H916" s="70"/>
      <c r="I916" s="70"/>
      <c r="J916" s="70"/>
      <c r="K916" s="70"/>
      <c r="L916" s="70"/>
      <c r="M916" s="70"/>
      <c r="N916" s="70"/>
      <c r="O916" s="70"/>
      <c r="P916" s="70"/>
      <c r="Q916" s="70"/>
      <c r="R916" s="70"/>
      <c r="S916" s="70"/>
      <c r="T916" s="70"/>
      <c r="U916" s="70"/>
      <c r="V916" s="70"/>
      <c r="W916" s="70"/>
      <c r="X916" s="70"/>
      <c r="Y916" s="70"/>
      <c r="Z916" s="70"/>
      <c r="AA916" s="70"/>
      <c r="AB916" s="70"/>
    </row>
    <row r="917" spans="1:28" ht="15.75" customHeight="1" x14ac:dyDescent="0.25">
      <c r="A917" s="70"/>
      <c r="B917" s="71"/>
      <c r="C917" s="71"/>
      <c r="D917" s="72"/>
      <c r="E917" s="72"/>
      <c r="F917" s="70"/>
      <c r="G917" s="70"/>
      <c r="H917" s="70"/>
      <c r="I917" s="70"/>
      <c r="J917" s="70"/>
      <c r="K917" s="70"/>
      <c r="L917" s="70"/>
      <c r="M917" s="70"/>
      <c r="N917" s="70"/>
      <c r="O917" s="70"/>
      <c r="P917" s="70"/>
      <c r="Q917" s="70"/>
      <c r="R917" s="70"/>
      <c r="S917" s="70"/>
      <c r="T917" s="70"/>
      <c r="U917" s="70"/>
      <c r="V917" s="70"/>
      <c r="W917" s="70"/>
      <c r="X917" s="70"/>
      <c r="Y917" s="70"/>
      <c r="Z917" s="70"/>
      <c r="AA917" s="70"/>
      <c r="AB917" s="70"/>
    </row>
    <row r="918" spans="1:28" ht="15.75" customHeight="1" x14ac:dyDescent="0.25">
      <c r="A918" s="70"/>
      <c r="B918" s="71"/>
      <c r="C918" s="71"/>
      <c r="D918" s="72"/>
      <c r="E918" s="72"/>
      <c r="F918" s="70"/>
      <c r="G918" s="70"/>
      <c r="H918" s="70"/>
      <c r="I918" s="70"/>
      <c r="J918" s="70"/>
      <c r="K918" s="70"/>
      <c r="L918" s="70"/>
      <c r="M918" s="70"/>
      <c r="N918" s="70"/>
      <c r="O918" s="70"/>
      <c r="P918" s="70"/>
      <c r="Q918" s="70"/>
      <c r="R918" s="70"/>
      <c r="S918" s="70"/>
      <c r="T918" s="70"/>
      <c r="U918" s="70"/>
      <c r="V918" s="70"/>
      <c r="W918" s="70"/>
      <c r="X918" s="70"/>
      <c r="Y918" s="70"/>
      <c r="Z918" s="70"/>
      <c r="AA918" s="70"/>
      <c r="AB918" s="70"/>
    </row>
    <row r="919" spans="1:28" ht="15.75" customHeight="1" x14ac:dyDescent="0.25">
      <c r="A919" s="70"/>
      <c r="B919" s="71"/>
      <c r="C919" s="71"/>
      <c r="D919" s="72"/>
      <c r="E919" s="72"/>
      <c r="F919" s="70"/>
      <c r="G919" s="70"/>
      <c r="H919" s="70"/>
      <c r="I919" s="70"/>
      <c r="J919" s="70"/>
      <c r="K919" s="70"/>
      <c r="L919" s="70"/>
      <c r="M919" s="70"/>
      <c r="N919" s="70"/>
      <c r="O919" s="70"/>
      <c r="P919" s="70"/>
      <c r="Q919" s="70"/>
      <c r="R919" s="70"/>
      <c r="S919" s="70"/>
      <c r="T919" s="70"/>
      <c r="U919" s="70"/>
      <c r="V919" s="70"/>
      <c r="W919" s="70"/>
      <c r="X919" s="70"/>
      <c r="Y919" s="70"/>
      <c r="Z919" s="70"/>
      <c r="AA919" s="70"/>
      <c r="AB919" s="70"/>
    </row>
    <row r="920" spans="1:28" ht="15.75" customHeight="1" x14ac:dyDescent="0.25">
      <c r="A920" s="70"/>
      <c r="B920" s="71"/>
      <c r="C920" s="71"/>
      <c r="D920" s="72"/>
      <c r="E920" s="72"/>
      <c r="F920" s="70"/>
      <c r="G920" s="70"/>
      <c r="H920" s="70"/>
      <c r="I920" s="70"/>
      <c r="J920" s="70"/>
      <c r="K920" s="70"/>
      <c r="L920" s="70"/>
      <c r="M920" s="70"/>
      <c r="N920" s="70"/>
      <c r="O920" s="70"/>
      <c r="P920" s="70"/>
      <c r="Q920" s="70"/>
      <c r="R920" s="70"/>
      <c r="S920" s="70"/>
      <c r="T920" s="70"/>
      <c r="U920" s="70"/>
      <c r="V920" s="70"/>
      <c r="W920" s="70"/>
      <c r="X920" s="70"/>
      <c r="Y920" s="70"/>
      <c r="Z920" s="70"/>
      <c r="AA920" s="70"/>
      <c r="AB920" s="70"/>
    </row>
    <row r="921" spans="1:28" ht="15.75" customHeight="1" x14ac:dyDescent="0.25">
      <c r="A921" s="70"/>
      <c r="B921" s="71"/>
      <c r="C921" s="71"/>
      <c r="D921" s="72"/>
      <c r="E921" s="72"/>
      <c r="F921" s="70"/>
      <c r="G921" s="70"/>
      <c r="H921" s="70"/>
      <c r="I921" s="70"/>
      <c r="J921" s="70"/>
      <c r="K921" s="70"/>
      <c r="L921" s="70"/>
      <c r="M921" s="70"/>
      <c r="N921" s="70"/>
      <c r="O921" s="70"/>
      <c r="P921" s="70"/>
      <c r="Q921" s="70"/>
      <c r="R921" s="70"/>
      <c r="S921" s="70"/>
      <c r="T921" s="70"/>
      <c r="U921" s="70"/>
      <c r="V921" s="70"/>
      <c r="W921" s="70"/>
      <c r="X921" s="70"/>
      <c r="Y921" s="70"/>
      <c r="Z921" s="70"/>
      <c r="AA921" s="70"/>
      <c r="AB921" s="70"/>
    </row>
    <row r="922" spans="1:28" ht="15.75" customHeight="1" x14ac:dyDescent="0.25">
      <c r="A922" s="70"/>
      <c r="B922" s="71"/>
      <c r="C922" s="71"/>
      <c r="D922" s="72"/>
      <c r="E922" s="72"/>
      <c r="F922" s="70"/>
      <c r="G922" s="70"/>
      <c r="H922" s="70"/>
      <c r="I922" s="70"/>
      <c r="J922" s="70"/>
      <c r="K922" s="70"/>
      <c r="L922" s="70"/>
      <c r="M922" s="70"/>
      <c r="N922" s="70"/>
      <c r="O922" s="70"/>
      <c r="P922" s="70"/>
      <c r="Q922" s="70"/>
      <c r="R922" s="70"/>
      <c r="S922" s="70"/>
      <c r="T922" s="70"/>
      <c r="U922" s="70"/>
      <c r="V922" s="70"/>
      <c r="W922" s="70"/>
      <c r="X922" s="70"/>
      <c r="Y922" s="70"/>
      <c r="Z922" s="70"/>
      <c r="AA922" s="70"/>
      <c r="AB922" s="70"/>
    </row>
    <row r="923" spans="1:28" ht="15.75" customHeight="1" x14ac:dyDescent="0.25">
      <c r="A923" s="70"/>
      <c r="B923" s="71"/>
      <c r="C923" s="71"/>
      <c r="D923" s="72"/>
      <c r="E923" s="72"/>
      <c r="F923" s="70"/>
      <c r="G923" s="70"/>
      <c r="H923" s="70"/>
      <c r="I923" s="70"/>
      <c r="J923" s="70"/>
      <c r="K923" s="70"/>
      <c r="L923" s="70"/>
      <c r="M923" s="70"/>
      <c r="N923" s="70"/>
      <c r="O923" s="70"/>
      <c r="P923" s="70"/>
      <c r="Q923" s="70"/>
      <c r="R923" s="70"/>
      <c r="S923" s="70"/>
      <c r="T923" s="70"/>
      <c r="U923" s="70"/>
      <c r="V923" s="70"/>
      <c r="W923" s="70"/>
      <c r="X923" s="70"/>
      <c r="Y923" s="70"/>
      <c r="Z923" s="70"/>
      <c r="AA923" s="70"/>
      <c r="AB923" s="70"/>
    </row>
    <row r="924" spans="1:28" ht="15.75" customHeight="1" x14ac:dyDescent="0.25">
      <c r="A924" s="70"/>
      <c r="B924" s="71"/>
      <c r="C924" s="71"/>
      <c r="D924" s="72"/>
      <c r="E924" s="72"/>
      <c r="F924" s="70"/>
      <c r="G924" s="70"/>
      <c r="H924" s="70"/>
      <c r="I924" s="70"/>
      <c r="J924" s="70"/>
      <c r="K924" s="70"/>
      <c r="L924" s="70"/>
      <c r="M924" s="70"/>
      <c r="N924" s="70"/>
      <c r="O924" s="70"/>
      <c r="P924" s="70"/>
      <c r="Q924" s="70"/>
      <c r="R924" s="70"/>
      <c r="S924" s="70"/>
      <c r="T924" s="70"/>
      <c r="U924" s="70"/>
      <c r="V924" s="70"/>
      <c r="W924" s="70"/>
      <c r="X924" s="70"/>
      <c r="Y924" s="70"/>
      <c r="Z924" s="70"/>
      <c r="AA924" s="70"/>
      <c r="AB924" s="70"/>
    </row>
    <row r="925" spans="1:28" ht="15.75" customHeight="1" x14ac:dyDescent="0.25">
      <c r="A925" s="70"/>
      <c r="B925" s="71"/>
      <c r="C925" s="71"/>
      <c r="D925" s="72"/>
      <c r="E925" s="72"/>
      <c r="F925" s="70"/>
      <c r="G925" s="70"/>
      <c r="H925" s="70"/>
      <c r="I925" s="70"/>
      <c r="J925" s="70"/>
      <c r="K925" s="70"/>
      <c r="L925" s="70"/>
      <c r="M925" s="70"/>
      <c r="N925" s="70"/>
      <c r="O925" s="70"/>
      <c r="P925" s="70"/>
      <c r="Q925" s="70"/>
      <c r="R925" s="70"/>
      <c r="S925" s="70"/>
      <c r="T925" s="70"/>
      <c r="U925" s="70"/>
      <c r="V925" s="70"/>
      <c r="W925" s="70"/>
      <c r="X925" s="70"/>
      <c r="Y925" s="70"/>
      <c r="Z925" s="70"/>
      <c r="AA925" s="70"/>
      <c r="AB925" s="70"/>
    </row>
    <row r="926" spans="1:28" ht="15.75" customHeight="1" x14ac:dyDescent="0.25">
      <c r="A926" s="70"/>
      <c r="B926" s="71"/>
      <c r="C926" s="71"/>
      <c r="D926" s="72"/>
      <c r="E926" s="72"/>
      <c r="F926" s="70"/>
      <c r="G926" s="70"/>
      <c r="H926" s="70"/>
      <c r="I926" s="70"/>
      <c r="J926" s="70"/>
      <c r="K926" s="70"/>
      <c r="L926" s="70"/>
      <c r="M926" s="70"/>
      <c r="N926" s="70"/>
      <c r="O926" s="70"/>
      <c r="P926" s="70"/>
      <c r="Q926" s="70"/>
      <c r="R926" s="70"/>
      <c r="S926" s="70"/>
      <c r="T926" s="70"/>
      <c r="U926" s="70"/>
      <c r="V926" s="70"/>
      <c r="W926" s="70"/>
      <c r="X926" s="70"/>
      <c r="Y926" s="70"/>
      <c r="Z926" s="70"/>
      <c r="AA926" s="70"/>
      <c r="AB926" s="70"/>
    </row>
    <row r="927" spans="1:28" ht="15.75" customHeight="1" x14ac:dyDescent="0.25">
      <c r="A927" s="70"/>
      <c r="B927" s="71"/>
      <c r="C927" s="71"/>
      <c r="D927" s="72"/>
      <c r="E927" s="72"/>
      <c r="F927" s="70"/>
      <c r="G927" s="70"/>
      <c r="H927" s="70"/>
      <c r="I927" s="70"/>
      <c r="J927" s="70"/>
      <c r="K927" s="70"/>
      <c r="L927" s="70"/>
      <c r="M927" s="70"/>
      <c r="N927" s="70"/>
      <c r="O927" s="70"/>
      <c r="P927" s="70"/>
      <c r="Q927" s="70"/>
      <c r="R927" s="70"/>
      <c r="S927" s="70"/>
      <c r="T927" s="70"/>
      <c r="U927" s="70"/>
      <c r="V927" s="70"/>
      <c r="W927" s="70"/>
      <c r="X927" s="70"/>
      <c r="Y927" s="70"/>
      <c r="Z927" s="70"/>
      <c r="AA927" s="70"/>
      <c r="AB927" s="70"/>
    </row>
    <row r="928" spans="1:28" ht="15.75" customHeight="1" x14ac:dyDescent="0.25">
      <c r="A928" s="70"/>
      <c r="B928" s="71"/>
      <c r="C928" s="71"/>
      <c r="D928" s="72"/>
      <c r="E928" s="72"/>
      <c r="F928" s="70"/>
      <c r="G928" s="70"/>
      <c r="H928" s="70"/>
      <c r="I928" s="70"/>
      <c r="J928" s="70"/>
      <c r="K928" s="70"/>
      <c r="L928" s="70"/>
      <c r="M928" s="70"/>
      <c r="N928" s="70"/>
      <c r="O928" s="70"/>
      <c r="P928" s="70"/>
      <c r="Q928" s="70"/>
      <c r="R928" s="70"/>
      <c r="S928" s="70"/>
      <c r="T928" s="70"/>
      <c r="U928" s="70"/>
      <c r="V928" s="70"/>
      <c r="W928" s="70"/>
      <c r="X928" s="70"/>
      <c r="Y928" s="70"/>
      <c r="Z928" s="70"/>
      <c r="AA928" s="70"/>
      <c r="AB928" s="70"/>
    </row>
    <row r="929" spans="1:28" ht="15.75" customHeight="1" x14ac:dyDescent="0.25">
      <c r="A929" s="70"/>
      <c r="B929" s="71"/>
      <c r="C929" s="71"/>
      <c r="D929" s="72"/>
      <c r="E929" s="72"/>
      <c r="F929" s="70"/>
      <c r="G929" s="70"/>
      <c r="H929" s="70"/>
      <c r="I929" s="70"/>
      <c r="J929" s="70"/>
      <c r="K929" s="70"/>
      <c r="L929" s="70"/>
      <c r="M929" s="70"/>
      <c r="N929" s="70"/>
      <c r="O929" s="70"/>
      <c r="P929" s="70"/>
      <c r="Q929" s="70"/>
      <c r="R929" s="70"/>
      <c r="S929" s="70"/>
      <c r="T929" s="70"/>
      <c r="U929" s="70"/>
      <c r="V929" s="70"/>
      <c r="W929" s="70"/>
      <c r="X929" s="70"/>
      <c r="Y929" s="70"/>
      <c r="Z929" s="70"/>
      <c r="AA929" s="70"/>
      <c r="AB929" s="70"/>
    </row>
    <row r="930" spans="1:28" ht="15.75" customHeight="1" x14ac:dyDescent="0.25">
      <c r="A930" s="70"/>
      <c r="B930" s="71"/>
      <c r="C930" s="71"/>
      <c r="D930" s="72"/>
      <c r="E930" s="72"/>
      <c r="F930" s="70"/>
      <c r="G930" s="70"/>
      <c r="H930" s="70"/>
      <c r="I930" s="70"/>
      <c r="J930" s="70"/>
      <c r="K930" s="70"/>
      <c r="L930" s="70"/>
      <c r="M930" s="70"/>
      <c r="N930" s="70"/>
      <c r="O930" s="70"/>
      <c r="P930" s="70"/>
      <c r="Q930" s="70"/>
      <c r="R930" s="70"/>
      <c r="S930" s="70"/>
      <c r="T930" s="70"/>
      <c r="U930" s="70"/>
      <c r="V930" s="70"/>
      <c r="W930" s="70"/>
      <c r="X930" s="70"/>
      <c r="Y930" s="70"/>
      <c r="Z930" s="70"/>
      <c r="AA930" s="70"/>
      <c r="AB930" s="70"/>
    </row>
    <row r="931" spans="1:28" ht="15.75" customHeight="1" x14ac:dyDescent="0.25">
      <c r="A931" s="70"/>
      <c r="B931" s="71"/>
      <c r="C931" s="71"/>
      <c r="D931" s="72"/>
      <c r="E931" s="72"/>
      <c r="F931" s="70"/>
      <c r="G931" s="70"/>
      <c r="H931" s="70"/>
      <c r="I931" s="70"/>
      <c r="J931" s="70"/>
      <c r="K931" s="70"/>
      <c r="L931" s="70"/>
      <c r="M931" s="70"/>
      <c r="N931" s="70"/>
      <c r="O931" s="70"/>
      <c r="P931" s="70"/>
      <c r="Q931" s="70"/>
      <c r="R931" s="70"/>
      <c r="S931" s="70"/>
      <c r="T931" s="70"/>
      <c r="U931" s="70"/>
      <c r="V931" s="70"/>
      <c r="W931" s="70"/>
      <c r="X931" s="70"/>
      <c r="Y931" s="70"/>
      <c r="Z931" s="70"/>
      <c r="AA931" s="70"/>
      <c r="AB931" s="70"/>
    </row>
    <row r="932" spans="1:28" ht="15.75" customHeight="1" x14ac:dyDescent="0.25">
      <c r="A932" s="70"/>
      <c r="B932" s="71"/>
      <c r="C932" s="71"/>
      <c r="D932" s="72"/>
      <c r="E932" s="72"/>
      <c r="F932" s="70"/>
      <c r="G932" s="70"/>
      <c r="H932" s="70"/>
      <c r="I932" s="70"/>
      <c r="J932" s="70"/>
      <c r="K932" s="70"/>
      <c r="L932" s="70"/>
      <c r="M932" s="70"/>
      <c r="N932" s="70"/>
      <c r="O932" s="70"/>
      <c r="P932" s="70"/>
      <c r="Q932" s="70"/>
      <c r="R932" s="70"/>
      <c r="S932" s="70"/>
      <c r="T932" s="70"/>
      <c r="U932" s="70"/>
      <c r="V932" s="70"/>
      <c r="W932" s="70"/>
      <c r="X932" s="70"/>
      <c r="Y932" s="70"/>
      <c r="Z932" s="70"/>
      <c r="AA932" s="70"/>
      <c r="AB932" s="70"/>
    </row>
    <row r="933" spans="1:28" ht="15.75" customHeight="1" x14ac:dyDescent="0.25">
      <c r="A933" s="70"/>
      <c r="B933" s="71"/>
      <c r="C933" s="71"/>
      <c r="D933" s="72"/>
      <c r="E933" s="72"/>
      <c r="F933" s="70"/>
      <c r="G933" s="70"/>
      <c r="H933" s="70"/>
      <c r="I933" s="70"/>
      <c r="J933" s="70"/>
      <c r="K933" s="70"/>
      <c r="L933" s="70"/>
      <c r="M933" s="70"/>
      <c r="N933" s="70"/>
      <c r="O933" s="70"/>
      <c r="P933" s="70"/>
      <c r="Q933" s="70"/>
      <c r="R933" s="70"/>
      <c r="S933" s="70"/>
      <c r="T933" s="70"/>
      <c r="U933" s="70"/>
      <c r="V933" s="70"/>
      <c r="W933" s="70"/>
      <c r="X933" s="70"/>
      <c r="Y933" s="70"/>
      <c r="Z933" s="70"/>
      <c r="AA933" s="70"/>
      <c r="AB933" s="70"/>
    </row>
    <row r="934" spans="1:28" ht="15.75" customHeight="1" x14ac:dyDescent="0.25">
      <c r="A934" s="70"/>
      <c r="B934" s="71"/>
      <c r="C934" s="71"/>
      <c r="D934" s="72"/>
      <c r="E934" s="72"/>
      <c r="F934" s="70"/>
      <c r="G934" s="70"/>
      <c r="H934" s="70"/>
      <c r="I934" s="70"/>
      <c r="J934" s="70"/>
      <c r="K934" s="70"/>
      <c r="L934" s="70"/>
      <c r="M934" s="70"/>
      <c r="N934" s="70"/>
      <c r="O934" s="70"/>
      <c r="P934" s="70"/>
      <c r="Q934" s="70"/>
      <c r="R934" s="70"/>
      <c r="S934" s="70"/>
      <c r="T934" s="70"/>
      <c r="U934" s="70"/>
      <c r="V934" s="70"/>
      <c r="W934" s="70"/>
      <c r="X934" s="70"/>
      <c r="Y934" s="70"/>
      <c r="Z934" s="70"/>
      <c r="AA934" s="70"/>
      <c r="AB934" s="70"/>
    </row>
    <row r="935" spans="1:28" ht="15.75" customHeight="1" x14ac:dyDescent="0.25">
      <c r="A935" s="70"/>
      <c r="B935" s="71"/>
      <c r="C935" s="71"/>
      <c r="D935" s="72"/>
      <c r="E935" s="72"/>
      <c r="F935" s="70"/>
      <c r="G935" s="70"/>
      <c r="H935" s="70"/>
      <c r="I935" s="70"/>
      <c r="J935" s="70"/>
      <c r="K935" s="70"/>
      <c r="L935" s="70"/>
      <c r="M935" s="70"/>
      <c r="N935" s="70"/>
      <c r="O935" s="70"/>
      <c r="P935" s="70"/>
      <c r="Q935" s="70"/>
      <c r="R935" s="70"/>
      <c r="S935" s="70"/>
      <c r="T935" s="70"/>
      <c r="U935" s="70"/>
      <c r="V935" s="70"/>
      <c r="W935" s="70"/>
      <c r="X935" s="70"/>
      <c r="Y935" s="70"/>
      <c r="Z935" s="70"/>
      <c r="AA935" s="70"/>
      <c r="AB935" s="70"/>
    </row>
    <row r="936" spans="1:28" ht="15.75" customHeight="1" x14ac:dyDescent="0.25">
      <c r="A936" s="70"/>
      <c r="B936" s="71"/>
      <c r="C936" s="71"/>
      <c r="D936" s="72"/>
      <c r="E936" s="72"/>
      <c r="F936" s="70"/>
      <c r="G936" s="70"/>
      <c r="H936" s="70"/>
      <c r="I936" s="70"/>
      <c r="J936" s="70"/>
      <c r="K936" s="70"/>
      <c r="L936" s="70"/>
      <c r="M936" s="70"/>
      <c r="N936" s="70"/>
      <c r="O936" s="70"/>
      <c r="P936" s="70"/>
      <c r="Q936" s="70"/>
      <c r="R936" s="70"/>
      <c r="S936" s="70"/>
      <c r="T936" s="70"/>
      <c r="U936" s="70"/>
      <c r="V936" s="70"/>
      <c r="W936" s="70"/>
      <c r="X936" s="70"/>
      <c r="Y936" s="70"/>
      <c r="Z936" s="70"/>
      <c r="AA936" s="70"/>
      <c r="AB936" s="70"/>
    </row>
    <row r="937" spans="1:28" ht="15.75" customHeight="1" x14ac:dyDescent="0.25">
      <c r="A937" s="70"/>
      <c r="B937" s="71"/>
      <c r="C937" s="71"/>
      <c r="D937" s="72"/>
      <c r="E937" s="72"/>
      <c r="F937" s="70"/>
      <c r="G937" s="70"/>
      <c r="H937" s="70"/>
      <c r="I937" s="70"/>
      <c r="J937" s="70"/>
      <c r="K937" s="70"/>
      <c r="L937" s="70"/>
      <c r="M937" s="70"/>
      <c r="N937" s="70"/>
      <c r="O937" s="70"/>
      <c r="P937" s="70"/>
      <c r="Q937" s="70"/>
      <c r="R937" s="70"/>
      <c r="S937" s="70"/>
      <c r="T937" s="70"/>
      <c r="U937" s="70"/>
      <c r="V937" s="70"/>
      <c r="W937" s="70"/>
      <c r="X937" s="70"/>
      <c r="Y937" s="70"/>
      <c r="Z937" s="70"/>
      <c r="AA937" s="70"/>
      <c r="AB937" s="70"/>
    </row>
    <row r="938" spans="1:28" ht="15.75" customHeight="1" x14ac:dyDescent="0.25">
      <c r="A938" s="70"/>
      <c r="B938" s="71"/>
      <c r="C938" s="71"/>
      <c r="D938" s="72"/>
      <c r="E938" s="72"/>
      <c r="F938" s="70"/>
      <c r="G938" s="70"/>
      <c r="H938" s="70"/>
      <c r="I938" s="70"/>
      <c r="J938" s="70"/>
      <c r="K938" s="70"/>
      <c r="L938" s="70"/>
      <c r="M938" s="70"/>
      <c r="N938" s="70"/>
      <c r="O938" s="70"/>
      <c r="P938" s="70"/>
      <c r="Q938" s="70"/>
      <c r="R938" s="70"/>
      <c r="S938" s="70"/>
      <c r="T938" s="70"/>
      <c r="U938" s="70"/>
      <c r="V938" s="70"/>
      <c r="W938" s="70"/>
      <c r="X938" s="70"/>
      <c r="Y938" s="70"/>
      <c r="Z938" s="70"/>
      <c r="AA938" s="70"/>
      <c r="AB938" s="70"/>
    </row>
    <row r="939" spans="1:28" ht="15.75" customHeight="1" x14ac:dyDescent="0.25">
      <c r="A939" s="70"/>
      <c r="B939" s="71"/>
      <c r="C939" s="71"/>
      <c r="D939" s="72"/>
      <c r="E939" s="72"/>
      <c r="F939" s="70"/>
      <c r="G939" s="70"/>
      <c r="H939" s="70"/>
      <c r="I939" s="70"/>
      <c r="J939" s="70"/>
      <c r="K939" s="70"/>
      <c r="L939" s="70"/>
      <c r="M939" s="70"/>
      <c r="N939" s="70"/>
      <c r="O939" s="70"/>
      <c r="P939" s="70"/>
      <c r="Q939" s="70"/>
      <c r="R939" s="70"/>
      <c r="S939" s="70"/>
      <c r="T939" s="70"/>
      <c r="U939" s="70"/>
      <c r="V939" s="70"/>
      <c r="W939" s="70"/>
      <c r="X939" s="70"/>
      <c r="Y939" s="70"/>
      <c r="Z939" s="70"/>
      <c r="AA939" s="70"/>
      <c r="AB939" s="70"/>
    </row>
    <row r="940" spans="1:28" ht="15.75" customHeight="1" x14ac:dyDescent="0.25">
      <c r="A940" s="70"/>
      <c r="B940" s="71"/>
      <c r="C940" s="71"/>
      <c r="D940" s="72"/>
      <c r="E940" s="72"/>
      <c r="F940" s="70"/>
      <c r="G940" s="70"/>
      <c r="H940" s="70"/>
      <c r="I940" s="70"/>
      <c r="J940" s="70"/>
      <c r="K940" s="70"/>
      <c r="L940" s="70"/>
      <c r="M940" s="70"/>
      <c r="N940" s="70"/>
      <c r="O940" s="70"/>
      <c r="P940" s="70"/>
      <c r="Q940" s="70"/>
      <c r="R940" s="70"/>
      <c r="S940" s="70"/>
      <c r="T940" s="70"/>
      <c r="U940" s="70"/>
      <c r="V940" s="70"/>
      <c r="W940" s="70"/>
      <c r="X940" s="70"/>
      <c r="Y940" s="70"/>
      <c r="Z940" s="70"/>
      <c r="AA940" s="70"/>
      <c r="AB940" s="70"/>
    </row>
    <row r="941" spans="1:28" ht="15.75" customHeight="1" x14ac:dyDescent="0.25">
      <c r="A941" s="70"/>
      <c r="B941" s="71"/>
      <c r="C941" s="71"/>
      <c r="D941" s="72"/>
      <c r="E941" s="72"/>
      <c r="F941" s="70"/>
      <c r="G941" s="70"/>
      <c r="H941" s="70"/>
      <c r="I941" s="70"/>
      <c r="J941" s="70"/>
      <c r="K941" s="70"/>
      <c r="L941" s="70"/>
      <c r="M941" s="70"/>
      <c r="N941" s="70"/>
      <c r="O941" s="70"/>
      <c r="P941" s="70"/>
      <c r="Q941" s="70"/>
      <c r="R941" s="70"/>
      <c r="S941" s="70"/>
      <c r="T941" s="70"/>
      <c r="U941" s="70"/>
      <c r="V941" s="70"/>
      <c r="W941" s="70"/>
      <c r="X941" s="70"/>
      <c r="Y941" s="70"/>
      <c r="Z941" s="70"/>
      <c r="AA941" s="70"/>
      <c r="AB941" s="70"/>
    </row>
    <row r="942" spans="1:28" ht="15.75" customHeight="1" x14ac:dyDescent="0.25">
      <c r="A942" s="70"/>
      <c r="B942" s="71"/>
      <c r="C942" s="71"/>
      <c r="D942" s="72"/>
      <c r="E942" s="72"/>
      <c r="F942" s="70"/>
      <c r="G942" s="70"/>
      <c r="H942" s="70"/>
      <c r="I942" s="70"/>
      <c r="J942" s="70"/>
      <c r="K942" s="70"/>
      <c r="L942" s="70"/>
      <c r="M942" s="70"/>
      <c r="N942" s="70"/>
      <c r="O942" s="70"/>
      <c r="P942" s="70"/>
      <c r="Q942" s="70"/>
      <c r="R942" s="70"/>
      <c r="S942" s="70"/>
      <c r="T942" s="70"/>
      <c r="U942" s="70"/>
      <c r="V942" s="70"/>
      <c r="W942" s="70"/>
      <c r="X942" s="70"/>
      <c r="Y942" s="70"/>
      <c r="Z942" s="70"/>
      <c r="AA942" s="70"/>
      <c r="AB942" s="70"/>
    </row>
    <row r="943" spans="1:28" ht="15.75" customHeight="1" x14ac:dyDescent="0.25">
      <c r="A943" s="70"/>
      <c r="B943" s="71"/>
      <c r="C943" s="71"/>
      <c r="D943" s="72"/>
      <c r="E943" s="72"/>
      <c r="F943" s="70"/>
      <c r="G943" s="70"/>
      <c r="H943" s="70"/>
      <c r="I943" s="70"/>
      <c r="J943" s="70"/>
      <c r="K943" s="70"/>
      <c r="L943" s="70"/>
      <c r="M943" s="70"/>
      <c r="N943" s="70"/>
      <c r="O943" s="70"/>
      <c r="P943" s="70"/>
      <c r="Q943" s="70"/>
      <c r="R943" s="70"/>
      <c r="S943" s="70"/>
      <c r="T943" s="70"/>
      <c r="U943" s="70"/>
      <c r="V943" s="70"/>
      <c r="W943" s="70"/>
      <c r="X943" s="70"/>
      <c r="Y943" s="70"/>
      <c r="Z943" s="70"/>
      <c r="AA943" s="70"/>
      <c r="AB943" s="70"/>
    </row>
    <row r="944" spans="1:28" ht="15.75" customHeight="1" x14ac:dyDescent="0.25">
      <c r="A944" s="70"/>
      <c r="B944" s="71"/>
      <c r="C944" s="71"/>
      <c r="D944" s="72"/>
      <c r="E944" s="72"/>
      <c r="F944" s="70"/>
      <c r="G944" s="70"/>
      <c r="H944" s="70"/>
      <c r="I944" s="70"/>
      <c r="J944" s="70"/>
      <c r="K944" s="70"/>
      <c r="L944" s="70"/>
      <c r="M944" s="70"/>
      <c r="N944" s="70"/>
      <c r="O944" s="70"/>
      <c r="P944" s="70"/>
      <c r="Q944" s="70"/>
      <c r="R944" s="70"/>
      <c r="S944" s="70"/>
      <c r="T944" s="70"/>
      <c r="U944" s="70"/>
      <c r="V944" s="70"/>
      <c r="W944" s="70"/>
      <c r="X944" s="70"/>
      <c r="Y944" s="70"/>
      <c r="Z944" s="70"/>
      <c r="AA944" s="70"/>
      <c r="AB944" s="70"/>
    </row>
    <row r="945" spans="1:28" ht="15.75" customHeight="1" x14ac:dyDescent="0.25">
      <c r="A945" s="70"/>
      <c r="B945" s="71"/>
      <c r="C945" s="71"/>
      <c r="D945" s="72"/>
      <c r="E945" s="72"/>
      <c r="F945" s="70"/>
      <c r="G945" s="70"/>
      <c r="H945" s="70"/>
      <c r="I945" s="70"/>
      <c r="J945" s="70"/>
      <c r="K945" s="70"/>
      <c r="L945" s="70"/>
      <c r="M945" s="70"/>
      <c r="N945" s="70"/>
      <c r="O945" s="70"/>
      <c r="P945" s="70"/>
      <c r="Q945" s="70"/>
      <c r="R945" s="70"/>
      <c r="S945" s="70"/>
      <c r="T945" s="70"/>
      <c r="U945" s="70"/>
      <c r="V945" s="70"/>
      <c r="W945" s="70"/>
      <c r="X945" s="70"/>
      <c r="Y945" s="70"/>
      <c r="Z945" s="70"/>
      <c r="AA945" s="70"/>
      <c r="AB945" s="70"/>
    </row>
    <row r="946" spans="1:28" ht="15.75" customHeight="1" x14ac:dyDescent="0.25">
      <c r="A946" s="70"/>
      <c r="B946" s="71"/>
      <c r="C946" s="71"/>
      <c r="D946" s="72"/>
      <c r="E946" s="72"/>
      <c r="F946" s="70"/>
      <c r="G946" s="70"/>
      <c r="H946" s="70"/>
      <c r="I946" s="70"/>
      <c r="J946" s="70"/>
      <c r="K946" s="70"/>
      <c r="L946" s="70"/>
      <c r="M946" s="70"/>
      <c r="N946" s="70"/>
      <c r="O946" s="70"/>
      <c r="P946" s="70"/>
      <c r="Q946" s="70"/>
      <c r="R946" s="70"/>
      <c r="S946" s="70"/>
      <c r="T946" s="70"/>
      <c r="U946" s="70"/>
      <c r="V946" s="70"/>
      <c r="W946" s="70"/>
      <c r="X946" s="70"/>
      <c r="Y946" s="70"/>
      <c r="Z946" s="70"/>
      <c r="AA946" s="70"/>
      <c r="AB946" s="70"/>
    </row>
    <row r="947" spans="1:28" ht="15.75" customHeight="1" x14ac:dyDescent="0.25">
      <c r="A947" s="70"/>
      <c r="B947" s="71"/>
      <c r="C947" s="71"/>
      <c r="D947" s="72"/>
      <c r="E947" s="72"/>
      <c r="F947" s="70"/>
      <c r="G947" s="70"/>
      <c r="H947" s="70"/>
      <c r="I947" s="70"/>
      <c r="J947" s="70"/>
      <c r="K947" s="70"/>
      <c r="L947" s="70"/>
      <c r="M947" s="70"/>
      <c r="N947" s="70"/>
      <c r="O947" s="70"/>
      <c r="P947" s="70"/>
      <c r="Q947" s="70"/>
      <c r="R947" s="70"/>
      <c r="S947" s="70"/>
      <c r="T947" s="70"/>
      <c r="U947" s="70"/>
      <c r="V947" s="70"/>
      <c r="W947" s="70"/>
      <c r="X947" s="70"/>
      <c r="Y947" s="70"/>
      <c r="Z947" s="70"/>
      <c r="AA947" s="70"/>
      <c r="AB947" s="70"/>
    </row>
    <row r="948" spans="1:28" ht="15.75" customHeight="1" x14ac:dyDescent="0.25">
      <c r="A948" s="70"/>
      <c r="B948" s="71"/>
      <c r="C948" s="71"/>
      <c r="D948" s="72"/>
      <c r="E948" s="72"/>
      <c r="F948" s="70"/>
      <c r="G948" s="70"/>
      <c r="H948" s="70"/>
      <c r="I948" s="70"/>
      <c r="J948" s="70"/>
      <c r="K948" s="70"/>
      <c r="L948" s="70"/>
      <c r="M948" s="70"/>
      <c r="N948" s="70"/>
      <c r="O948" s="70"/>
      <c r="P948" s="70"/>
      <c r="Q948" s="70"/>
      <c r="R948" s="70"/>
      <c r="S948" s="70"/>
      <c r="T948" s="70"/>
      <c r="U948" s="70"/>
      <c r="V948" s="70"/>
      <c r="W948" s="70"/>
      <c r="X948" s="70"/>
      <c r="Y948" s="70"/>
      <c r="Z948" s="70"/>
      <c r="AA948" s="70"/>
      <c r="AB948" s="70"/>
    </row>
    <row r="949" spans="1:28" ht="15.75" customHeight="1" x14ac:dyDescent="0.25">
      <c r="A949" s="70"/>
      <c r="B949" s="71"/>
      <c r="C949" s="71"/>
      <c r="D949" s="72"/>
      <c r="E949" s="72"/>
      <c r="F949" s="70"/>
      <c r="G949" s="70"/>
      <c r="H949" s="70"/>
      <c r="I949" s="70"/>
      <c r="J949" s="70"/>
      <c r="K949" s="70"/>
      <c r="L949" s="70"/>
      <c r="M949" s="70"/>
      <c r="N949" s="70"/>
      <c r="O949" s="70"/>
      <c r="P949" s="70"/>
      <c r="Q949" s="70"/>
      <c r="R949" s="70"/>
      <c r="S949" s="70"/>
      <c r="T949" s="70"/>
      <c r="U949" s="70"/>
      <c r="V949" s="70"/>
      <c r="W949" s="70"/>
      <c r="X949" s="70"/>
      <c r="Y949" s="70"/>
      <c r="Z949" s="70"/>
      <c r="AA949" s="70"/>
      <c r="AB949" s="70"/>
    </row>
    <row r="950" spans="1:28" ht="15.75" customHeight="1" x14ac:dyDescent="0.25">
      <c r="A950" s="70"/>
      <c r="B950" s="71"/>
      <c r="C950" s="71"/>
      <c r="D950" s="72"/>
      <c r="E950" s="72"/>
      <c r="F950" s="70"/>
      <c r="G950" s="70"/>
      <c r="H950" s="70"/>
      <c r="I950" s="70"/>
      <c r="J950" s="70"/>
      <c r="K950" s="70"/>
      <c r="L950" s="70"/>
      <c r="M950" s="70"/>
      <c r="N950" s="70"/>
      <c r="O950" s="70"/>
      <c r="P950" s="70"/>
      <c r="Q950" s="70"/>
      <c r="R950" s="70"/>
      <c r="S950" s="70"/>
      <c r="T950" s="70"/>
      <c r="U950" s="70"/>
      <c r="V950" s="70"/>
      <c r="W950" s="70"/>
      <c r="X950" s="70"/>
      <c r="Y950" s="70"/>
      <c r="Z950" s="70"/>
      <c r="AA950" s="70"/>
      <c r="AB950" s="70"/>
    </row>
    <row r="951" spans="1:28" ht="15.75" customHeight="1" x14ac:dyDescent="0.25">
      <c r="A951" s="70"/>
      <c r="B951" s="71"/>
      <c r="C951" s="71"/>
      <c r="D951" s="72"/>
      <c r="E951" s="72"/>
      <c r="F951" s="70"/>
      <c r="G951" s="70"/>
      <c r="H951" s="70"/>
      <c r="I951" s="70"/>
      <c r="J951" s="70"/>
      <c r="K951" s="70"/>
      <c r="L951" s="70"/>
      <c r="M951" s="70"/>
      <c r="N951" s="70"/>
      <c r="O951" s="70"/>
      <c r="P951" s="70"/>
      <c r="Q951" s="70"/>
      <c r="R951" s="70"/>
      <c r="S951" s="70"/>
      <c r="T951" s="70"/>
      <c r="U951" s="70"/>
      <c r="V951" s="70"/>
      <c r="W951" s="70"/>
      <c r="X951" s="70"/>
      <c r="Y951" s="70"/>
      <c r="Z951" s="70"/>
      <c r="AA951" s="70"/>
      <c r="AB951" s="70"/>
    </row>
    <row r="952" spans="1:28" ht="15.75" customHeight="1" x14ac:dyDescent="0.25">
      <c r="A952" s="70"/>
      <c r="B952" s="71"/>
      <c r="C952" s="71"/>
      <c r="D952" s="72"/>
      <c r="E952" s="72"/>
      <c r="F952" s="70"/>
      <c r="G952" s="70"/>
      <c r="H952" s="70"/>
      <c r="I952" s="70"/>
      <c r="J952" s="70"/>
      <c r="K952" s="70"/>
      <c r="L952" s="70"/>
      <c r="M952" s="70"/>
      <c r="N952" s="70"/>
      <c r="O952" s="70"/>
      <c r="P952" s="70"/>
      <c r="Q952" s="70"/>
      <c r="R952" s="70"/>
      <c r="S952" s="70"/>
      <c r="T952" s="70"/>
      <c r="U952" s="70"/>
      <c r="V952" s="70"/>
      <c r="W952" s="70"/>
      <c r="X952" s="70"/>
      <c r="Y952" s="70"/>
      <c r="Z952" s="70"/>
      <c r="AA952" s="70"/>
      <c r="AB952" s="70"/>
    </row>
    <row r="953" spans="1:28" ht="15.75" customHeight="1" x14ac:dyDescent="0.25">
      <c r="A953" s="70"/>
      <c r="B953" s="71"/>
      <c r="C953" s="71"/>
      <c r="D953" s="72"/>
      <c r="E953" s="72"/>
      <c r="F953" s="70"/>
      <c r="G953" s="70"/>
      <c r="H953" s="70"/>
      <c r="I953" s="70"/>
      <c r="J953" s="70"/>
      <c r="K953" s="70"/>
      <c r="L953" s="70"/>
      <c r="M953" s="70"/>
      <c r="N953" s="70"/>
      <c r="O953" s="70"/>
      <c r="P953" s="70"/>
      <c r="Q953" s="70"/>
      <c r="R953" s="70"/>
      <c r="S953" s="70"/>
      <c r="T953" s="70"/>
      <c r="U953" s="70"/>
      <c r="V953" s="70"/>
      <c r="W953" s="70"/>
      <c r="X953" s="70"/>
      <c r="Y953" s="70"/>
      <c r="Z953" s="70"/>
      <c r="AA953" s="70"/>
      <c r="AB953" s="70"/>
    </row>
    <row r="954" spans="1:28" ht="15.75" customHeight="1" x14ac:dyDescent="0.25">
      <c r="A954" s="70"/>
      <c r="B954" s="71"/>
      <c r="C954" s="71"/>
      <c r="D954" s="72"/>
      <c r="E954" s="72"/>
      <c r="F954" s="70"/>
      <c r="G954" s="70"/>
      <c r="H954" s="70"/>
      <c r="I954" s="70"/>
      <c r="J954" s="70"/>
      <c r="K954" s="70"/>
      <c r="L954" s="70"/>
      <c r="M954" s="70"/>
      <c r="N954" s="70"/>
      <c r="O954" s="70"/>
      <c r="P954" s="70"/>
      <c r="Q954" s="70"/>
      <c r="R954" s="70"/>
      <c r="S954" s="70"/>
      <c r="T954" s="70"/>
      <c r="U954" s="70"/>
      <c r="V954" s="70"/>
      <c r="W954" s="70"/>
      <c r="X954" s="70"/>
      <c r="Y954" s="70"/>
      <c r="Z954" s="70"/>
      <c r="AA954" s="70"/>
      <c r="AB954" s="70"/>
    </row>
    <row r="955" spans="1:28" ht="15.75" customHeight="1" x14ac:dyDescent="0.25">
      <c r="A955" s="70"/>
      <c r="B955" s="71"/>
      <c r="C955" s="71"/>
      <c r="D955" s="72"/>
      <c r="E955" s="72"/>
      <c r="F955" s="70"/>
      <c r="G955" s="70"/>
      <c r="H955" s="70"/>
      <c r="I955" s="70"/>
      <c r="J955" s="70"/>
      <c r="K955" s="70"/>
      <c r="L955" s="70"/>
      <c r="M955" s="70"/>
      <c r="N955" s="70"/>
      <c r="O955" s="70"/>
      <c r="P955" s="70"/>
      <c r="Q955" s="70"/>
      <c r="R955" s="70"/>
      <c r="S955" s="70"/>
      <c r="T955" s="70"/>
      <c r="U955" s="70"/>
      <c r="V955" s="70"/>
      <c r="W955" s="70"/>
      <c r="X955" s="70"/>
      <c r="Y955" s="70"/>
      <c r="Z955" s="70"/>
      <c r="AA955" s="70"/>
      <c r="AB955" s="70"/>
    </row>
    <row r="956" spans="1:28" ht="15.75" customHeight="1" x14ac:dyDescent="0.25">
      <c r="A956" s="70"/>
      <c r="B956" s="71"/>
      <c r="C956" s="71"/>
      <c r="D956" s="72"/>
      <c r="E956" s="72"/>
      <c r="F956" s="70"/>
      <c r="G956" s="70"/>
      <c r="H956" s="70"/>
      <c r="I956" s="70"/>
      <c r="J956" s="70"/>
      <c r="K956" s="70"/>
      <c r="L956" s="70"/>
      <c r="M956" s="70"/>
      <c r="N956" s="70"/>
      <c r="O956" s="70"/>
      <c r="P956" s="70"/>
      <c r="Q956" s="70"/>
      <c r="R956" s="70"/>
      <c r="S956" s="70"/>
      <c r="T956" s="70"/>
      <c r="U956" s="70"/>
      <c r="V956" s="70"/>
      <c r="W956" s="70"/>
      <c r="X956" s="70"/>
      <c r="Y956" s="70"/>
      <c r="Z956" s="70"/>
      <c r="AA956" s="70"/>
      <c r="AB956" s="70"/>
    </row>
    <row r="957" spans="1:28" ht="15.75" customHeight="1" x14ac:dyDescent="0.25">
      <c r="A957" s="70"/>
      <c r="B957" s="71"/>
      <c r="C957" s="71"/>
      <c r="D957" s="72"/>
      <c r="E957" s="72"/>
      <c r="F957" s="70"/>
      <c r="G957" s="70"/>
      <c r="H957" s="70"/>
      <c r="I957" s="70"/>
      <c r="J957" s="70"/>
      <c r="K957" s="70"/>
      <c r="L957" s="70"/>
      <c r="M957" s="70"/>
      <c r="N957" s="70"/>
      <c r="O957" s="70"/>
      <c r="P957" s="70"/>
      <c r="Q957" s="70"/>
      <c r="R957" s="70"/>
      <c r="S957" s="70"/>
      <c r="T957" s="70"/>
      <c r="U957" s="70"/>
      <c r="V957" s="70"/>
      <c r="W957" s="70"/>
      <c r="X957" s="70"/>
      <c r="Y957" s="70"/>
      <c r="Z957" s="70"/>
      <c r="AA957" s="70"/>
      <c r="AB957" s="70"/>
    </row>
    <row r="958" spans="1:28" ht="15.75" customHeight="1" x14ac:dyDescent="0.25">
      <c r="A958" s="70"/>
      <c r="B958" s="71"/>
      <c r="C958" s="71"/>
      <c r="D958" s="72"/>
      <c r="E958" s="72"/>
      <c r="F958" s="70"/>
      <c r="G958" s="70"/>
      <c r="H958" s="70"/>
      <c r="I958" s="70"/>
      <c r="J958" s="70"/>
      <c r="K958" s="70"/>
      <c r="L958" s="70"/>
      <c r="M958" s="70"/>
      <c r="N958" s="70"/>
      <c r="O958" s="70"/>
      <c r="P958" s="70"/>
      <c r="Q958" s="70"/>
      <c r="R958" s="70"/>
      <c r="S958" s="70"/>
      <c r="T958" s="70"/>
      <c r="U958" s="70"/>
      <c r="V958" s="70"/>
      <c r="W958" s="70"/>
      <c r="X958" s="70"/>
      <c r="Y958" s="70"/>
      <c r="Z958" s="70"/>
      <c r="AA958" s="70"/>
      <c r="AB958" s="70"/>
    </row>
    <row r="959" spans="1:28" ht="15.75" customHeight="1" x14ac:dyDescent="0.25">
      <c r="A959" s="70"/>
      <c r="B959" s="71"/>
      <c r="C959" s="71"/>
      <c r="D959" s="72"/>
      <c r="E959" s="72"/>
      <c r="F959" s="70"/>
      <c r="G959" s="70"/>
      <c r="H959" s="70"/>
      <c r="I959" s="70"/>
      <c r="J959" s="70"/>
      <c r="K959" s="70"/>
      <c r="L959" s="70"/>
      <c r="M959" s="70"/>
      <c r="N959" s="70"/>
      <c r="O959" s="70"/>
      <c r="P959" s="70"/>
      <c r="Q959" s="70"/>
      <c r="R959" s="70"/>
      <c r="S959" s="70"/>
      <c r="T959" s="70"/>
      <c r="U959" s="70"/>
      <c r="V959" s="70"/>
      <c r="W959" s="70"/>
      <c r="X959" s="70"/>
      <c r="Y959" s="70"/>
      <c r="Z959" s="70"/>
      <c r="AA959" s="70"/>
      <c r="AB959" s="70"/>
    </row>
    <row r="960" spans="1:28" ht="15.75" customHeight="1" x14ac:dyDescent="0.25">
      <c r="A960" s="70"/>
      <c r="B960" s="71"/>
      <c r="C960" s="71"/>
      <c r="D960" s="72"/>
      <c r="E960" s="72"/>
      <c r="F960" s="70"/>
      <c r="G960" s="70"/>
      <c r="H960" s="70"/>
      <c r="I960" s="70"/>
      <c r="J960" s="70"/>
      <c r="K960" s="70"/>
      <c r="L960" s="70"/>
      <c r="M960" s="70"/>
      <c r="N960" s="70"/>
      <c r="O960" s="70"/>
      <c r="P960" s="70"/>
      <c r="Q960" s="70"/>
      <c r="R960" s="70"/>
      <c r="S960" s="70"/>
      <c r="T960" s="70"/>
      <c r="U960" s="70"/>
      <c r="V960" s="70"/>
      <c r="W960" s="70"/>
      <c r="X960" s="70"/>
      <c r="Y960" s="70"/>
      <c r="Z960" s="70"/>
      <c r="AA960" s="70"/>
      <c r="AB960" s="70"/>
    </row>
    <row r="961" spans="1:28" ht="15.75" customHeight="1" x14ac:dyDescent="0.25">
      <c r="A961" s="70"/>
      <c r="B961" s="71"/>
      <c r="C961" s="71"/>
      <c r="D961" s="72"/>
      <c r="E961" s="72"/>
      <c r="F961" s="70"/>
      <c r="G961" s="70"/>
      <c r="H961" s="70"/>
      <c r="I961" s="70"/>
      <c r="J961" s="70"/>
      <c r="K961" s="70"/>
      <c r="L961" s="70"/>
      <c r="M961" s="70"/>
      <c r="N961" s="70"/>
      <c r="O961" s="70"/>
      <c r="P961" s="70"/>
      <c r="Q961" s="70"/>
      <c r="R961" s="70"/>
      <c r="S961" s="70"/>
      <c r="T961" s="70"/>
      <c r="U961" s="70"/>
      <c r="V961" s="70"/>
      <c r="W961" s="70"/>
      <c r="X961" s="70"/>
      <c r="Y961" s="70"/>
      <c r="Z961" s="70"/>
      <c r="AA961" s="70"/>
      <c r="AB961" s="70"/>
    </row>
    <row r="962" spans="1:28" ht="15.75" customHeight="1" x14ac:dyDescent="0.25">
      <c r="A962" s="70"/>
      <c r="B962" s="71"/>
      <c r="C962" s="71"/>
      <c r="D962" s="72"/>
      <c r="E962" s="72"/>
      <c r="F962" s="70"/>
      <c r="G962" s="70"/>
      <c r="H962" s="70"/>
      <c r="I962" s="70"/>
      <c r="J962" s="70"/>
      <c r="K962" s="70"/>
      <c r="L962" s="70"/>
      <c r="M962" s="70"/>
      <c r="N962" s="70"/>
      <c r="O962" s="70"/>
      <c r="P962" s="70"/>
      <c r="Q962" s="70"/>
      <c r="R962" s="70"/>
      <c r="S962" s="70"/>
      <c r="T962" s="70"/>
      <c r="U962" s="70"/>
      <c r="V962" s="70"/>
      <c r="W962" s="70"/>
      <c r="X962" s="70"/>
      <c r="Y962" s="70"/>
      <c r="Z962" s="70"/>
      <c r="AA962" s="70"/>
      <c r="AB962" s="70"/>
    </row>
    <row r="963" spans="1:28" ht="15.75" customHeight="1" x14ac:dyDescent="0.25">
      <c r="A963" s="70"/>
      <c r="B963" s="71"/>
      <c r="C963" s="71"/>
      <c r="D963" s="72"/>
      <c r="E963" s="72"/>
      <c r="F963" s="70"/>
      <c r="G963" s="70"/>
      <c r="H963" s="70"/>
      <c r="I963" s="70"/>
      <c r="J963" s="70"/>
      <c r="K963" s="70"/>
      <c r="L963" s="70"/>
      <c r="M963" s="70"/>
      <c r="N963" s="70"/>
      <c r="O963" s="70"/>
      <c r="P963" s="70"/>
      <c r="Q963" s="70"/>
      <c r="R963" s="70"/>
      <c r="S963" s="70"/>
      <c r="T963" s="70"/>
      <c r="U963" s="70"/>
      <c r="V963" s="70"/>
      <c r="W963" s="70"/>
      <c r="X963" s="70"/>
      <c r="Y963" s="70"/>
      <c r="Z963" s="70"/>
      <c r="AA963" s="70"/>
      <c r="AB963" s="70"/>
    </row>
    <row r="964" spans="1:28" ht="15.75" customHeight="1" x14ac:dyDescent="0.25">
      <c r="A964" s="70"/>
      <c r="B964" s="71"/>
      <c r="C964" s="71"/>
      <c r="D964" s="72"/>
      <c r="E964" s="72"/>
      <c r="F964" s="70"/>
      <c r="G964" s="70"/>
      <c r="H964" s="70"/>
      <c r="I964" s="70"/>
      <c r="J964" s="70"/>
      <c r="K964" s="70"/>
      <c r="L964" s="70"/>
      <c r="M964" s="70"/>
      <c r="N964" s="70"/>
      <c r="O964" s="70"/>
      <c r="P964" s="70"/>
      <c r="Q964" s="70"/>
      <c r="R964" s="70"/>
      <c r="S964" s="70"/>
      <c r="T964" s="70"/>
      <c r="U964" s="70"/>
      <c r="V964" s="70"/>
      <c r="W964" s="70"/>
      <c r="X964" s="70"/>
      <c r="Y964" s="70"/>
      <c r="Z964" s="70"/>
      <c r="AA964" s="70"/>
      <c r="AB964" s="70"/>
    </row>
    <row r="965" spans="1:28" ht="15.75" customHeight="1" x14ac:dyDescent="0.25">
      <c r="A965" s="70"/>
      <c r="B965" s="71"/>
      <c r="C965" s="71"/>
      <c r="D965" s="72"/>
      <c r="E965" s="72"/>
      <c r="F965" s="70"/>
      <c r="G965" s="70"/>
      <c r="H965" s="70"/>
      <c r="I965" s="70"/>
      <c r="J965" s="70"/>
      <c r="K965" s="70"/>
      <c r="L965" s="70"/>
      <c r="M965" s="70"/>
      <c r="N965" s="70"/>
      <c r="O965" s="70"/>
      <c r="P965" s="70"/>
      <c r="Q965" s="70"/>
      <c r="R965" s="70"/>
      <c r="S965" s="70"/>
      <c r="T965" s="70"/>
      <c r="U965" s="70"/>
      <c r="V965" s="70"/>
      <c r="W965" s="70"/>
      <c r="X965" s="70"/>
      <c r="Y965" s="70"/>
      <c r="Z965" s="70"/>
      <c r="AA965" s="70"/>
      <c r="AB965" s="70"/>
    </row>
    <row r="966" spans="1:28" ht="15.75" customHeight="1" x14ac:dyDescent="0.25">
      <c r="A966" s="70"/>
      <c r="B966" s="71"/>
      <c r="C966" s="71"/>
      <c r="D966" s="72"/>
      <c r="E966" s="72"/>
      <c r="F966" s="70"/>
      <c r="G966" s="70"/>
      <c r="H966" s="70"/>
      <c r="I966" s="70"/>
      <c r="J966" s="70"/>
      <c r="K966" s="70"/>
      <c r="L966" s="70"/>
      <c r="M966" s="70"/>
      <c r="N966" s="70"/>
      <c r="O966" s="70"/>
      <c r="P966" s="70"/>
      <c r="Q966" s="70"/>
      <c r="R966" s="70"/>
      <c r="S966" s="70"/>
      <c r="T966" s="70"/>
      <c r="U966" s="70"/>
      <c r="V966" s="70"/>
      <c r="W966" s="70"/>
      <c r="X966" s="70"/>
      <c r="Y966" s="70"/>
      <c r="Z966" s="70"/>
      <c r="AA966" s="70"/>
      <c r="AB966" s="70"/>
    </row>
    <row r="967" spans="1:28" ht="15.75" customHeight="1" x14ac:dyDescent="0.25">
      <c r="A967" s="70"/>
      <c r="B967" s="71"/>
      <c r="C967" s="71"/>
      <c r="D967" s="72"/>
      <c r="E967" s="72"/>
      <c r="F967" s="70"/>
      <c r="G967" s="70"/>
      <c r="H967" s="70"/>
      <c r="I967" s="70"/>
      <c r="J967" s="70"/>
      <c r="K967" s="70"/>
      <c r="L967" s="70"/>
      <c r="M967" s="70"/>
      <c r="N967" s="70"/>
      <c r="O967" s="70"/>
      <c r="P967" s="70"/>
      <c r="Q967" s="70"/>
      <c r="R967" s="70"/>
      <c r="S967" s="70"/>
      <c r="T967" s="70"/>
      <c r="U967" s="70"/>
      <c r="V967" s="70"/>
      <c r="W967" s="70"/>
      <c r="X967" s="70"/>
      <c r="Y967" s="70"/>
      <c r="Z967" s="70"/>
      <c r="AA967" s="70"/>
      <c r="AB967" s="70"/>
    </row>
    <row r="968" spans="1:28" ht="15.75" customHeight="1" x14ac:dyDescent="0.25">
      <c r="A968" s="70"/>
      <c r="B968" s="71"/>
      <c r="C968" s="71"/>
      <c r="D968" s="72"/>
      <c r="E968" s="72"/>
      <c r="F968" s="70"/>
      <c r="G968" s="70"/>
      <c r="H968" s="70"/>
      <c r="I968" s="70"/>
      <c r="J968" s="70"/>
      <c r="K968" s="70"/>
      <c r="L968" s="70"/>
      <c r="M968" s="70"/>
      <c r="N968" s="70"/>
      <c r="O968" s="70"/>
      <c r="P968" s="70"/>
      <c r="Q968" s="70"/>
      <c r="R968" s="70"/>
      <c r="S968" s="70"/>
      <c r="T968" s="70"/>
      <c r="U968" s="70"/>
      <c r="V968" s="70"/>
      <c r="W968" s="70"/>
      <c r="X968" s="70"/>
      <c r="Y968" s="70"/>
      <c r="Z968" s="70"/>
      <c r="AA968" s="70"/>
      <c r="AB968" s="70"/>
    </row>
    <row r="969" spans="1:28" ht="15.75" customHeight="1" x14ac:dyDescent="0.25">
      <c r="A969" s="70"/>
      <c r="B969" s="71"/>
      <c r="C969" s="71"/>
      <c r="D969" s="72"/>
      <c r="E969" s="72"/>
      <c r="F969" s="70"/>
      <c r="G969" s="70"/>
      <c r="H969" s="70"/>
      <c r="I969" s="70"/>
      <c r="J969" s="70"/>
      <c r="K969" s="70"/>
      <c r="L969" s="70"/>
      <c r="M969" s="70"/>
      <c r="N969" s="70"/>
      <c r="O969" s="70"/>
      <c r="P969" s="70"/>
      <c r="Q969" s="70"/>
      <c r="R969" s="70"/>
      <c r="S969" s="70"/>
      <c r="T969" s="70"/>
      <c r="U969" s="70"/>
      <c r="V969" s="70"/>
      <c r="W969" s="70"/>
      <c r="X969" s="70"/>
      <c r="Y969" s="70"/>
      <c r="Z969" s="70"/>
      <c r="AA969" s="70"/>
      <c r="AB969" s="70"/>
    </row>
    <row r="970" spans="1:28" ht="15.75" customHeight="1" x14ac:dyDescent="0.25">
      <c r="A970" s="70"/>
      <c r="B970" s="71"/>
      <c r="C970" s="71"/>
      <c r="D970" s="72"/>
      <c r="E970" s="72"/>
      <c r="F970" s="70"/>
      <c r="G970" s="70"/>
      <c r="H970" s="70"/>
      <c r="I970" s="70"/>
      <c r="J970" s="70"/>
      <c r="K970" s="70"/>
      <c r="L970" s="70"/>
      <c r="M970" s="70"/>
      <c r="N970" s="70"/>
      <c r="O970" s="70"/>
      <c r="P970" s="70"/>
      <c r="Q970" s="70"/>
      <c r="R970" s="70"/>
      <c r="S970" s="70"/>
      <c r="T970" s="70"/>
      <c r="U970" s="70"/>
      <c r="V970" s="70"/>
      <c r="W970" s="70"/>
      <c r="X970" s="70"/>
      <c r="Y970" s="70"/>
      <c r="Z970" s="70"/>
      <c r="AA970" s="70"/>
      <c r="AB970" s="70"/>
    </row>
    <row r="971" spans="1:28" ht="15.75" customHeight="1" x14ac:dyDescent="0.25">
      <c r="A971" s="70"/>
      <c r="B971" s="71"/>
      <c r="C971" s="71"/>
      <c r="D971" s="72"/>
      <c r="E971" s="72"/>
      <c r="F971" s="70"/>
      <c r="G971" s="70"/>
      <c r="H971" s="70"/>
      <c r="I971" s="70"/>
      <c r="J971" s="70"/>
      <c r="K971" s="70"/>
      <c r="L971" s="70"/>
      <c r="M971" s="70"/>
      <c r="N971" s="70"/>
      <c r="O971" s="70"/>
      <c r="P971" s="70"/>
      <c r="Q971" s="70"/>
      <c r="R971" s="70"/>
      <c r="S971" s="70"/>
      <c r="T971" s="70"/>
      <c r="U971" s="70"/>
      <c r="V971" s="70"/>
      <c r="W971" s="70"/>
      <c r="X971" s="70"/>
      <c r="Y971" s="70"/>
      <c r="Z971" s="70"/>
      <c r="AA971" s="70"/>
      <c r="AB971" s="70"/>
    </row>
    <row r="972" spans="1:28" ht="15.75" customHeight="1" x14ac:dyDescent="0.25">
      <c r="A972" s="70"/>
      <c r="B972" s="71"/>
      <c r="C972" s="71"/>
      <c r="D972" s="72"/>
      <c r="E972" s="72"/>
      <c r="F972" s="70"/>
      <c r="G972" s="70"/>
      <c r="H972" s="70"/>
      <c r="I972" s="70"/>
      <c r="J972" s="70"/>
      <c r="K972" s="70"/>
      <c r="L972" s="70"/>
      <c r="M972" s="70"/>
      <c r="N972" s="70"/>
      <c r="O972" s="70"/>
      <c r="P972" s="70"/>
      <c r="Q972" s="70"/>
      <c r="R972" s="70"/>
      <c r="S972" s="70"/>
      <c r="T972" s="70"/>
      <c r="U972" s="70"/>
      <c r="V972" s="70"/>
      <c r="W972" s="70"/>
      <c r="X972" s="70"/>
      <c r="Y972" s="70"/>
      <c r="Z972" s="70"/>
      <c r="AA972" s="70"/>
      <c r="AB972" s="70"/>
    </row>
    <row r="973" spans="1:28" ht="15.75" customHeight="1" x14ac:dyDescent="0.25">
      <c r="A973" s="70"/>
      <c r="B973" s="71"/>
      <c r="C973" s="71"/>
      <c r="D973" s="72"/>
      <c r="E973" s="72"/>
      <c r="F973" s="70"/>
      <c r="G973" s="70"/>
      <c r="H973" s="70"/>
      <c r="I973" s="70"/>
      <c r="J973" s="70"/>
      <c r="K973" s="70"/>
      <c r="L973" s="70"/>
      <c r="M973" s="70"/>
      <c r="N973" s="70"/>
      <c r="O973" s="70"/>
      <c r="P973" s="70"/>
      <c r="Q973" s="70"/>
      <c r="R973" s="70"/>
      <c r="S973" s="70"/>
      <c r="T973" s="70"/>
      <c r="U973" s="70"/>
      <c r="V973" s="70"/>
      <c r="W973" s="70"/>
      <c r="X973" s="70"/>
      <c r="Y973" s="70"/>
      <c r="Z973" s="70"/>
      <c r="AA973" s="70"/>
      <c r="AB973" s="70"/>
    </row>
    <row r="974" spans="1:28" ht="15.75" customHeight="1" x14ac:dyDescent="0.25">
      <c r="A974" s="70"/>
      <c r="B974" s="71"/>
      <c r="C974" s="71"/>
      <c r="D974" s="72"/>
      <c r="E974" s="72"/>
      <c r="F974" s="70"/>
      <c r="G974" s="70"/>
      <c r="H974" s="70"/>
      <c r="I974" s="70"/>
      <c r="J974" s="70"/>
      <c r="K974" s="70"/>
      <c r="L974" s="70"/>
      <c r="M974" s="70"/>
      <c r="N974" s="70"/>
      <c r="O974" s="70"/>
      <c r="P974" s="70"/>
      <c r="Q974" s="70"/>
      <c r="R974" s="70"/>
      <c r="S974" s="70"/>
      <c r="T974" s="70"/>
      <c r="U974" s="70"/>
      <c r="V974" s="70"/>
      <c r="W974" s="70"/>
      <c r="X974" s="70"/>
      <c r="Y974" s="70"/>
      <c r="Z974" s="70"/>
      <c r="AA974" s="70"/>
      <c r="AB974" s="70"/>
    </row>
    <row r="975" spans="1:28" ht="15.75" customHeight="1" x14ac:dyDescent="0.25">
      <c r="A975" s="70"/>
      <c r="B975" s="71"/>
      <c r="C975" s="71"/>
      <c r="D975" s="72"/>
      <c r="E975" s="72"/>
      <c r="F975" s="70"/>
      <c r="G975" s="70"/>
      <c r="H975" s="70"/>
      <c r="I975" s="70"/>
      <c r="J975" s="70"/>
      <c r="K975" s="70"/>
      <c r="L975" s="70"/>
      <c r="M975" s="70"/>
      <c r="N975" s="70"/>
      <c r="O975" s="70"/>
      <c r="P975" s="70"/>
      <c r="Q975" s="70"/>
      <c r="R975" s="70"/>
      <c r="S975" s="70"/>
      <c r="T975" s="70"/>
      <c r="U975" s="70"/>
      <c r="V975" s="70"/>
      <c r="W975" s="70"/>
      <c r="X975" s="70"/>
      <c r="Y975" s="70"/>
      <c r="Z975" s="70"/>
      <c r="AA975" s="70"/>
      <c r="AB975" s="70"/>
    </row>
    <row r="976" spans="1:28" ht="15.75" customHeight="1" x14ac:dyDescent="0.25">
      <c r="A976" s="70"/>
      <c r="B976" s="71"/>
      <c r="C976" s="71"/>
      <c r="D976" s="72"/>
      <c r="E976" s="72"/>
      <c r="F976" s="70"/>
      <c r="G976" s="70"/>
      <c r="H976" s="70"/>
      <c r="I976" s="70"/>
      <c r="J976" s="70"/>
      <c r="K976" s="70"/>
      <c r="L976" s="70"/>
      <c r="M976" s="70"/>
      <c r="N976" s="70"/>
      <c r="O976" s="70"/>
      <c r="P976" s="70"/>
      <c r="Q976" s="70"/>
      <c r="R976" s="70"/>
      <c r="S976" s="70"/>
      <c r="T976" s="70"/>
      <c r="U976" s="70"/>
      <c r="V976" s="70"/>
      <c r="W976" s="70"/>
      <c r="X976" s="70"/>
      <c r="Y976" s="70"/>
      <c r="Z976" s="70"/>
      <c r="AA976" s="70"/>
      <c r="AB976" s="70"/>
    </row>
    <row r="977" spans="1:28" ht="15.75" customHeight="1" x14ac:dyDescent="0.25">
      <c r="A977" s="70"/>
      <c r="B977" s="71"/>
      <c r="C977" s="71"/>
      <c r="D977" s="72"/>
      <c r="E977" s="72"/>
      <c r="F977" s="70"/>
      <c r="G977" s="70"/>
      <c r="H977" s="70"/>
      <c r="I977" s="70"/>
      <c r="J977" s="70"/>
      <c r="K977" s="70"/>
      <c r="L977" s="70"/>
      <c r="M977" s="70"/>
      <c r="N977" s="70"/>
      <c r="O977" s="70"/>
      <c r="P977" s="70"/>
      <c r="Q977" s="70"/>
      <c r="R977" s="70"/>
      <c r="S977" s="70"/>
      <c r="T977" s="70"/>
      <c r="U977" s="70"/>
      <c r="V977" s="70"/>
      <c r="W977" s="70"/>
      <c r="X977" s="70"/>
      <c r="Y977" s="70"/>
      <c r="Z977" s="70"/>
      <c r="AA977" s="70"/>
      <c r="AB977" s="70"/>
    </row>
    <row r="978" spans="1:28" ht="15.75" customHeight="1" x14ac:dyDescent="0.25">
      <c r="A978" s="70"/>
      <c r="B978" s="71"/>
      <c r="C978" s="71"/>
      <c r="D978" s="72"/>
      <c r="E978" s="72"/>
      <c r="F978" s="70"/>
      <c r="G978" s="70"/>
      <c r="H978" s="70"/>
      <c r="I978" s="70"/>
      <c r="J978" s="70"/>
      <c r="K978" s="70"/>
      <c r="L978" s="70"/>
      <c r="M978" s="70"/>
      <c r="N978" s="70"/>
      <c r="O978" s="70"/>
      <c r="P978" s="70"/>
      <c r="Q978" s="70"/>
      <c r="R978" s="70"/>
      <c r="S978" s="70"/>
      <c r="T978" s="70"/>
      <c r="U978" s="70"/>
      <c r="V978" s="70"/>
      <c r="W978" s="70"/>
      <c r="X978" s="70"/>
      <c r="Y978" s="70"/>
      <c r="Z978" s="70"/>
      <c r="AA978" s="70"/>
      <c r="AB978" s="70"/>
    </row>
    <row r="979" spans="1:28" ht="15.75" customHeight="1" x14ac:dyDescent="0.25">
      <c r="A979" s="70"/>
      <c r="B979" s="71"/>
      <c r="C979" s="71"/>
      <c r="D979" s="72"/>
      <c r="E979" s="72"/>
      <c r="F979" s="70"/>
      <c r="G979" s="70"/>
      <c r="H979" s="70"/>
      <c r="I979" s="70"/>
      <c r="J979" s="70"/>
      <c r="K979" s="70"/>
      <c r="L979" s="70"/>
      <c r="M979" s="70"/>
      <c r="N979" s="70"/>
      <c r="O979" s="70"/>
      <c r="P979" s="70"/>
      <c r="Q979" s="70"/>
      <c r="R979" s="70"/>
      <c r="S979" s="70"/>
      <c r="T979" s="70"/>
      <c r="U979" s="70"/>
      <c r="V979" s="70"/>
      <c r="W979" s="70"/>
      <c r="X979" s="70"/>
      <c r="Y979" s="70"/>
      <c r="Z979" s="70"/>
      <c r="AA979" s="70"/>
      <c r="AB979" s="70"/>
    </row>
    <row r="980" spans="1:28" ht="15.75" customHeight="1" x14ac:dyDescent="0.25">
      <c r="A980" s="70"/>
      <c r="B980" s="71"/>
      <c r="C980" s="71"/>
      <c r="D980" s="72"/>
      <c r="E980" s="72"/>
      <c r="F980" s="70"/>
      <c r="G980" s="70"/>
      <c r="H980" s="70"/>
      <c r="I980" s="70"/>
      <c r="J980" s="70"/>
      <c r="K980" s="70"/>
      <c r="L980" s="70"/>
      <c r="M980" s="70"/>
      <c r="N980" s="70"/>
      <c r="O980" s="70"/>
      <c r="P980" s="70"/>
      <c r="Q980" s="70"/>
      <c r="R980" s="70"/>
      <c r="S980" s="70"/>
      <c r="T980" s="70"/>
      <c r="U980" s="70"/>
      <c r="V980" s="70"/>
      <c r="W980" s="70"/>
      <c r="X980" s="70"/>
      <c r="Y980" s="70"/>
      <c r="Z980" s="70"/>
      <c r="AA980" s="70"/>
      <c r="AB980" s="70"/>
    </row>
    <row r="981" spans="1:28" ht="15.75" customHeight="1" x14ac:dyDescent="0.25">
      <c r="A981" s="70"/>
      <c r="B981" s="71"/>
      <c r="C981" s="71"/>
      <c r="D981" s="72"/>
      <c r="E981" s="72"/>
      <c r="F981" s="70"/>
      <c r="G981" s="70"/>
      <c r="H981" s="70"/>
      <c r="I981" s="70"/>
      <c r="J981" s="70"/>
      <c r="K981" s="70"/>
      <c r="L981" s="70"/>
      <c r="M981" s="70"/>
      <c r="N981" s="70"/>
      <c r="O981" s="70"/>
      <c r="P981" s="70"/>
      <c r="Q981" s="70"/>
      <c r="R981" s="70"/>
      <c r="S981" s="70"/>
      <c r="T981" s="70"/>
      <c r="U981" s="70"/>
      <c r="V981" s="70"/>
      <c r="W981" s="70"/>
      <c r="X981" s="70"/>
      <c r="Y981" s="70"/>
      <c r="Z981" s="70"/>
      <c r="AA981" s="70"/>
      <c r="AB981" s="70"/>
    </row>
  </sheetData>
  <mergeCells count="5">
    <mergeCell ref="B1:F3"/>
    <mergeCell ref="G1:Y3"/>
    <mergeCell ref="AC1:AF1"/>
    <mergeCell ref="AC2:AF2"/>
    <mergeCell ref="AC3:AF3"/>
  </mergeCells>
  <conditionalFormatting sqref="AC35:AE41">
    <cfRule type="cellIs" dxfId="17" priority="113" operator="equal">
      <formula>"Insignificante"</formula>
    </cfRule>
    <cfRule type="cellIs" dxfId="16" priority="114" operator="equal">
      <formula>"Menor"</formula>
    </cfRule>
    <cfRule type="cellIs" dxfId="15" priority="115" operator="equal">
      <formula>"Moderado"</formula>
    </cfRule>
    <cfRule type="cellIs" dxfId="14" priority="116" operator="equal">
      <formula>"Mayor"</formula>
    </cfRule>
    <cfRule type="cellIs" dxfId="13" priority="117" operator="equal">
      <formula>"Catastrofico"</formula>
    </cfRule>
  </conditionalFormatting>
  <conditionalFormatting sqref="AE6:AE41">
    <cfRule type="cellIs" dxfId="12" priority="2" operator="lessThan">
      <formula>$W$8</formula>
    </cfRule>
  </conditionalFormatting>
  <dataValidations count="1">
    <dataValidation type="list" allowBlank="1" showErrorMessage="1" sqref="E6:W41" xr:uid="{00000000-0002-0000-0600-000000000000}">
      <formula1>$AS$4:$AS$7</formula1>
    </dataValidation>
  </dataValidations>
  <pageMargins left="0.7" right="0.7" top="0.75" bottom="0.75" header="0.3" footer="0.3"/>
  <pageSetup orientation="portrait"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1000000}">
          <x14:formula1>
            <xm:f>FORMULAS!$S$3:$S$6</xm:f>
          </x14:formula1>
          <xm:sqref>AF6:AF41</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H981"/>
  <sheetViews>
    <sheetView zoomScale="60" zoomScaleNormal="60" workbookViewId="0">
      <selection sqref="A1:XFD1048576"/>
    </sheetView>
  </sheetViews>
  <sheetFormatPr baseColWidth="10" defaultColWidth="14.42578125" defaultRowHeight="15" x14ac:dyDescent="0.25"/>
  <cols>
    <col min="1" max="1" width="4" customWidth="1"/>
    <col min="2" max="2" width="10" style="89" customWidth="1"/>
    <col min="3" max="3" width="34.140625" customWidth="1"/>
    <col min="4" max="4" width="70.140625" customWidth="1"/>
    <col min="5" max="10" width="18" customWidth="1"/>
    <col min="11" max="12" width="19.140625" customWidth="1"/>
    <col min="13" max="14" width="16.42578125" hidden="1" customWidth="1"/>
    <col min="15" max="16" width="5.28515625" hidden="1" customWidth="1"/>
    <col min="17" max="17" width="4.5703125" hidden="1" customWidth="1"/>
    <col min="18" max="20" width="11" customWidth="1"/>
    <col min="21" max="21" width="30.85546875" customWidth="1"/>
    <col min="25" max="25" width="0" hidden="1" customWidth="1"/>
  </cols>
  <sheetData>
    <row r="1" spans="1:34" s="69" customFormat="1" ht="42" customHeight="1" x14ac:dyDescent="0.2">
      <c r="A1" s="67"/>
      <c r="B1" s="504"/>
      <c r="C1" s="505"/>
      <c r="D1" s="510" t="s">
        <v>237</v>
      </c>
      <c r="E1" s="511"/>
      <c r="F1" s="511"/>
      <c r="G1" s="511"/>
      <c r="H1" s="511"/>
      <c r="I1" s="511"/>
      <c r="J1" s="511"/>
      <c r="K1" s="511"/>
      <c r="L1" s="511"/>
      <c r="M1" s="511"/>
      <c r="N1" s="512"/>
      <c r="O1" s="68"/>
      <c r="P1" s="68"/>
      <c r="Q1" s="68"/>
      <c r="R1" s="501" t="s">
        <v>236</v>
      </c>
      <c r="S1" s="502"/>
      <c r="T1" s="502"/>
      <c r="U1" s="503"/>
    </row>
    <row r="2" spans="1:34" s="69" customFormat="1" ht="42" customHeight="1" x14ac:dyDescent="0.2">
      <c r="A2" s="67"/>
      <c r="B2" s="506"/>
      <c r="C2" s="507"/>
      <c r="D2" s="513"/>
      <c r="E2" s="514"/>
      <c r="F2" s="514"/>
      <c r="G2" s="514"/>
      <c r="H2" s="514"/>
      <c r="I2" s="514"/>
      <c r="J2" s="514"/>
      <c r="K2" s="514"/>
      <c r="L2" s="514"/>
      <c r="M2" s="514"/>
      <c r="N2" s="515"/>
      <c r="O2" s="68"/>
      <c r="P2" s="68"/>
      <c r="Q2" s="68"/>
      <c r="R2" s="501" t="s">
        <v>416</v>
      </c>
      <c r="S2" s="502"/>
      <c r="T2" s="502"/>
      <c r="U2" s="503"/>
    </row>
    <row r="3" spans="1:34" s="69" customFormat="1" ht="42" customHeight="1" x14ac:dyDescent="0.2">
      <c r="A3" s="67"/>
      <c r="B3" s="508"/>
      <c r="C3" s="509"/>
      <c r="D3" s="516"/>
      <c r="E3" s="517"/>
      <c r="F3" s="517"/>
      <c r="G3" s="517"/>
      <c r="H3" s="517"/>
      <c r="I3" s="517"/>
      <c r="J3" s="517"/>
      <c r="K3" s="517"/>
      <c r="L3" s="517"/>
      <c r="M3" s="517"/>
      <c r="N3" s="518"/>
      <c r="O3" s="68"/>
      <c r="P3" s="68"/>
      <c r="Q3" s="68"/>
      <c r="R3" s="501" t="s">
        <v>417</v>
      </c>
      <c r="S3" s="502"/>
      <c r="T3" s="502"/>
      <c r="U3" s="503"/>
    </row>
    <row r="4" spans="1:34" ht="15.75" customHeight="1" thickBot="1" x14ac:dyDescent="0.3">
      <c r="A4" s="70"/>
      <c r="B4" s="71"/>
      <c r="C4" s="71"/>
      <c r="D4" s="72"/>
      <c r="E4" s="72"/>
      <c r="F4" s="70"/>
      <c r="G4" s="70"/>
      <c r="H4" s="70"/>
      <c r="I4" s="70"/>
      <c r="J4" s="70"/>
      <c r="K4" s="70"/>
      <c r="L4" s="70"/>
      <c r="M4" s="70"/>
      <c r="N4" s="70"/>
      <c r="O4" s="70"/>
      <c r="P4" s="70"/>
      <c r="Q4" s="70"/>
      <c r="AH4" s="73" t="s">
        <v>238</v>
      </c>
    </row>
    <row r="5" spans="1:34" s="81" customFormat="1" ht="111.75" customHeight="1" x14ac:dyDescent="0.25">
      <c r="A5" s="70"/>
      <c r="B5" s="74" t="s">
        <v>239</v>
      </c>
      <c r="C5" s="75" t="s">
        <v>240</v>
      </c>
      <c r="D5" s="75" t="s">
        <v>241</v>
      </c>
      <c r="E5" s="76" t="s">
        <v>418</v>
      </c>
      <c r="F5" s="76" t="s">
        <v>419</v>
      </c>
      <c r="G5" s="76" t="s">
        <v>420</v>
      </c>
      <c r="H5" s="76" t="s">
        <v>421</v>
      </c>
      <c r="I5" s="76" t="s">
        <v>422</v>
      </c>
      <c r="J5" s="76" t="s">
        <v>423</v>
      </c>
      <c r="K5" s="76" t="s">
        <v>424</v>
      </c>
      <c r="L5" s="76" t="s">
        <v>425</v>
      </c>
      <c r="M5" s="77" t="s">
        <v>261</v>
      </c>
      <c r="N5" s="78" t="s">
        <v>262</v>
      </c>
      <c r="O5" s="79" t="s">
        <v>62</v>
      </c>
      <c r="P5" s="79" t="s">
        <v>6</v>
      </c>
      <c r="Q5" s="79" t="s">
        <v>58</v>
      </c>
      <c r="R5" s="79" t="s">
        <v>62</v>
      </c>
      <c r="S5" s="79" t="s">
        <v>6</v>
      </c>
      <c r="T5" s="79" t="s">
        <v>58</v>
      </c>
      <c r="U5" s="80" t="s">
        <v>263</v>
      </c>
      <c r="AH5" s="81" t="s">
        <v>261</v>
      </c>
    </row>
    <row r="6" spans="1:34" ht="78" customHeight="1" x14ac:dyDescent="0.25">
      <c r="A6" s="70"/>
      <c r="B6" s="97">
        <v>1</v>
      </c>
      <c r="C6" s="98" t="e">
        <f>VLOOKUP(B6,'Mapa Corrupcion'!$A$7:$A$248,2,TRUE)</f>
        <v>#REF!</v>
      </c>
      <c r="D6" s="98" t="str">
        <f>VLOOKUP(B6,'Mapa Corrupcion'!$A$7:$I$248,9,1)</f>
        <v>Posibilidad de cobros indebidos o intermediación innecesaria de los tramites y/o servicios de la Caja de la Vivienda Popular por parte de funcionarios y/o contratistas  buscando obtener un beneficio propio o para terceros, generando daño reputacional a la entidad.</v>
      </c>
      <c r="E6" s="83" t="s">
        <v>261</v>
      </c>
      <c r="F6" s="83" t="s">
        <v>261</v>
      </c>
      <c r="G6" s="83" t="s">
        <v>261</v>
      </c>
      <c r="H6" s="83" t="s">
        <v>261</v>
      </c>
      <c r="I6" s="83" t="s">
        <v>261</v>
      </c>
      <c r="J6" s="83" t="s">
        <v>261</v>
      </c>
      <c r="K6" s="83" t="s">
        <v>262</v>
      </c>
      <c r="L6" s="83" t="s">
        <v>262</v>
      </c>
      <c r="M6" s="84">
        <f t="shared" ref="M6:M41" si="0">COUNTIF(E6:L6,"SI")</f>
        <v>6</v>
      </c>
      <c r="N6" s="85">
        <f t="shared" ref="N6:N41" si="1">COUNTIF(E6:M6,"NO")</f>
        <v>2</v>
      </c>
      <c r="O6" s="86">
        <f>+IF((M6&lt;=20)*AND(M6&gt;=12),19,0)</f>
        <v>0</v>
      </c>
      <c r="P6" s="86">
        <f>+IF((M6&lt;=12)*AND(M6&gt;=6),11,0)</f>
        <v>11</v>
      </c>
      <c r="Q6" s="86">
        <f>+IF((M6&lt;6),5,0)</f>
        <v>0</v>
      </c>
      <c r="R6" s="87" t="str">
        <f>IF(COUNTIF(O6,"=19"),"Catastrófico"," ")</f>
        <v xml:space="preserve"> </v>
      </c>
      <c r="S6" s="87" t="str">
        <f>IF(COUNTIF(P6,"=11"),"Mayor"," ")</f>
        <v>Mayor</v>
      </c>
      <c r="T6" s="87" t="str">
        <f t="shared" ref="T6:T41" si="2">IF(COUNTIF(Q6,"=5"),"Moderado"," ")</f>
        <v xml:space="preserve"> </v>
      </c>
      <c r="U6" s="90" t="s">
        <v>6</v>
      </c>
      <c r="X6" s="28"/>
      <c r="Y6" s="73" t="s">
        <v>264</v>
      </c>
      <c r="AH6" t="s">
        <v>262</v>
      </c>
    </row>
    <row r="7" spans="1:34" ht="78" customHeight="1" x14ac:dyDescent="0.25">
      <c r="A7" s="70"/>
      <c r="B7" s="99">
        <v>2</v>
      </c>
      <c r="C7" s="98" t="e">
        <f>VLOOKUP(B7,'Mapa Corrupcion'!$A$7:$A$248,2,TRUE)</f>
        <v>#REF!</v>
      </c>
      <c r="D7" s="98" t="str">
        <f>VLOOKUP(B7,'Mapa Corrupcion'!$A$7:$I$248,9,1)</f>
        <v>Posibilidad de realizar una inadecuada selección de un proceso de contratación ajustando de manera irregular los requisitos jurídicos y/o financieros y/o técnicos y/o específicos, los estudios previos y pliego de condiciones para favorecer a un tercero generando perdida de recursos públicos.</v>
      </c>
      <c r="E7" s="83" t="s">
        <v>261</v>
      </c>
      <c r="F7" s="83" t="s">
        <v>261</v>
      </c>
      <c r="G7" s="83" t="s">
        <v>261</v>
      </c>
      <c r="H7" s="83" t="s">
        <v>261</v>
      </c>
      <c r="I7" s="83" t="s">
        <v>261</v>
      </c>
      <c r="J7" s="83" t="s">
        <v>261</v>
      </c>
      <c r="K7" s="83" t="s">
        <v>262</v>
      </c>
      <c r="L7" s="83" t="s">
        <v>262</v>
      </c>
      <c r="M7" s="84">
        <f t="shared" si="0"/>
        <v>6</v>
      </c>
      <c r="N7" s="85">
        <f t="shared" si="1"/>
        <v>2</v>
      </c>
      <c r="O7" s="86">
        <f t="shared" ref="O7:O41" si="3">+IF((M7&lt;=20)*AND(M7&gt;=12),19,0)</f>
        <v>0</v>
      </c>
      <c r="P7" s="86">
        <f t="shared" ref="P7:P41" si="4">+IF((M7&lt;=12)*AND(M7&gt;=6),11,0)</f>
        <v>11</v>
      </c>
      <c r="Q7" s="86">
        <f t="shared" ref="Q7:Q41" si="5">+IF((M7&lt;6),5,0)</f>
        <v>0</v>
      </c>
      <c r="R7" s="87" t="str">
        <f t="shared" ref="R7:R41" si="6">IF(COUNTIF(O7,"=19"),"Catastrófico"," ")</f>
        <v xml:space="preserve"> </v>
      </c>
      <c r="S7" s="87" t="str">
        <f t="shared" ref="S7:S41" si="7">IF(COUNTIF(P7,"=11"),"Mayor"," ")</f>
        <v>Mayor</v>
      </c>
      <c r="T7" s="87" t="str">
        <f t="shared" si="2"/>
        <v xml:space="preserve"> </v>
      </c>
      <c r="U7" s="90" t="s">
        <v>6</v>
      </c>
      <c r="X7" s="28"/>
      <c r="Y7" s="73" t="s">
        <v>261</v>
      </c>
    </row>
    <row r="8" spans="1:34" ht="78" customHeight="1" x14ac:dyDescent="0.25">
      <c r="A8" s="70"/>
      <c r="B8" s="99">
        <v>3</v>
      </c>
      <c r="C8" s="98" t="e">
        <f>VLOOKUP(B8,'Mapa Corrupcion'!$A$7:$A$248,2,TRUE)</f>
        <v>#REF!</v>
      </c>
      <c r="D8" s="98" t="str">
        <f>VLOOKUP(B8,'Mapa Corrupcion'!$A$7:$I$248,9,1)</f>
        <v>Posibilidad de validar documentos elaborados de manera fraudulenta y/o sin acatar la normatividad vigente por parte del funcionario y/o contratista para favorecer a un tercero generando mala imagen a la Entidad y/o perdida de credibilidad.</v>
      </c>
      <c r="E8" s="83" t="s">
        <v>261</v>
      </c>
      <c r="F8" s="83" t="s">
        <v>261</v>
      </c>
      <c r="G8" s="83" t="s">
        <v>261</v>
      </c>
      <c r="H8" s="83" t="s">
        <v>261</v>
      </c>
      <c r="I8" s="83" t="s">
        <v>261</v>
      </c>
      <c r="J8" s="83" t="s">
        <v>261</v>
      </c>
      <c r="K8" s="83" t="s">
        <v>262</v>
      </c>
      <c r="L8" s="83" t="s">
        <v>262</v>
      </c>
      <c r="M8" s="84">
        <f t="shared" si="0"/>
        <v>6</v>
      </c>
      <c r="N8" s="85">
        <f t="shared" si="1"/>
        <v>2</v>
      </c>
      <c r="O8" s="86">
        <f>+IF((M8&lt;=20)*AND(M8&gt;=12),19,0)</f>
        <v>0</v>
      </c>
      <c r="P8" s="86">
        <f>+IF((M8&lt;=12)*AND(M8&gt;=6),11,0)</f>
        <v>11</v>
      </c>
      <c r="Q8" s="86">
        <f>+IF((M8&lt;6),5,0)</f>
        <v>0</v>
      </c>
      <c r="R8" s="87" t="str">
        <f>IF(COUNTIF(O8,"=19"),"Catastrófico"," ")</f>
        <v xml:space="preserve"> </v>
      </c>
      <c r="S8" s="87" t="str">
        <f>IF(COUNTIF(P8,"=11"),"Mayor"," ")</f>
        <v>Mayor</v>
      </c>
      <c r="T8" s="87" t="str">
        <f>IF(COUNTIF(Q8,"=5"),"Moderado"," ")</f>
        <v xml:space="preserve"> </v>
      </c>
      <c r="U8" s="90" t="s">
        <v>6</v>
      </c>
      <c r="X8" s="28"/>
      <c r="Y8" s="73" t="s">
        <v>261</v>
      </c>
    </row>
    <row r="9" spans="1:34" ht="78" customHeight="1" x14ac:dyDescent="0.25">
      <c r="A9" s="70"/>
      <c r="B9" s="99">
        <v>4</v>
      </c>
      <c r="C9" s="98" t="e">
        <f>VLOOKUP(B9,'Mapa Corrupcion'!$A$7:$A$248,2,TRUE)</f>
        <v>#REF!</v>
      </c>
      <c r="D9" s="98" t="str">
        <f>VLOOKUP(B9,'Mapa Corrupcion'!$A$7:$I$248,9,1)</f>
        <v>Posibilidad de investigaciones en contra de la entidad por el favorecimiento a terceros debido al seguimiento poco riguroso del contrato designado de parte de la interventoría y/o la supervisión</v>
      </c>
      <c r="E9" s="83" t="s">
        <v>261</v>
      </c>
      <c r="F9" s="83" t="s">
        <v>261</v>
      </c>
      <c r="G9" s="83" t="s">
        <v>261</v>
      </c>
      <c r="H9" s="83" t="s">
        <v>261</v>
      </c>
      <c r="I9" s="83" t="s">
        <v>261</v>
      </c>
      <c r="J9" s="83" t="s">
        <v>261</v>
      </c>
      <c r="K9" s="83" t="s">
        <v>262</v>
      </c>
      <c r="L9" s="83" t="s">
        <v>262</v>
      </c>
      <c r="M9" s="84">
        <f t="shared" si="0"/>
        <v>6</v>
      </c>
      <c r="N9" s="85">
        <f t="shared" si="1"/>
        <v>2</v>
      </c>
      <c r="O9" s="86">
        <f t="shared" si="3"/>
        <v>0</v>
      </c>
      <c r="P9" s="86">
        <f t="shared" si="4"/>
        <v>11</v>
      </c>
      <c r="Q9" s="86">
        <f t="shared" si="5"/>
        <v>0</v>
      </c>
      <c r="R9" s="87" t="str">
        <f t="shared" si="6"/>
        <v xml:space="preserve"> </v>
      </c>
      <c r="S9" s="87" t="str">
        <f t="shared" si="7"/>
        <v>Mayor</v>
      </c>
      <c r="T9" s="87" t="str">
        <f t="shared" si="2"/>
        <v xml:space="preserve"> </v>
      </c>
      <c r="U9" s="90" t="s">
        <v>6</v>
      </c>
      <c r="X9" s="28"/>
    </row>
    <row r="10" spans="1:34" ht="78" customHeight="1" x14ac:dyDescent="0.25">
      <c r="A10" s="70"/>
      <c r="B10" s="99">
        <v>5</v>
      </c>
      <c r="C10" s="98" t="e">
        <f>VLOOKUP(B10,'Mapa Corrupcion'!$A$7:$A$248,2,TRUE)</f>
        <v>#REF!</v>
      </c>
      <c r="D10" s="98" t="str">
        <f>VLOOKUP(B10,'Mapa Corrupcion'!$A$7:$I$248,9,1)</f>
        <v>Posibilidad de permitir modificaciones innecesarias a los contratos de obra y/o consultoría para el favorecimiento de terceros por parte de la interventoría y/o la supervisión</v>
      </c>
      <c r="E10" s="83" t="s">
        <v>261</v>
      </c>
      <c r="F10" s="83" t="s">
        <v>261</v>
      </c>
      <c r="G10" s="83" t="s">
        <v>261</v>
      </c>
      <c r="H10" s="83" t="s">
        <v>261</v>
      </c>
      <c r="I10" s="83" t="s">
        <v>261</v>
      </c>
      <c r="J10" s="83" t="s">
        <v>261</v>
      </c>
      <c r="K10" s="83" t="s">
        <v>262</v>
      </c>
      <c r="L10" s="83" t="s">
        <v>262</v>
      </c>
      <c r="M10" s="84">
        <f t="shared" si="0"/>
        <v>6</v>
      </c>
      <c r="N10" s="85">
        <f t="shared" si="1"/>
        <v>2</v>
      </c>
      <c r="O10" s="86">
        <f>+IF((M10&lt;=20)*AND(M10&gt;=12),19,0)</f>
        <v>0</v>
      </c>
      <c r="P10" s="86">
        <f>+IF((M10&lt;=12)*AND(M10&gt;=6),11,0)</f>
        <v>11</v>
      </c>
      <c r="Q10" s="86">
        <f>+IF((M10&lt;6),5,0)</f>
        <v>0</v>
      </c>
      <c r="R10" s="87" t="str">
        <f>IF(COUNTIF(O10,"=19"),"Catastrófico"," ")</f>
        <v xml:space="preserve"> </v>
      </c>
      <c r="S10" s="87" t="str">
        <f>IF(COUNTIF(P10,"=11"),"Mayor"," ")</f>
        <v>Mayor</v>
      </c>
      <c r="T10" s="87" t="str">
        <f>IF(COUNTIF(Q10,"=5"),"Moderado"," ")</f>
        <v xml:space="preserve"> </v>
      </c>
      <c r="U10" s="90" t="s">
        <v>6</v>
      </c>
      <c r="X10" s="28"/>
    </row>
    <row r="11" spans="1:34" ht="78" customHeight="1" x14ac:dyDescent="0.25">
      <c r="A11" s="70"/>
      <c r="B11" s="99">
        <v>6</v>
      </c>
      <c r="C11" s="98" t="e">
        <f>VLOOKUP(B11,'Mapa Corrupcion'!$A$7:$A$248,2,TRUE)</f>
        <v>#REF!</v>
      </c>
      <c r="D11" s="98" t="str">
        <f>VLOOKUP(B11,'Mapa Corrupcion'!$A$7:$I$248,9,1)</f>
        <v>Posibilidad de realizar cobros de dinero a beneficiarios por parte de los funcionarios y/o contratistas, con el fin de favorecerlos, durante la implementación de los procedimientos de focalización y estructuración (prefactibilidad y factibilidad) del proyecto Plan Terrazas como resultado de la aplicación de prácticas de corrupción  por una débil cultura ética y desconocimiento de los procedimientos y del código de integralidad de la entidad  así mismo como de la norma que soportan la gestión de la misionalidad de la Entidad .</v>
      </c>
      <c r="E11" s="83" t="s">
        <v>261</v>
      </c>
      <c r="F11" s="83" t="s">
        <v>261</v>
      </c>
      <c r="G11" s="83" t="s">
        <v>261</v>
      </c>
      <c r="H11" s="83" t="s">
        <v>261</v>
      </c>
      <c r="I11" s="83" t="s">
        <v>261</v>
      </c>
      <c r="J11" s="83" t="s">
        <v>261</v>
      </c>
      <c r="K11" s="83" t="s">
        <v>262</v>
      </c>
      <c r="L11" s="83" t="s">
        <v>262</v>
      </c>
      <c r="M11" s="84">
        <f t="shared" si="0"/>
        <v>6</v>
      </c>
      <c r="N11" s="85">
        <f t="shared" si="1"/>
        <v>2</v>
      </c>
      <c r="O11" s="86">
        <f>+IF((M11&lt;=20)*AND(M11&gt;=12),19,0)</f>
        <v>0</v>
      </c>
      <c r="P11" s="86">
        <f>+IF((M11&lt;=12)*AND(M11&gt;=6),11,0)</f>
        <v>11</v>
      </c>
      <c r="Q11" s="86">
        <f>+IF((M11&lt;6),5,0)</f>
        <v>0</v>
      </c>
      <c r="R11" s="87" t="str">
        <f>IF(COUNTIF(O11,"=19"),"Catastrófico"," ")</f>
        <v xml:space="preserve"> </v>
      </c>
      <c r="S11" s="87" t="str">
        <f>IF(COUNTIF(P11,"=11"),"Mayor"," ")</f>
        <v>Mayor</v>
      </c>
      <c r="T11" s="87" t="str">
        <f>IF(COUNTIF(Q11,"=5"),"Moderado"," ")</f>
        <v xml:space="preserve"> </v>
      </c>
      <c r="U11" s="90" t="s">
        <v>6</v>
      </c>
      <c r="X11" s="28"/>
    </row>
    <row r="12" spans="1:34" ht="78" customHeight="1" x14ac:dyDescent="0.25">
      <c r="A12" s="70"/>
      <c r="B12" s="99">
        <v>7</v>
      </c>
      <c r="C12" s="98" t="e">
        <f>VLOOKUP(B12,'Mapa Corrupcion'!$A$7:$A$248,2,TRUE)</f>
        <v>#REF!</v>
      </c>
      <c r="D12" s="98" t="str">
        <f>VLOOKUP(B12,'Mapa Corrupcion'!$A$7:$I$248,9,1)</f>
        <v>Posibilidad de favorecer a un potencial hogar con el  trámite de expedición de actos de reconocimiento y/o licencias de construcción sin el cumplimiento de los criterios, requisitos  y sin tener en cuenta la verificación del cumplimiento de  la normatividad y los lineamientos  que regulan el proceso los procedimiento y el trámite a cargo de la dirección de mejoramiento de vivienda.</v>
      </c>
      <c r="E12" s="83" t="s">
        <v>261</v>
      </c>
      <c r="F12" s="83" t="s">
        <v>261</v>
      </c>
      <c r="G12" s="83" t="s">
        <v>261</v>
      </c>
      <c r="H12" s="83" t="s">
        <v>261</v>
      </c>
      <c r="I12" s="83" t="s">
        <v>261</v>
      </c>
      <c r="J12" s="83" t="s">
        <v>261</v>
      </c>
      <c r="K12" s="83" t="s">
        <v>262</v>
      </c>
      <c r="L12" s="83" t="s">
        <v>262</v>
      </c>
      <c r="M12" s="84">
        <f t="shared" si="0"/>
        <v>6</v>
      </c>
      <c r="N12" s="85">
        <f t="shared" si="1"/>
        <v>2</v>
      </c>
      <c r="O12" s="86">
        <f>+IF((M12&lt;=20)*AND(M12&gt;=12),19,0)</f>
        <v>0</v>
      </c>
      <c r="P12" s="86">
        <f>+IF((M12&lt;=12)*AND(M12&gt;=6),11,0)</f>
        <v>11</v>
      </c>
      <c r="Q12" s="86">
        <f>+IF((M12&lt;6),5,0)</f>
        <v>0</v>
      </c>
      <c r="R12" s="87" t="str">
        <f>IF(COUNTIF(O12,"=19"),"Catastrófico"," ")</f>
        <v xml:space="preserve"> </v>
      </c>
      <c r="S12" s="87" t="str">
        <f>IF(COUNTIF(P12,"=11"),"Mayor"," ")</f>
        <v>Mayor</v>
      </c>
      <c r="T12" s="87" t="str">
        <f>IF(COUNTIF(Q12,"=5"),"Moderado"," ")</f>
        <v xml:space="preserve"> </v>
      </c>
      <c r="U12" s="90" t="s">
        <v>6</v>
      </c>
    </row>
    <row r="13" spans="1:34" ht="78" customHeight="1" x14ac:dyDescent="0.25">
      <c r="A13" s="70"/>
      <c r="B13" s="99">
        <v>8</v>
      </c>
      <c r="C13" s="98" t="e">
        <f>VLOOKUP(B13,'Mapa Corrupcion'!$A$7:$A$248,2,TRUE)</f>
        <v>#REF!</v>
      </c>
      <c r="D13" s="98" t="str">
        <f>VLOOKUP(B13,'Mapa Corrupcion'!$A$7:$I$248,9,1)</f>
        <v xml:space="preserve">
Posibilidad de brindar beneficios a través de la gestión o con los trámites que se realicen ante la fiduciaria, sin el debido cumplimiento de los requisitos, buscando favorecer a terceros  transgrediendo lineamientos y procesos establecidos por la entidades que intervienen en el proceso ocasionando perdida reputacional e incumplimiento de las expectativas del hogar
</v>
      </c>
      <c r="E13" s="83" t="s">
        <v>261</v>
      </c>
      <c r="F13" s="83" t="s">
        <v>261</v>
      </c>
      <c r="G13" s="83" t="s">
        <v>261</v>
      </c>
      <c r="H13" s="83" t="s">
        <v>261</v>
      </c>
      <c r="I13" s="83" t="s">
        <v>261</v>
      </c>
      <c r="J13" s="83" t="s">
        <v>261</v>
      </c>
      <c r="K13" s="83" t="s">
        <v>262</v>
      </c>
      <c r="L13" s="83" t="s">
        <v>262</v>
      </c>
      <c r="M13" s="84">
        <f t="shared" si="0"/>
        <v>6</v>
      </c>
      <c r="N13" s="85">
        <f t="shared" si="1"/>
        <v>2</v>
      </c>
      <c r="O13" s="86">
        <f>+IF((M13&lt;=20)*AND(M13&gt;=12),19,0)</f>
        <v>0</v>
      </c>
      <c r="P13" s="86">
        <f>+IF((M13&lt;=12)*AND(M13&gt;=6),11,0)</f>
        <v>11</v>
      </c>
      <c r="Q13" s="86">
        <f>+IF((M13&lt;6),5,0)</f>
        <v>0</v>
      </c>
      <c r="R13" s="87" t="str">
        <f>IF(COUNTIF(O13,"=19"),"Catastrófico"," ")</f>
        <v xml:space="preserve"> </v>
      </c>
      <c r="S13" s="87" t="str">
        <f>IF(COUNTIF(P13,"=11"),"Mayor"," ")</f>
        <v>Mayor</v>
      </c>
      <c r="T13" s="87" t="str">
        <f>IF(COUNTIF(Q13,"=5"),"Moderado"," ")</f>
        <v xml:space="preserve"> </v>
      </c>
      <c r="U13" s="90" t="s">
        <v>6</v>
      </c>
    </row>
    <row r="14" spans="1:34" ht="78" customHeight="1" x14ac:dyDescent="0.25">
      <c r="A14" s="70"/>
      <c r="B14" s="99">
        <v>9</v>
      </c>
      <c r="C14" s="98" t="e">
        <f>VLOOKUP(B14,'Mapa Corrupcion'!$A$7:$A$248,2,TRUE)</f>
        <v>#REF!</v>
      </c>
      <c r="D14" s="98" t="str">
        <f>VLOOKUP(B14,'Mapa Corrupcion'!$A$7:$I$248,9,1)</f>
        <v xml:space="preserve">
Posibilidad de brindar beneficios a través de la entrega de materiales  sin el debido cumplimiento de los requisitos, buscando favorecer a terceros transgrediendo lineamientos y procedimientos establecidos por la Entidad y demás actores que intervienen en el proceso.
</v>
      </c>
      <c r="E14" s="83" t="s">
        <v>261</v>
      </c>
      <c r="F14" s="83" t="s">
        <v>261</v>
      </c>
      <c r="G14" s="83" t="s">
        <v>261</v>
      </c>
      <c r="H14" s="83" t="s">
        <v>261</v>
      </c>
      <c r="I14" s="83" t="s">
        <v>261</v>
      </c>
      <c r="J14" s="83" t="s">
        <v>261</v>
      </c>
      <c r="K14" s="83" t="s">
        <v>262</v>
      </c>
      <c r="L14" s="83" t="s">
        <v>262</v>
      </c>
      <c r="M14" s="84">
        <f t="shared" si="0"/>
        <v>6</v>
      </c>
      <c r="N14" s="85">
        <f t="shared" si="1"/>
        <v>2</v>
      </c>
      <c r="O14" s="86">
        <f t="shared" si="3"/>
        <v>0</v>
      </c>
      <c r="P14" s="86">
        <f t="shared" si="4"/>
        <v>11</v>
      </c>
      <c r="Q14" s="86">
        <f t="shared" si="5"/>
        <v>0</v>
      </c>
      <c r="R14" s="87" t="str">
        <f t="shared" si="6"/>
        <v xml:space="preserve"> </v>
      </c>
      <c r="S14" s="87" t="str">
        <f t="shared" si="7"/>
        <v>Mayor</v>
      </c>
      <c r="T14" s="87" t="str">
        <f t="shared" si="2"/>
        <v xml:space="preserve"> </v>
      </c>
      <c r="U14" s="90" t="s">
        <v>6</v>
      </c>
    </row>
    <row r="15" spans="1:34" ht="78" customHeight="1" x14ac:dyDescent="0.25">
      <c r="A15" s="70"/>
      <c r="B15" s="99">
        <v>10</v>
      </c>
      <c r="C15" s="98" t="e">
        <f>VLOOKUP(B15,'Mapa Corrupcion'!$A$7:$A$248,2,TRUE)</f>
        <v>#REF!</v>
      </c>
      <c r="D15" s="98" t="str">
        <f>VLOOKUP(B15,'Mapa Corrupcion'!$A$7:$I$248,9,1)</f>
        <v>Posibilidad de vincular una persona sin cumplir los requisitos mínimos de un cargo con el fin de obtener un beneficio propio o de terceros</v>
      </c>
      <c r="E15" s="83" t="s">
        <v>261</v>
      </c>
      <c r="F15" s="83" t="s">
        <v>261</v>
      </c>
      <c r="G15" s="83" t="s">
        <v>261</v>
      </c>
      <c r="H15" s="83" t="s">
        <v>261</v>
      </c>
      <c r="I15" s="83" t="s">
        <v>261</v>
      </c>
      <c r="J15" s="83" t="s">
        <v>261</v>
      </c>
      <c r="K15" s="83" t="s">
        <v>262</v>
      </c>
      <c r="L15" s="83" t="s">
        <v>262</v>
      </c>
      <c r="M15" s="84">
        <f t="shared" si="0"/>
        <v>6</v>
      </c>
      <c r="N15" s="85">
        <f t="shared" si="1"/>
        <v>2</v>
      </c>
      <c r="O15" s="86">
        <f t="shared" si="3"/>
        <v>0</v>
      </c>
      <c r="P15" s="86">
        <f t="shared" si="4"/>
        <v>11</v>
      </c>
      <c r="Q15" s="86">
        <f t="shared" si="5"/>
        <v>0</v>
      </c>
      <c r="R15" s="87" t="str">
        <f t="shared" si="6"/>
        <v xml:space="preserve"> </v>
      </c>
      <c r="S15" s="87" t="str">
        <f t="shared" si="7"/>
        <v>Mayor</v>
      </c>
      <c r="T15" s="87" t="str">
        <f t="shared" si="2"/>
        <v xml:space="preserve"> </v>
      </c>
      <c r="U15" s="90" t="s">
        <v>6</v>
      </c>
    </row>
    <row r="16" spans="1:34" ht="78" customHeight="1" x14ac:dyDescent="0.25">
      <c r="A16" s="70"/>
      <c r="B16" s="99">
        <v>11</v>
      </c>
      <c r="C16" s="98" t="e">
        <f>VLOOKUP(B16,'Mapa Corrupcion'!$A$7:$A$248,2,TRUE)</f>
        <v>#REF!</v>
      </c>
      <c r="D16" s="98" t="str">
        <f>VLOOKUP(B16,'Mapa Corrupcion'!$A$7:$I$248,9,1)</f>
        <v>Posibilidad de afectación reputacional y económica por   imprecisiones en la información de manera intencional en la liquidación de la nómina</v>
      </c>
      <c r="E16" s="83" t="s">
        <v>262</v>
      </c>
      <c r="F16" s="83" t="s">
        <v>262</v>
      </c>
      <c r="G16" s="83" t="s">
        <v>261</v>
      </c>
      <c r="H16" s="83" t="s">
        <v>261</v>
      </c>
      <c r="I16" s="83" t="s">
        <v>262</v>
      </c>
      <c r="J16" s="83" t="s">
        <v>262</v>
      </c>
      <c r="K16" s="83" t="s">
        <v>262</v>
      </c>
      <c r="L16" s="83" t="s">
        <v>262</v>
      </c>
      <c r="M16" s="84">
        <f t="shared" si="0"/>
        <v>2</v>
      </c>
      <c r="N16" s="85">
        <f t="shared" si="1"/>
        <v>6</v>
      </c>
      <c r="O16" s="86">
        <f t="shared" si="3"/>
        <v>0</v>
      </c>
      <c r="P16" s="86">
        <f t="shared" si="4"/>
        <v>0</v>
      </c>
      <c r="Q16" s="86">
        <f t="shared" si="5"/>
        <v>5</v>
      </c>
      <c r="R16" s="87" t="str">
        <f t="shared" si="6"/>
        <v xml:space="preserve"> </v>
      </c>
      <c r="S16" s="87" t="str">
        <f t="shared" si="7"/>
        <v xml:space="preserve"> </v>
      </c>
      <c r="T16" s="87" t="str">
        <f t="shared" si="2"/>
        <v>Moderado</v>
      </c>
      <c r="U16" s="90" t="s">
        <v>58</v>
      </c>
    </row>
    <row r="17" spans="1:21" ht="78" customHeight="1" x14ac:dyDescent="0.25">
      <c r="A17" s="70"/>
      <c r="B17" s="99">
        <v>12</v>
      </c>
      <c r="C17" s="98" t="e">
        <f>VLOOKUP(B17,'Mapa Corrupcion'!$A$7:$A$248,2,TRUE)</f>
        <v>#REF!</v>
      </c>
      <c r="D17" s="98" t="str">
        <f>VLOOKUP(B17,'Mapa Corrupcion'!$A$7:$I$248,9,1)</f>
        <v xml:space="preserve">Posibilidad de presentarse conflictos de interés por parte de un servidor publico o contratista deslegitimando  los procesos de la Entidad. </v>
      </c>
      <c r="E17" s="83" t="s">
        <v>262</v>
      </c>
      <c r="F17" s="83" t="s">
        <v>262</v>
      </c>
      <c r="G17" s="83" t="s">
        <v>261</v>
      </c>
      <c r="H17" s="83" t="s">
        <v>261</v>
      </c>
      <c r="I17" s="83" t="s">
        <v>262</v>
      </c>
      <c r="J17" s="83" t="s">
        <v>262</v>
      </c>
      <c r="K17" s="83" t="s">
        <v>262</v>
      </c>
      <c r="L17" s="83" t="s">
        <v>262</v>
      </c>
      <c r="M17" s="84">
        <f t="shared" si="0"/>
        <v>2</v>
      </c>
      <c r="N17" s="85">
        <f t="shared" si="1"/>
        <v>6</v>
      </c>
      <c r="O17" s="86">
        <f t="shared" si="3"/>
        <v>0</v>
      </c>
      <c r="P17" s="86">
        <f t="shared" si="4"/>
        <v>0</v>
      </c>
      <c r="Q17" s="86">
        <f t="shared" si="5"/>
        <v>5</v>
      </c>
      <c r="R17" s="87" t="str">
        <f t="shared" si="6"/>
        <v xml:space="preserve"> </v>
      </c>
      <c r="S17" s="87" t="str">
        <f t="shared" si="7"/>
        <v xml:space="preserve"> </v>
      </c>
      <c r="T17" s="87" t="str">
        <f t="shared" si="2"/>
        <v>Moderado</v>
      </c>
      <c r="U17" s="90" t="s">
        <v>58</v>
      </c>
    </row>
    <row r="18" spans="1:21" ht="78" customHeight="1" x14ac:dyDescent="0.25">
      <c r="A18" s="70"/>
      <c r="B18" s="99">
        <v>13</v>
      </c>
      <c r="C18" s="98" t="e">
        <f>VLOOKUP(B18,'Mapa Corrupcion'!$A$7:$A$248,2,TRUE)</f>
        <v>#REF!</v>
      </c>
      <c r="D18" s="98" t="str">
        <f>VLOOKUP(B18,'Mapa Corrupcion'!$A$7:$I$248,9,1)</f>
        <v xml:space="preserve">Posibilidad de afectación reputacional  por inadecuados procesos de selección, seguimiento y evaluación del personal viciados por sobornos o fraudes. </v>
      </c>
      <c r="E18" s="83" t="s">
        <v>261</v>
      </c>
      <c r="F18" s="83" t="s">
        <v>261</v>
      </c>
      <c r="G18" s="83" t="s">
        <v>261</v>
      </c>
      <c r="H18" s="83" t="s">
        <v>261</v>
      </c>
      <c r="I18" s="83" t="s">
        <v>261</v>
      </c>
      <c r="J18" s="83" t="s">
        <v>261</v>
      </c>
      <c r="K18" s="83" t="s">
        <v>262</v>
      </c>
      <c r="L18" s="83" t="s">
        <v>262</v>
      </c>
      <c r="M18" s="84">
        <f t="shared" si="0"/>
        <v>6</v>
      </c>
      <c r="N18" s="85">
        <f t="shared" si="1"/>
        <v>2</v>
      </c>
      <c r="O18" s="86">
        <f t="shared" si="3"/>
        <v>0</v>
      </c>
      <c r="P18" s="86">
        <f t="shared" si="4"/>
        <v>11</v>
      </c>
      <c r="Q18" s="86">
        <f t="shared" si="5"/>
        <v>0</v>
      </c>
      <c r="R18" s="87" t="str">
        <f t="shared" si="6"/>
        <v xml:space="preserve"> </v>
      </c>
      <c r="S18" s="87" t="str">
        <f t="shared" si="7"/>
        <v>Mayor</v>
      </c>
      <c r="T18" s="87" t="str">
        <f t="shared" si="2"/>
        <v xml:space="preserve"> </v>
      </c>
      <c r="U18" s="90" t="s">
        <v>6</v>
      </c>
    </row>
    <row r="19" spans="1:21" ht="78" customHeight="1" x14ac:dyDescent="0.25">
      <c r="A19" s="70"/>
      <c r="B19" s="99">
        <v>14</v>
      </c>
      <c r="C19" s="98" t="e">
        <f>VLOOKUP(B19,'Mapa Corrupcion'!$A$7:$A$248,2,TRUE)</f>
        <v>#REF!</v>
      </c>
      <c r="D19" s="98" t="str">
        <f>VLOOKUP(B19,'Mapa Corrupcion'!$A$7:$I$248,9,1)</f>
        <v xml:space="preserve">Posibilidad de afectación económica y reputacional por la pérdida o daño intencional de los documentos que contienen la información de la Entidad, para beneficio propio o de un tercero.  </v>
      </c>
      <c r="E19" s="83" t="s">
        <v>261</v>
      </c>
      <c r="F19" s="83" t="s">
        <v>261</v>
      </c>
      <c r="G19" s="83" t="s">
        <v>261</v>
      </c>
      <c r="H19" s="83" t="s">
        <v>261</v>
      </c>
      <c r="I19" s="83" t="s">
        <v>261</v>
      </c>
      <c r="J19" s="83" t="s">
        <v>261</v>
      </c>
      <c r="K19" s="83" t="s">
        <v>262</v>
      </c>
      <c r="L19" s="83" t="s">
        <v>262</v>
      </c>
      <c r="M19" s="84">
        <f t="shared" si="0"/>
        <v>6</v>
      </c>
      <c r="N19" s="85">
        <f t="shared" si="1"/>
        <v>2</v>
      </c>
      <c r="O19" s="86">
        <f t="shared" si="3"/>
        <v>0</v>
      </c>
      <c r="P19" s="86">
        <f t="shared" si="4"/>
        <v>11</v>
      </c>
      <c r="Q19" s="86">
        <f t="shared" si="5"/>
        <v>0</v>
      </c>
      <c r="R19" s="87" t="str">
        <f t="shared" si="6"/>
        <v xml:space="preserve"> </v>
      </c>
      <c r="S19" s="87" t="str">
        <f t="shared" si="7"/>
        <v>Mayor</v>
      </c>
      <c r="T19" s="87" t="str">
        <f t="shared" si="2"/>
        <v xml:space="preserve"> </v>
      </c>
      <c r="U19" s="90" t="s">
        <v>6</v>
      </c>
    </row>
    <row r="20" spans="1:21" ht="78" customHeight="1" x14ac:dyDescent="0.25">
      <c r="A20" s="70"/>
      <c r="B20" s="99">
        <v>15</v>
      </c>
      <c r="C20" s="98" t="e">
        <f>VLOOKUP(B20,'Mapa Corrupcion'!$A$7:$A$248,2,TRUE)</f>
        <v>#REF!</v>
      </c>
      <c r="D20" s="98" t="str">
        <f>VLOOKUP(B20,'Mapa Corrupcion'!$A$7:$I$248,9,1)</f>
        <v xml:space="preserve">Posibilidad de facilitar el uso indebido de los predios asignados a la CVP por omisión o falta de control administrativo de los mismos </v>
      </c>
      <c r="E20" s="83" t="s">
        <v>261</v>
      </c>
      <c r="F20" s="83" t="s">
        <v>261</v>
      </c>
      <c r="G20" s="83" t="s">
        <v>261</v>
      </c>
      <c r="H20" s="83" t="s">
        <v>261</v>
      </c>
      <c r="I20" s="83" t="s">
        <v>261</v>
      </c>
      <c r="J20" s="83" t="s">
        <v>261</v>
      </c>
      <c r="K20" s="83" t="s">
        <v>262</v>
      </c>
      <c r="L20" s="83" t="s">
        <v>262</v>
      </c>
      <c r="M20" s="84">
        <f t="shared" si="0"/>
        <v>6</v>
      </c>
      <c r="N20" s="85">
        <f t="shared" si="1"/>
        <v>2</v>
      </c>
      <c r="O20" s="86">
        <f t="shared" si="3"/>
        <v>0</v>
      </c>
      <c r="P20" s="86">
        <f t="shared" si="4"/>
        <v>11</v>
      </c>
      <c r="Q20" s="86">
        <f t="shared" si="5"/>
        <v>0</v>
      </c>
      <c r="R20" s="87" t="str">
        <f t="shared" si="6"/>
        <v xml:space="preserve"> </v>
      </c>
      <c r="S20" s="87" t="str">
        <f t="shared" si="7"/>
        <v>Mayor</v>
      </c>
      <c r="T20" s="87" t="str">
        <f t="shared" si="2"/>
        <v xml:space="preserve"> </v>
      </c>
      <c r="U20" s="90" t="s">
        <v>6</v>
      </c>
    </row>
    <row r="21" spans="1:21" ht="78" customHeight="1" x14ac:dyDescent="0.25">
      <c r="A21" s="70"/>
      <c r="B21" s="99">
        <v>16</v>
      </c>
      <c r="C21" s="98" t="e">
        <f>VLOOKUP(B21,'Mapa Corrupcion'!$A$7:$A$248,2,TRUE)</f>
        <v>#REF!</v>
      </c>
      <c r="D21" s="98" t="str">
        <f>VLOOKUP(B21,'Mapa Corrupcion'!$A$7:$I$248,9,1)</f>
        <v xml:space="preserve">Posibilidad dedetrimento patrimonial por malos comportamientos y falta valores y ética de los servidores públicos  y/o contratistas   </v>
      </c>
      <c r="E21" s="83" t="s">
        <v>261</v>
      </c>
      <c r="F21" s="83" t="s">
        <v>261</v>
      </c>
      <c r="G21" s="83" t="s">
        <v>261</v>
      </c>
      <c r="H21" s="83" t="s">
        <v>261</v>
      </c>
      <c r="I21" s="83" t="s">
        <v>261</v>
      </c>
      <c r="J21" s="83" t="s">
        <v>261</v>
      </c>
      <c r="K21" s="83" t="s">
        <v>262</v>
      </c>
      <c r="L21" s="83" t="s">
        <v>262</v>
      </c>
      <c r="M21" s="84">
        <f t="shared" si="0"/>
        <v>6</v>
      </c>
      <c r="N21" s="85">
        <f t="shared" si="1"/>
        <v>2</v>
      </c>
      <c r="O21" s="86">
        <f>+IF((M21&lt;=20)*AND(M21&gt;=12),19,0)</f>
        <v>0</v>
      </c>
      <c r="P21" s="86">
        <f>+IF((M21&lt;=12)*AND(M21&gt;=6),11,0)</f>
        <v>11</v>
      </c>
      <c r="Q21" s="86">
        <f>+IF((M21&lt;6),5,0)</f>
        <v>0</v>
      </c>
      <c r="R21" s="87" t="str">
        <f>IF(COUNTIF(O21,"=19"),"Catastrófico"," ")</f>
        <v xml:space="preserve"> </v>
      </c>
      <c r="S21" s="87" t="str">
        <f>IF(COUNTIF(P21,"=11"),"Mayor"," ")</f>
        <v>Mayor</v>
      </c>
      <c r="T21" s="87" t="str">
        <f>IF(COUNTIF(Q21,"=5"),"Moderado"," ")</f>
        <v xml:space="preserve"> </v>
      </c>
      <c r="U21" s="90" t="s">
        <v>6</v>
      </c>
    </row>
    <row r="22" spans="1:21" ht="78" customHeight="1" x14ac:dyDescent="0.25">
      <c r="A22" s="70"/>
      <c r="B22" s="99">
        <v>17</v>
      </c>
      <c r="C22" s="98" t="e">
        <f>VLOOKUP(B22,'Mapa Corrupcion'!$A$7:$A$248,2,TRUE)</f>
        <v>#REF!</v>
      </c>
      <c r="D22" s="98" t="str">
        <f>VLOOKUP(B22,'Mapa Corrupcion'!$A$7:$I$248,9,1)</f>
        <v>Posibilidad de omitir o modificar los resultados de las evaluaciones Independientes realizadas por el equipo auditor de la Caja de la Vivienda Popular a conveniencia propia o de terceros, con el fin de desviar la gestión pública mediante el uso indebido del poder.</v>
      </c>
      <c r="E22" s="83" t="s">
        <v>262</v>
      </c>
      <c r="F22" s="83" t="s">
        <v>262</v>
      </c>
      <c r="G22" s="83" t="s">
        <v>261</v>
      </c>
      <c r="H22" s="83" t="s">
        <v>261</v>
      </c>
      <c r="I22" s="83" t="s">
        <v>262</v>
      </c>
      <c r="J22" s="83" t="s">
        <v>262</v>
      </c>
      <c r="K22" s="83" t="s">
        <v>262</v>
      </c>
      <c r="L22" s="83" t="s">
        <v>262</v>
      </c>
      <c r="M22" s="84">
        <f t="shared" si="0"/>
        <v>2</v>
      </c>
      <c r="N22" s="85">
        <f t="shared" si="1"/>
        <v>6</v>
      </c>
      <c r="O22" s="86">
        <f>+IF((M22&lt;=20)*AND(M22&gt;=12),19,0)</f>
        <v>0</v>
      </c>
      <c r="P22" s="86">
        <f>+IF((M22&lt;=12)*AND(M22&gt;=6),11,0)</f>
        <v>0</v>
      </c>
      <c r="Q22" s="86">
        <f>+IF((M22&lt;6),5,0)</f>
        <v>5</v>
      </c>
      <c r="R22" s="87" t="str">
        <f>IF(COUNTIF(O22,"=19"),"Catastrófico"," ")</f>
        <v xml:space="preserve"> </v>
      </c>
      <c r="S22" s="87" t="str">
        <f>IF(COUNTIF(P22,"=11"),"Mayor"," ")</f>
        <v xml:space="preserve"> </v>
      </c>
      <c r="T22" s="87" t="str">
        <f>IF(COUNTIF(Q22,"=5"),"Moderado"," ")</f>
        <v>Moderado</v>
      </c>
      <c r="U22" s="90" t="s">
        <v>58</v>
      </c>
    </row>
    <row r="23" spans="1:21" ht="78" customHeight="1" x14ac:dyDescent="0.25">
      <c r="A23" s="70"/>
      <c r="B23" s="99">
        <v>18</v>
      </c>
      <c r="C23" s="98" t="e">
        <f>VLOOKUP(B23,'Mapa Corrupcion'!$A$7:$A$248,2,TRUE)</f>
        <v>#REF!</v>
      </c>
      <c r="D23" s="98" t="str">
        <f>VLOOKUP(B23,'Mapa Corrupcion'!$A$7:$I$248,9,1)</f>
        <v xml:space="preserve">
Posibilidad del manejo inadecuado de los recursos de tesorería por el desconocimiento de los procedimientos e instructivos establecidos por la entidad con el propósito de generar una destinación inadecuada de los recursos favoreciendo a terceros. </v>
      </c>
      <c r="E23" s="83" t="s">
        <v>262</v>
      </c>
      <c r="F23" s="83" t="s">
        <v>262</v>
      </c>
      <c r="G23" s="83" t="s">
        <v>261</v>
      </c>
      <c r="H23" s="83" t="s">
        <v>261</v>
      </c>
      <c r="I23" s="83" t="s">
        <v>262</v>
      </c>
      <c r="J23" s="83" t="s">
        <v>262</v>
      </c>
      <c r="K23" s="83" t="s">
        <v>262</v>
      </c>
      <c r="L23" s="83" t="s">
        <v>262</v>
      </c>
      <c r="M23" s="84">
        <f t="shared" si="0"/>
        <v>2</v>
      </c>
      <c r="N23" s="85">
        <f t="shared" si="1"/>
        <v>6</v>
      </c>
      <c r="O23" s="86">
        <f>+IF((M23&lt;=20)*AND(M23&gt;=12),19,0)</f>
        <v>0</v>
      </c>
      <c r="P23" s="86">
        <f>+IF((M23&lt;=12)*AND(M23&gt;=6),11,0)</f>
        <v>0</v>
      </c>
      <c r="Q23" s="86">
        <f>+IF((M23&lt;6),5,0)</f>
        <v>5</v>
      </c>
      <c r="R23" s="87" t="str">
        <f>IF(COUNTIF(O23,"=19"),"Catastrófico"," ")</f>
        <v xml:space="preserve"> </v>
      </c>
      <c r="S23" s="87" t="str">
        <f>IF(COUNTIF(P23,"=11"),"Mayor"," ")</f>
        <v xml:space="preserve"> </v>
      </c>
      <c r="T23" s="87" t="str">
        <f>IF(COUNTIF(Q23,"=5"),"Moderado"," ")</f>
        <v>Moderado</v>
      </c>
      <c r="U23" s="90" t="s">
        <v>58</v>
      </c>
    </row>
    <row r="24" spans="1:21" ht="78" customHeight="1" x14ac:dyDescent="0.25">
      <c r="A24" s="70"/>
      <c r="B24" s="99">
        <v>19</v>
      </c>
      <c r="C24" s="98" t="e">
        <f>VLOOKUP(B24,'Mapa Corrupcion'!$A$7:$A$248,2,TRUE)</f>
        <v>#REF!</v>
      </c>
      <c r="D24" s="98" t="str">
        <f>VLOOKUP(B24,'Mapa Corrupcion'!$A$7:$I$248,9,1)</f>
        <v xml:space="preserve">Posibilidad de tramitar pagos sin el cumplimiento de los requisitos establecidos
</v>
      </c>
      <c r="E24" s="83" t="s">
        <v>261</v>
      </c>
      <c r="F24" s="83" t="s">
        <v>261</v>
      </c>
      <c r="G24" s="83" t="s">
        <v>261</v>
      </c>
      <c r="H24" s="83" t="s">
        <v>261</v>
      </c>
      <c r="I24" s="83" t="s">
        <v>261</v>
      </c>
      <c r="J24" s="83" t="s">
        <v>261</v>
      </c>
      <c r="K24" s="83" t="s">
        <v>262</v>
      </c>
      <c r="L24" s="83" t="s">
        <v>262</v>
      </c>
      <c r="M24" s="84">
        <f t="shared" si="0"/>
        <v>6</v>
      </c>
      <c r="N24" s="85">
        <f t="shared" si="1"/>
        <v>2</v>
      </c>
      <c r="O24" s="86">
        <f t="shared" si="3"/>
        <v>0</v>
      </c>
      <c r="P24" s="86">
        <f t="shared" si="4"/>
        <v>11</v>
      </c>
      <c r="Q24" s="86">
        <f t="shared" si="5"/>
        <v>0</v>
      </c>
      <c r="R24" s="87" t="str">
        <f t="shared" si="6"/>
        <v xml:space="preserve"> </v>
      </c>
      <c r="S24" s="87" t="str">
        <f t="shared" si="7"/>
        <v>Mayor</v>
      </c>
      <c r="T24" s="87" t="str">
        <f t="shared" si="2"/>
        <v xml:space="preserve"> </v>
      </c>
      <c r="U24" s="90" t="s">
        <v>6</v>
      </c>
    </row>
    <row r="25" spans="1:21" ht="78" customHeight="1" x14ac:dyDescent="0.25">
      <c r="A25" s="70"/>
      <c r="B25" s="99">
        <v>20</v>
      </c>
      <c r="C25" s="98" t="e">
        <f>VLOOKUP(B25,'Mapa Corrupcion'!$A$7:$A$248,2,TRUE)</f>
        <v>#REF!</v>
      </c>
      <c r="D25" s="98" t="str">
        <f>VLOOKUP(B25,'Mapa Corrupcion'!$A$7:$I$248,9,1)</f>
        <v>Posibilidad de desviar recursos, y no recuperar préstamos otorgados, viéndose afectada la imagen y los ingresos de la entidad, con el ánimo de obtener un beneficio privado</v>
      </c>
      <c r="E25" s="83" t="s">
        <v>261</v>
      </c>
      <c r="F25" s="83" t="s">
        <v>261</v>
      </c>
      <c r="G25" s="83" t="s">
        <v>261</v>
      </c>
      <c r="H25" s="83" t="s">
        <v>261</v>
      </c>
      <c r="I25" s="83" t="s">
        <v>261</v>
      </c>
      <c r="J25" s="83" t="s">
        <v>261</v>
      </c>
      <c r="K25" s="83" t="s">
        <v>262</v>
      </c>
      <c r="L25" s="83" t="s">
        <v>262</v>
      </c>
      <c r="M25" s="84">
        <f t="shared" si="0"/>
        <v>6</v>
      </c>
      <c r="N25" s="85">
        <f t="shared" si="1"/>
        <v>2</v>
      </c>
      <c r="O25" s="86">
        <f t="shared" si="3"/>
        <v>0</v>
      </c>
      <c r="P25" s="86">
        <f t="shared" si="4"/>
        <v>11</v>
      </c>
      <c r="Q25" s="86">
        <f t="shared" si="5"/>
        <v>0</v>
      </c>
      <c r="R25" s="87" t="str">
        <f t="shared" si="6"/>
        <v xml:space="preserve"> </v>
      </c>
      <c r="S25" s="87" t="str">
        <f t="shared" si="7"/>
        <v>Mayor</v>
      </c>
      <c r="T25" s="87" t="str">
        <f t="shared" si="2"/>
        <v xml:space="preserve"> </v>
      </c>
      <c r="U25" s="90" t="s">
        <v>6</v>
      </c>
    </row>
    <row r="26" spans="1:21" ht="78" customHeight="1" x14ac:dyDescent="0.25">
      <c r="A26" s="70"/>
      <c r="B26" s="99">
        <v>21</v>
      </c>
      <c r="C26" s="98" t="e">
        <f>VLOOKUP(B26,'Mapa Corrupcion'!$A$7:$A$248,2,TRUE)</f>
        <v>#REF!</v>
      </c>
      <c r="D26" s="98" t="str">
        <f>VLOOKUP(B26,'Mapa Corrupcion'!$A$7:$I$248,9,1)</f>
        <v>Posibilidad de manipular la información y/u omisión intencional de actuaciones judiciales o administrativas, a fin de favorecer intereses particulares, generando posibles sanciones o afectaciones de tipo legal para la entidad.</v>
      </c>
      <c r="E26" s="83" t="s">
        <v>261</v>
      </c>
      <c r="F26" s="83" t="s">
        <v>261</v>
      </c>
      <c r="G26" s="83" t="s">
        <v>261</v>
      </c>
      <c r="H26" s="83" t="s">
        <v>261</v>
      </c>
      <c r="I26" s="83" t="s">
        <v>261</v>
      </c>
      <c r="J26" s="83" t="s">
        <v>261</v>
      </c>
      <c r="K26" s="83" t="s">
        <v>262</v>
      </c>
      <c r="L26" s="83" t="s">
        <v>262</v>
      </c>
      <c r="M26" s="84">
        <f t="shared" si="0"/>
        <v>6</v>
      </c>
      <c r="N26" s="85">
        <f t="shared" si="1"/>
        <v>2</v>
      </c>
      <c r="O26" s="86">
        <f t="shared" si="3"/>
        <v>0</v>
      </c>
      <c r="P26" s="86">
        <f t="shared" si="4"/>
        <v>11</v>
      </c>
      <c r="Q26" s="86">
        <f t="shared" si="5"/>
        <v>0</v>
      </c>
      <c r="R26" s="87" t="str">
        <f t="shared" si="6"/>
        <v xml:space="preserve"> </v>
      </c>
      <c r="S26" s="87" t="str">
        <f t="shared" si="7"/>
        <v>Mayor</v>
      </c>
      <c r="T26" s="87" t="str">
        <f t="shared" si="2"/>
        <v xml:space="preserve"> </v>
      </c>
      <c r="U26" s="90" t="s">
        <v>6</v>
      </c>
    </row>
    <row r="27" spans="1:21" ht="78" customHeight="1" x14ac:dyDescent="0.25">
      <c r="A27" s="70"/>
      <c r="B27" s="99">
        <v>22</v>
      </c>
      <c r="C27" s="98" t="e">
        <f>VLOOKUP(B27,'Mapa Corrupcion'!$A$7:$A$248,2,TRUE)</f>
        <v>#REF!</v>
      </c>
      <c r="D27" s="98" t="str">
        <f>VLOOKUP(B27,'Mapa Corrupcion'!$A$7:$I$248,9,1)</f>
        <v xml:space="preserve">Posibilidad de expedir actos administrativos sin el debido proceso favoreciendo o desfavoreciendo a terceros por parte de la Oficina de Control Disciplinario Interno </v>
      </c>
      <c r="E27" s="83" t="s">
        <v>262</v>
      </c>
      <c r="F27" s="83" t="s">
        <v>262</v>
      </c>
      <c r="G27" s="83" t="s">
        <v>261</v>
      </c>
      <c r="H27" s="83" t="s">
        <v>261</v>
      </c>
      <c r="I27" s="83" t="s">
        <v>262</v>
      </c>
      <c r="J27" s="83" t="s">
        <v>262</v>
      </c>
      <c r="K27" s="83" t="s">
        <v>262</v>
      </c>
      <c r="L27" s="83" t="s">
        <v>262</v>
      </c>
      <c r="M27" s="84">
        <f t="shared" si="0"/>
        <v>2</v>
      </c>
      <c r="N27" s="85">
        <f t="shared" si="1"/>
        <v>6</v>
      </c>
      <c r="O27" s="86">
        <f t="shared" si="3"/>
        <v>0</v>
      </c>
      <c r="P27" s="86">
        <f t="shared" si="4"/>
        <v>0</v>
      </c>
      <c r="Q27" s="86">
        <f t="shared" si="5"/>
        <v>5</v>
      </c>
      <c r="R27" s="87" t="str">
        <f t="shared" si="6"/>
        <v xml:space="preserve"> </v>
      </c>
      <c r="S27" s="87" t="str">
        <f t="shared" si="7"/>
        <v xml:space="preserve"> </v>
      </c>
      <c r="T27" s="87" t="str">
        <f t="shared" si="2"/>
        <v>Moderado</v>
      </c>
      <c r="U27" s="90" t="s">
        <v>58</v>
      </c>
    </row>
    <row r="28" spans="1:21" ht="78" customHeight="1" x14ac:dyDescent="0.25">
      <c r="A28" s="70"/>
      <c r="B28" s="99">
        <v>23</v>
      </c>
      <c r="C28" s="98" t="e">
        <f>VLOOKUP(B28,'Mapa Corrupcion'!$A$7:$A$248,2,TRUE)</f>
        <v>#REF!</v>
      </c>
      <c r="D28" s="98" t="str">
        <f>VLOOKUP(B28,'Mapa Corrupcion'!$A$7:$I$248,9,1)</f>
        <v>Posibilidad de compartir información digital  de carácter confidencial que administra la CVP acerca de sus beneficiarios y/o grupos de interés , con terceros no autorizados buscando obtener un beneficio.</v>
      </c>
      <c r="E28" s="83" t="s">
        <v>262</v>
      </c>
      <c r="F28" s="83" t="s">
        <v>262</v>
      </c>
      <c r="G28" s="83" t="s">
        <v>261</v>
      </c>
      <c r="H28" s="83" t="s">
        <v>261</v>
      </c>
      <c r="I28" s="83" t="s">
        <v>262</v>
      </c>
      <c r="J28" s="83" t="s">
        <v>262</v>
      </c>
      <c r="K28" s="83" t="s">
        <v>262</v>
      </c>
      <c r="L28" s="83" t="s">
        <v>262</v>
      </c>
      <c r="M28" s="84">
        <f t="shared" si="0"/>
        <v>2</v>
      </c>
      <c r="N28" s="85">
        <f t="shared" si="1"/>
        <v>6</v>
      </c>
      <c r="O28" s="86">
        <f t="shared" si="3"/>
        <v>0</v>
      </c>
      <c r="P28" s="86">
        <f t="shared" si="4"/>
        <v>0</v>
      </c>
      <c r="Q28" s="86">
        <f t="shared" si="5"/>
        <v>5</v>
      </c>
      <c r="R28" s="87" t="str">
        <f t="shared" si="6"/>
        <v xml:space="preserve"> </v>
      </c>
      <c r="S28" s="87" t="str">
        <f t="shared" si="7"/>
        <v xml:space="preserve"> </v>
      </c>
      <c r="T28" s="87" t="str">
        <f t="shared" si="2"/>
        <v>Moderado</v>
      </c>
      <c r="U28" s="90" t="s">
        <v>58</v>
      </c>
    </row>
    <row r="29" spans="1:21" ht="78" customHeight="1" x14ac:dyDescent="0.25">
      <c r="A29" s="70"/>
      <c r="B29" s="99">
        <v>24</v>
      </c>
      <c r="C29" s="98" t="e">
        <f>VLOOKUP(B29,'Mapa Corrupcion'!$A$7:$A$248,2,TRUE)</f>
        <v>#REF!</v>
      </c>
      <c r="D29" s="98" t="str">
        <f>VLOOKUP(B29,'Mapa Corrupcion'!$A$7:$I$248,9,1)</f>
        <v xml:space="preserve">Posibilidad de desviar el proceso de Reasentamientos (reubicación temporal o definitiva de una familia o la compra del predio o mejora) con la asignación de un instrumento financiero, para favorecer a una familia que no cumple con los requisitos, haciendo uso indebido del poder, omitiendo el debido proceso o aceptando y/o proponiendo algún tipo de retribución. </v>
      </c>
      <c r="E29" s="83" t="s">
        <v>262</v>
      </c>
      <c r="F29" s="83" t="s">
        <v>262</v>
      </c>
      <c r="G29" s="83" t="s">
        <v>261</v>
      </c>
      <c r="H29" s="83" t="s">
        <v>261</v>
      </c>
      <c r="I29" s="83" t="s">
        <v>262</v>
      </c>
      <c r="J29" s="83" t="s">
        <v>262</v>
      </c>
      <c r="K29" s="83" t="s">
        <v>262</v>
      </c>
      <c r="L29" s="83" t="s">
        <v>262</v>
      </c>
      <c r="M29" s="84">
        <f t="shared" si="0"/>
        <v>2</v>
      </c>
      <c r="N29" s="85">
        <f t="shared" si="1"/>
        <v>6</v>
      </c>
      <c r="O29" s="86">
        <f t="shared" si="3"/>
        <v>0</v>
      </c>
      <c r="P29" s="86">
        <f t="shared" si="4"/>
        <v>0</v>
      </c>
      <c r="Q29" s="86">
        <f t="shared" si="5"/>
        <v>5</v>
      </c>
      <c r="R29" s="87" t="str">
        <f t="shared" si="6"/>
        <v xml:space="preserve"> </v>
      </c>
      <c r="S29" s="87" t="str">
        <f t="shared" si="7"/>
        <v xml:space="preserve"> </v>
      </c>
      <c r="T29" s="87" t="str">
        <f t="shared" si="2"/>
        <v>Moderado</v>
      </c>
      <c r="U29" s="90" t="s">
        <v>58</v>
      </c>
    </row>
    <row r="30" spans="1:21" ht="34.5" customHeight="1" x14ac:dyDescent="0.25">
      <c r="A30" s="70"/>
      <c r="B30" s="88"/>
      <c r="C30" s="82" t="e">
        <f>VLOOKUP(B30,'Mapa Corrupcion'!$A$7:$A$248,2,TRUE)</f>
        <v>#N/A</v>
      </c>
      <c r="D30" s="82" t="e">
        <f>VLOOKUP(B30,'Mapa Corrupcion'!$A$7:$I$248,9,1)</f>
        <v>#N/A</v>
      </c>
      <c r="E30" s="83" t="s">
        <v>238</v>
      </c>
      <c r="F30" s="83" t="s">
        <v>238</v>
      </c>
      <c r="G30" s="83" t="s">
        <v>238</v>
      </c>
      <c r="H30" s="83" t="s">
        <v>238</v>
      </c>
      <c r="I30" s="83" t="s">
        <v>238</v>
      </c>
      <c r="J30" s="83" t="s">
        <v>238</v>
      </c>
      <c r="K30" s="83" t="s">
        <v>238</v>
      </c>
      <c r="L30" s="83" t="s">
        <v>238</v>
      </c>
      <c r="M30" s="84">
        <f t="shared" si="0"/>
        <v>0</v>
      </c>
      <c r="N30" s="85">
        <f t="shared" si="1"/>
        <v>0</v>
      </c>
      <c r="O30" s="86">
        <f t="shared" si="3"/>
        <v>0</v>
      </c>
      <c r="P30" s="86">
        <f t="shared" si="4"/>
        <v>0</v>
      </c>
      <c r="Q30" s="86">
        <f t="shared" si="5"/>
        <v>5</v>
      </c>
      <c r="R30" s="87" t="str">
        <f t="shared" si="6"/>
        <v xml:space="preserve"> </v>
      </c>
      <c r="S30" s="87" t="str">
        <f t="shared" si="7"/>
        <v xml:space="preserve"> </v>
      </c>
      <c r="T30" s="87" t="str">
        <f t="shared" si="2"/>
        <v>Moderado</v>
      </c>
      <c r="U30" s="90" t="s">
        <v>265</v>
      </c>
    </row>
    <row r="31" spans="1:21" ht="34.5" customHeight="1" x14ac:dyDescent="0.25">
      <c r="A31" s="70"/>
      <c r="B31" s="88"/>
      <c r="C31" s="82" t="e">
        <f>VLOOKUP(B31,'Mapa Corrupcion'!$A$7:$A$248,2,TRUE)</f>
        <v>#N/A</v>
      </c>
      <c r="D31" s="82" t="e">
        <f>VLOOKUP(B31,'Mapa Corrupcion'!$A$7:$I$248,9,1)</f>
        <v>#N/A</v>
      </c>
      <c r="E31" s="83" t="s">
        <v>238</v>
      </c>
      <c r="F31" s="83" t="s">
        <v>238</v>
      </c>
      <c r="G31" s="83" t="s">
        <v>238</v>
      </c>
      <c r="H31" s="83" t="s">
        <v>238</v>
      </c>
      <c r="I31" s="83" t="s">
        <v>238</v>
      </c>
      <c r="J31" s="83" t="s">
        <v>238</v>
      </c>
      <c r="K31" s="83" t="s">
        <v>238</v>
      </c>
      <c r="L31" s="83" t="s">
        <v>238</v>
      </c>
      <c r="M31" s="84">
        <f t="shared" si="0"/>
        <v>0</v>
      </c>
      <c r="N31" s="85">
        <f t="shared" si="1"/>
        <v>0</v>
      </c>
      <c r="O31" s="86">
        <f t="shared" si="3"/>
        <v>0</v>
      </c>
      <c r="P31" s="86">
        <f t="shared" si="4"/>
        <v>0</v>
      </c>
      <c r="Q31" s="86">
        <f t="shared" si="5"/>
        <v>5</v>
      </c>
      <c r="R31" s="87" t="str">
        <f t="shared" si="6"/>
        <v xml:space="preserve"> </v>
      </c>
      <c r="S31" s="87" t="str">
        <f t="shared" si="7"/>
        <v xml:space="preserve"> </v>
      </c>
      <c r="T31" s="87" t="str">
        <f t="shared" si="2"/>
        <v>Moderado</v>
      </c>
      <c r="U31" s="90" t="s">
        <v>265</v>
      </c>
    </row>
    <row r="32" spans="1:21" ht="34.5" customHeight="1" x14ac:dyDescent="0.25">
      <c r="A32" s="70"/>
      <c r="B32" s="88"/>
      <c r="C32" s="82" t="e">
        <f>VLOOKUP(B32,'Mapa Corrupcion'!$A$7:$A$248,2,TRUE)</f>
        <v>#N/A</v>
      </c>
      <c r="D32" s="82" t="e">
        <f>VLOOKUP(B32,'Mapa Corrupcion'!$A$7:$I$248,9,1)</f>
        <v>#N/A</v>
      </c>
      <c r="E32" s="83" t="s">
        <v>238</v>
      </c>
      <c r="F32" s="83" t="s">
        <v>238</v>
      </c>
      <c r="G32" s="83" t="s">
        <v>238</v>
      </c>
      <c r="H32" s="83" t="s">
        <v>238</v>
      </c>
      <c r="I32" s="83" t="s">
        <v>238</v>
      </c>
      <c r="J32" s="83" t="s">
        <v>238</v>
      </c>
      <c r="K32" s="83" t="s">
        <v>238</v>
      </c>
      <c r="L32" s="83" t="s">
        <v>238</v>
      </c>
      <c r="M32" s="84">
        <f t="shared" si="0"/>
        <v>0</v>
      </c>
      <c r="N32" s="85">
        <f t="shared" si="1"/>
        <v>0</v>
      </c>
      <c r="O32" s="86">
        <f t="shared" si="3"/>
        <v>0</v>
      </c>
      <c r="P32" s="86">
        <f t="shared" si="4"/>
        <v>0</v>
      </c>
      <c r="Q32" s="86">
        <f t="shared" si="5"/>
        <v>5</v>
      </c>
      <c r="R32" s="87" t="str">
        <f t="shared" si="6"/>
        <v xml:space="preserve"> </v>
      </c>
      <c r="S32" s="87" t="str">
        <f t="shared" si="7"/>
        <v xml:space="preserve"> </v>
      </c>
      <c r="T32" s="87" t="str">
        <f t="shared" si="2"/>
        <v>Moderado</v>
      </c>
      <c r="U32" s="90" t="s">
        <v>265</v>
      </c>
    </row>
    <row r="33" spans="1:21" ht="34.5" customHeight="1" x14ac:dyDescent="0.25">
      <c r="A33" s="70"/>
      <c r="B33" s="88"/>
      <c r="C33" s="82" t="e">
        <f>VLOOKUP(B33,'Mapa Corrupcion'!$A$7:$A$248,2,TRUE)</f>
        <v>#N/A</v>
      </c>
      <c r="D33" s="82" t="e">
        <f>VLOOKUP(B33,'Mapa Corrupcion'!$A$7:$I$248,9,1)</f>
        <v>#N/A</v>
      </c>
      <c r="E33" s="83" t="s">
        <v>238</v>
      </c>
      <c r="F33" s="83" t="s">
        <v>238</v>
      </c>
      <c r="G33" s="83" t="s">
        <v>238</v>
      </c>
      <c r="H33" s="83" t="s">
        <v>238</v>
      </c>
      <c r="I33" s="83" t="s">
        <v>238</v>
      </c>
      <c r="J33" s="83" t="s">
        <v>238</v>
      </c>
      <c r="K33" s="83" t="s">
        <v>238</v>
      </c>
      <c r="L33" s="83" t="s">
        <v>238</v>
      </c>
      <c r="M33" s="84">
        <f t="shared" si="0"/>
        <v>0</v>
      </c>
      <c r="N33" s="85">
        <f t="shared" si="1"/>
        <v>0</v>
      </c>
      <c r="O33" s="86">
        <f t="shared" si="3"/>
        <v>0</v>
      </c>
      <c r="P33" s="86">
        <f t="shared" si="4"/>
        <v>0</v>
      </c>
      <c r="Q33" s="86">
        <f t="shared" si="5"/>
        <v>5</v>
      </c>
      <c r="R33" s="87" t="str">
        <f t="shared" si="6"/>
        <v xml:space="preserve"> </v>
      </c>
      <c r="S33" s="87" t="str">
        <f t="shared" si="7"/>
        <v xml:space="preserve"> </v>
      </c>
      <c r="T33" s="87" t="str">
        <f t="shared" si="2"/>
        <v>Moderado</v>
      </c>
      <c r="U33" s="90" t="s">
        <v>265</v>
      </c>
    </row>
    <row r="34" spans="1:21" ht="34.5" customHeight="1" x14ac:dyDescent="0.25">
      <c r="A34" s="70"/>
      <c r="B34" s="88"/>
      <c r="C34" s="82" t="e">
        <f>VLOOKUP(B34,'Mapa Corrupcion'!$A$7:$A$248,2,TRUE)</f>
        <v>#N/A</v>
      </c>
      <c r="D34" s="82" t="e">
        <f>VLOOKUP(B34,'Mapa Corrupcion'!$A$7:$I$248,9,1)</f>
        <v>#N/A</v>
      </c>
      <c r="E34" s="83" t="s">
        <v>238</v>
      </c>
      <c r="F34" s="83" t="s">
        <v>238</v>
      </c>
      <c r="G34" s="83" t="s">
        <v>238</v>
      </c>
      <c r="H34" s="83" t="s">
        <v>238</v>
      </c>
      <c r="I34" s="83" t="s">
        <v>238</v>
      </c>
      <c r="J34" s="83" t="s">
        <v>238</v>
      </c>
      <c r="K34" s="83" t="s">
        <v>238</v>
      </c>
      <c r="L34" s="83" t="s">
        <v>238</v>
      </c>
      <c r="M34" s="84">
        <f t="shared" si="0"/>
        <v>0</v>
      </c>
      <c r="N34" s="85">
        <f t="shared" si="1"/>
        <v>0</v>
      </c>
      <c r="O34" s="86">
        <f t="shared" si="3"/>
        <v>0</v>
      </c>
      <c r="P34" s="86">
        <f t="shared" si="4"/>
        <v>0</v>
      </c>
      <c r="Q34" s="86">
        <f t="shared" si="5"/>
        <v>5</v>
      </c>
      <c r="R34" s="87" t="str">
        <f t="shared" si="6"/>
        <v xml:space="preserve"> </v>
      </c>
      <c r="S34" s="87" t="str">
        <f t="shared" si="7"/>
        <v xml:space="preserve"> </v>
      </c>
      <c r="T34" s="87" t="str">
        <f t="shared" si="2"/>
        <v>Moderado</v>
      </c>
      <c r="U34" s="90" t="s">
        <v>265</v>
      </c>
    </row>
    <row r="35" spans="1:21" ht="34.5" customHeight="1" x14ac:dyDescent="0.25">
      <c r="A35" s="70"/>
      <c r="B35" s="88"/>
      <c r="C35" s="82" t="e">
        <f>VLOOKUP(B35,'Mapa Corrupcion'!$A$7:$A$248,2,TRUE)</f>
        <v>#N/A</v>
      </c>
      <c r="D35" s="82" t="e">
        <f>VLOOKUP(B35,'Mapa Corrupcion'!$A$7:$I$248,9,1)</f>
        <v>#N/A</v>
      </c>
      <c r="E35" s="83" t="s">
        <v>238</v>
      </c>
      <c r="F35" s="83" t="s">
        <v>238</v>
      </c>
      <c r="G35" s="83" t="s">
        <v>238</v>
      </c>
      <c r="H35" s="83" t="s">
        <v>238</v>
      </c>
      <c r="I35" s="83" t="s">
        <v>238</v>
      </c>
      <c r="J35" s="83" t="s">
        <v>238</v>
      </c>
      <c r="K35" s="83" t="s">
        <v>238</v>
      </c>
      <c r="L35" s="83" t="s">
        <v>238</v>
      </c>
      <c r="M35" s="84">
        <f t="shared" si="0"/>
        <v>0</v>
      </c>
      <c r="N35" s="85">
        <f t="shared" si="1"/>
        <v>0</v>
      </c>
      <c r="O35" s="86">
        <f t="shared" si="3"/>
        <v>0</v>
      </c>
      <c r="P35" s="86">
        <f t="shared" si="4"/>
        <v>0</v>
      </c>
      <c r="Q35" s="86">
        <f t="shared" si="5"/>
        <v>5</v>
      </c>
      <c r="R35" s="87" t="str">
        <f t="shared" si="6"/>
        <v xml:space="preserve"> </v>
      </c>
      <c r="S35" s="87" t="str">
        <f t="shared" si="7"/>
        <v xml:space="preserve"> </v>
      </c>
      <c r="T35" s="87" t="str">
        <f t="shared" si="2"/>
        <v>Moderado</v>
      </c>
      <c r="U35" s="90" t="s">
        <v>265</v>
      </c>
    </row>
    <row r="36" spans="1:21" ht="34.5" customHeight="1" x14ac:dyDescent="0.25">
      <c r="A36" s="70"/>
      <c r="B36" s="88"/>
      <c r="C36" s="82" t="e">
        <f>VLOOKUP(B36,'Mapa Corrupcion'!$A$7:$A$248,2,TRUE)</f>
        <v>#N/A</v>
      </c>
      <c r="D36" s="82" t="e">
        <f>VLOOKUP(B36,'Mapa Corrupcion'!$A$7:$I$248,9,1)</f>
        <v>#N/A</v>
      </c>
      <c r="E36" s="83" t="s">
        <v>238</v>
      </c>
      <c r="F36" s="83" t="s">
        <v>238</v>
      </c>
      <c r="G36" s="83" t="s">
        <v>238</v>
      </c>
      <c r="H36" s="83" t="s">
        <v>238</v>
      </c>
      <c r="I36" s="83" t="s">
        <v>238</v>
      </c>
      <c r="J36" s="83" t="s">
        <v>238</v>
      </c>
      <c r="K36" s="83" t="s">
        <v>238</v>
      </c>
      <c r="L36" s="83" t="s">
        <v>238</v>
      </c>
      <c r="M36" s="84">
        <f t="shared" si="0"/>
        <v>0</v>
      </c>
      <c r="N36" s="85">
        <f t="shared" si="1"/>
        <v>0</v>
      </c>
      <c r="O36" s="86">
        <f t="shared" si="3"/>
        <v>0</v>
      </c>
      <c r="P36" s="86">
        <f t="shared" si="4"/>
        <v>0</v>
      </c>
      <c r="Q36" s="86">
        <f t="shared" si="5"/>
        <v>5</v>
      </c>
      <c r="R36" s="87" t="str">
        <f t="shared" si="6"/>
        <v xml:space="preserve"> </v>
      </c>
      <c r="S36" s="87" t="str">
        <f t="shared" si="7"/>
        <v xml:space="preserve"> </v>
      </c>
      <c r="T36" s="87" t="str">
        <f t="shared" si="2"/>
        <v>Moderado</v>
      </c>
      <c r="U36" s="90" t="s">
        <v>265</v>
      </c>
    </row>
    <row r="37" spans="1:21" ht="34.5" customHeight="1" x14ac:dyDescent="0.25">
      <c r="A37" s="70"/>
      <c r="B37" s="88"/>
      <c r="C37" s="82" t="e">
        <f>VLOOKUP(B37,'Mapa Corrupcion'!$A$7:$A$248,2,TRUE)</f>
        <v>#N/A</v>
      </c>
      <c r="D37" s="82" t="e">
        <f>VLOOKUP(B37,'Mapa Corrupcion'!$A$7:$I$248,9,1)</f>
        <v>#N/A</v>
      </c>
      <c r="E37" s="83" t="s">
        <v>238</v>
      </c>
      <c r="F37" s="83" t="s">
        <v>238</v>
      </c>
      <c r="G37" s="83" t="s">
        <v>238</v>
      </c>
      <c r="H37" s="83" t="s">
        <v>238</v>
      </c>
      <c r="I37" s="83" t="s">
        <v>238</v>
      </c>
      <c r="J37" s="83" t="s">
        <v>238</v>
      </c>
      <c r="K37" s="83" t="s">
        <v>238</v>
      </c>
      <c r="L37" s="83" t="s">
        <v>238</v>
      </c>
      <c r="M37" s="84">
        <f t="shared" si="0"/>
        <v>0</v>
      </c>
      <c r="N37" s="85">
        <f t="shared" si="1"/>
        <v>0</v>
      </c>
      <c r="O37" s="86">
        <f t="shared" si="3"/>
        <v>0</v>
      </c>
      <c r="P37" s="86">
        <f t="shared" si="4"/>
        <v>0</v>
      </c>
      <c r="Q37" s="86">
        <f t="shared" si="5"/>
        <v>5</v>
      </c>
      <c r="R37" s="87" t="str">
        <f t="shared" si="6"/>
        <v xml:space="preserve"> </v>
      </c>
      <c r="S37" s="87" t="str">
        <f t="shared" si="7"/>
        <v xml:space="preserve"> </v>
      </c>
      <c r="T37" s="87" t="str">
        <f t="shared" si="2"/>
        <v>Moderado</v>
      </c>
      <c r="U37" s="90" t="s">
        <v>265</v>
      </c>
    </row>
    <row r="38" spans="1:21" ht="34.5" customHeight="1" x14ac:dyDescent="0.25">
      <c r="A38" s="70"/>
      <c r="B38" s="88"/>
      <c r="C38" s="82" t="e">
        <f>VLOOKUP(B38,'Mapa Corrupcion'!$A$7:$A$248,2,TRUE)</f>
        <v>#N/A</v>
      </c>
      <c r="D38" s="82" t="e">
        <f>VLOOKUP(B38,'Mapa Corrupcion'!$A$7:$I$248,9,1)</f>
        <v>#N/A</v>
      </c>
      <c r="E38" s="83" t="s">
        <v>238</v>
      </c>
      <c r="F38" s="83" t="s">
        <v>238</v>
      </c>
      <c r="G38" s="83" t="s">
        <v>238</v>
      </c>
      <c r="H38" s="83" t="s">
        <v>238</v>
      </c>
      <c r="I38" s="83" t="s">
        <v>238</v>
      </c>
      <c r="J38" s="83" t="s">
        <v>238</v>
      </c>
      <c r="K38" s="83" t="s">
        <v>238</v>
      </c>
      <c r="L38" s="83" t="s">
        <v>238</v>
      </c>
      <c r="M38" s="84">
        <f t="shared" si="0"/>
        <v>0</v>
      </c>
      <c r="N38" s="85">
        <f t="shared" si="1"/>
        <v>0</v>
      </c>
      <c r="O38" s="86">
        <f t="shared" si="3"/>
        <v>0</v>
      </c>
      <c r="P38" s="86">
        <f t="shared" si="4"/>
        <v>0</v>
      </c>
      <c r="Q38" s="86">
        <f t="shared" si="5"/>
        <v>5</v>
      </c>
      <c r="R38" s="87" t="str">
        <f t="shared" si="6"/>
        <v xml:space="preserve"> </v>
      </c>
      <c r="S38" s="87" t="str">
        <f t="shared" si="7"/>
        <v xml:space="preserve"> </v>
      </c>
      <c r="T38" s="87" t="str">
        <f t="shared" si="2"/>
        <v>Moderado</v>
      </c>
      <c r="U38" s="90" t="s">
        <v>265</v>
      </c>
    </row>
    <row r="39" spans="1:21" ht="34.5" customHeight="1" x14ac:dyDescent="0.25">
      <c r="A39" s="70"/>
      <c r="B39" s="88"/>
      <c r="C39" s="82" t="e">
        <f>VLOOKUP(B39,'Mapa Corrupcion'!$A$7:$A$248,2,TRUE)</f>
        <v>#N/A</v>
      </c>
      <c r="D39" s="82" t="e">
        <f>VLOOKUP(B39,'Mapa Corrupcion'!$A$7:$I$248,9,1)</f>
        <v>#N/A</v>
      </c>
      <c r="E39" s="83" t="s">
        <v>238</v>
      </c>
      <c r="F39" s="83" t="s">
        <v>238</v>
      </c>
      <c r="G39" s="83" t="s">
        <v>238</v>
      </c>
      <c r="H39" s="83" t="s">
        <v>238</v>
      </c>
      <c r="I39" s="83" t="s">
        <v>238</v>
      </c>
      <c r="J39" s="83" t="s">
        <v>238</v>
      </c>
      <c r="K39" s="83" t="s">
        <v>238</v>
      </c>
      <c r="L39" s="83" t="s">
        <v>238</v>
      </c>
      <c r="M39" s="84">
        <f t="shared" si="0"/>
        <v>0</v>
      </c>
      <c r="N39" s="85">
        <f t="shared" si="1"/>
        <v>0</v>
      </c>
      <c r="O39" s="86">
        <f t="shared" si="3"/>
        <v>0</v>
      </c>
      <c r="P39" s="86">
        <f t="shared" si="4"/>
        <v>0</v>
      </c>
      <c r="Q39" s="86">
        <f t="shared" si="5"/>
        <v>5</v>
      </c>
      <c r="R39" s="87" t="str">
        <f t="shared" si="6"/>
        <v xml:space="preserve"> </v>
      </c>
      <c r="S39" s="87" t="str">
        <f t="shared" si="7"/>
        <v xml:space="preserve"> </v>
      </c>
      <c r="T39" s="87" t="str">
        <f t="shared" si="2"/>
        <v>Moderado</v>
      </c>
      <c r="U39" s="90" t="s">
        <v>265</v>
      </c>
    </row>
    <row r="40" spans="1:21" ht="34.5" customHeight="1" x14ac:dyDescent="0.25">
      <c r="A40" s="70"/>
      <c r="B40" s="88"/>
      <c r="C40" s="82" t="e">
        <f>VLOOKUP(B40,'Mapa Corrupcion'!$A$7:$A$248,2,TRUE)</f>
        <v>#N/A</v>
      </c>
      <c r="D40" s="82" t="e">
        <f>VLOOKUP(B40,'Mapa Corrupcion'!$A$7:$I$248,9,1)</f>
        <v>#N/A</v>
      </c>
      <c r="E40" s="83" t="s">
        <v>238</v>
      </c>
      <c r="F40" s="83" t="s">
        <v>238</v>
      </c>
      <c r="G40" s="83" t="s">
        <v>238</v>
      </c>
      <c r="H40" s="83" t="s">
        <v>238</v>
      </c>
      <c r="I40" s="83" t="s">
        <v>238</v>
      </c>
      <c r="J40" s="83" t="s">
        <v>238</v>
      </c>
      <c r="K40" s="83" t="s">
        <v>238</v>
      </c>
      <c r="L40" s="83" t="s">
        <v>238</v>
      </c>
      <c r="M40" s="84">
        <f t="shared" si="0"/>
        <v>0</v>
      </c>
      <c r="N40" s="85">
        <f t="shared" si="1"/>
        <v>0</v>
      </c>
      <c r="O40" s="86">
        <f t="shared" si="3"/>
        <v>0</v>
      </c>
      <c r="P40" s="86">
        <f t="shared" si="4"/>
        <v>0</v>
      </c>
      <c r="Q40" s="86">
        <f t="shared" si="5"/>
        <v>5</v>
      </c>
      <c r="R40" s="87" t="str">
        <f t="shared" si="6"/>
        <v xml:space="preserve"> </v>
      </c>
      <c r="S40" s="87" t="str">
        <f t="shared" si="7"/>
        <v xml:space="preserve"> </v>
      </c>
      <c r="T40" s="87" t="str">
        <f t="shared" si="2"/>
        <v>Moderado</v>
      </c>
      <c r="U40" s="90" t="s">
        <v>265</v>
      </c>
    </row>
    <row r="41" spans="1:21" ht="34.5" customHeight="1" x14ac:dyDescent="0.25">
      <c r="A41" s="70"/>
      <c r="B41" s="88"/>
      <c r="C41" s="82" t="e">
        <f>VLOOKUP(B41,'Mapa Corrupcion'!$A$7:$A$248,2,TRUE)</f>
        <v>#N/A</v>
      </c>
      <c r="D41" s="82" t="e">
        <f>VLOOKUP(B41,'Mapa Corrupcion'!$A$7:$I$248,9,1)</f>
        <v>#N/A</v>
      </c>
      <c r="E41" s="83" t="s">
        <v>238</v>
      </c>
      <c r="F41" s="83" t="s">
        <v>238</v>
      </c>
      <c r="G41" s="83" t="s">
        <v>238</v>
      </c>
      <c r="H41" s="83" t="s">
        <v>238</v>
      </c>
      <c r="I41" s="83" t="s">
        <v>238</v>
      </c>
      <c r="J41" s="83" t="s">
        <v>238</v>
      </c>
      <c r="K41" s="83" t="s">
        <v>238</v>
      </c>
      <c r="L41" s="83" t="s">
        <v>238</v>
      </c>
      <c r="M41" s="84">
        <f t="shared" si="0"/>
        <v>0</v>
      </c>
      <c r="N41" s="85">
        <f t="shared" si="1"/>
        <v>0</v>
      </c>
      <c r="O41" s="86">
        <f t="shared" si="3"/>
        <v>0</v>
      </c>
      <c r="P41" s="86">
        <f t="shared" si="4"/>
        <v>0</v>
      </c>
      <c r="Q41" s="86">
        <f t="shared" si="5"/>
        <v>5</v>
      </c>
      <c r="R41" s="87" t="str">
        <f t="shared" si="6"/>
        <v xml:space="preserve"> </v>
      </c>
      <c r="S41" s="87" t="str">
        <f t="shared" si="7"/>
        <v xml:space="preserve"> </v>
      </c>
      <c r="T41" s="87" t="str">
        <f t="shared" si="2"/>
        <v>Moderado</v>
      </c>
      <c r="U41" s="90" t="s">
        <v>265</v>
      </c>
    </row>
    <row r="42" spans="1:21" ht="15.75" customHeight="1" x14ac:dyDescent="0.25">
      <c r="A42" s="70"/>
      <c r="B42" s="71"/>
      <c r="C42" s="82" t="e">
        <f>VLOOKUP(B42,'Mapa Corrupcion'!$A$7:$A$248,2,TRUE)</f>
        <v>#N/A</v>
      </c>
      <c r="D42" s="82" t="e">
        <f>VLOOKUP(B42,'Mapa Corrupcion'!$A$7:$I$248,9,1)</f>
        <v>#N/A</v>
      </c>
      <c r="E42" s="72"/>
      <c r="F42" s="70"/>
      <c r="G42" s="70"/>
      <c r="H42" s="70"/>
      <c r="I42" s="70"/>
      <c r="J42" s="70"/>
      <c r="K42" s="70"/>
      <c r="L42" s="70"/>
      <c r="M42" s="70"/>
      <c r="N42" s="70"/>
      <c r="O42" s="70"/>
      <c r="P42" s="70"/>
      <c r="Q42" s="70"/>
    </row>
    <row r="43" spans="1:21" ht="15.75" customHeight="1" x14ac:dyDescent="0.25">
      <c r="A43" s="70"/>
      <c r="B43" s="71"/>
      <c r="C43" s="71"/>
      <c r="D43" s="72"/>
      <c r="E43" s="72"/>
      <c r="F43" s="70"/>
      <c r="G43" s="70"/>
      <c r="H43" s="70"/>
      <c r="I43" s="70"/>
      <c r="J43" s="70"/>
      <c r="K43" s="70"/>
      <c r="L43" s="70"/>
      <c r="M43" s="70"/>
      <c r="N43" s="70"/>
      <c r="O43" s="70"/>
      <c r="P43" s="70"/>
      <c r="Q43" s="70"/>
    </row>
    <row r="44" spans="1:21" ht="15.75" customHeight="1" x14ac:dyDescent="0.25">
      <c r="A44" s="70"/>
      <c r="B44" s="71"/>
      <c r="C44" s="71"/>
      <c r="D44" s="72"/>
      <c r="E44" s="72"/>
      <c r="F44" s="70"/>
      <c r="G44" s="70"/>
      <c r="H44" s="70"/>
      <c r="I44" s="70"/>
      <c r="J44" s="70"/>
      <c r="K44" s="70"/>
      <c r="L44" s="70"/>
      <c r="M44" s="70"/>
      <c r="N44" s="70"/>
      <c r="O44" s="70"/>
      <c r="P44" s="70"/>
      <c r="Q44" s="70"/>
    </row>
    <row r="45" spans="1:21" ht="15.75" customHeight="1" x14ac:dyDescent="0.25">
      <c r="A45" s="70"/>
      <c r="B45" s="71"/>
      <c r="C45" s="71"/>
      <c r="D45" s="72"/>
      <c r="E45" s="72"/>
      <c r="F45" s="70"/>
      <c r="G45" s="70"/>
      <c r="H45" s="70"/>
      <c r="I45" s="70"/>
      <c r="J45" s="70"/>
      <c r="K45" s="70"/>
      <c r="L45" s="70"/>
      <c r="M45" s="70"/>
      <c r="N45" s="70"/>
      <c r="O45" s="70"/>
      <c r="P45" s="70"/>
      <c r="Q45" s="70"/>
    </row>
    <row r="46" spans="1:21" ht="15.75" customHeight="1" x14ac:dyDescent="0.25">
      <c r="A46" s="70"/>
      <c r="B46" s="71"/>
      <c r="C46" s="71"/>
      <c r="D46" s="72"/>
      <c r="E46" s="72"/>
      <c r="F46" s="70"/>
      <c r="G46" s="70"/>
      <c r="H46" s="70"/>
      <c r="I46" s="70"/>
      <c r="J46" s="70"/>
      <c r="K46" s="70"/>
      <c r="L46" s="70"/>
      <c r="M46" s="70"/>
      <c r="N46" s="70"/>
      <c r="O46" s="70"/>
      <c r="P46" s="70"/>
      <c r="Q46" s="70"/>
    </row>
    <row r="47" spans="1:21" ht="15.75" customHeight="1" x14ac:dyDescent="0.25">
      <c r="A47" s="70"/>
      <c r="B47" s="71"/>
      <c r="C47" s="71"/>
      <c r="D47" s="72"/>
      <c r="E47" s="72"/>
      <c r="F47" s="70"/>
      <c r="G47" s="70"/>
      <c r="H47" s="70"/>
      <c r="I47" s="70"/>
      <c r="J47" s="70"/>
      <c r="K47" s="70"/>
      <c r="L47" s="70"/>
      <c r="M47" s="70"/>
      <c r="N47" s="70"/>
      <c r="O47" s="70"/>
      <c r="P47" s="70"/>
      <c r="Q47" s="70"/>
    </row>
    <row r="48" spans="1:21" ht="15.75" customHeight="1" x14ac:dyDescent="0.25">
      <c r="A48" s="70"/>
      <c r="B48" s="71"/>
      <c r="C48" s="71"/>
      <c r="D48" s="72"/>
      <c r="E48" s="72"/>
      <c r="F48" s="70"/>
      <c r="G48" s="70"/>
      <c r="H48" s="70"/>
      <c r="I48" s="70"/>
      <c r="J48" s="70"/>
      <c r="K48" s="70"/>
      <c r="L48" s="70"/>
      <c r="M48" s="70"/>
      <c r="N48" s="70"/>
      <c r="O48" s="70"/>
      <c r="P48" s="70"/>
      <c r="Q48" s="70"/>
    </row>
    <row r="49" spans="1:17" ht="15.75" customHeight="1" x14ac:dyDescent="0.25">
      <c r="A49" s="70"/>
      <c r="B49" s="71"/>
      <c r="C49" s="71"/>
      <c r="D49" s="72"/>
      <c r="E49" s="72"/>
      <c r="F49" s="70"/>
      <c r="G49" s="70"/>
      <c r="H49" s="70"/>
      <c r="I49" s="70"/>
      <c r="J49" s="70"/>
      <c r="K49" s="70"/>
      <c r="L49" s="70"/>
      <c r="M49" s="70"/>
      <c r="N49" s="70"/>
      <c r="O49" s="70"/>
      <c r="P49" s="70"/>
      <c r="Q49" s="70"/>
    </row>
    <row r="50" spans="1:17" ht="15.75" customHeight="1" x14ac:dyDescent="0.25">
      <c r="A50" s="70"/>
      <c r="B50" s="71"/>
      <c r="C50" s="71"/>
      <c r="D50" s="72"/>
      <c r="E50" s="72"/>
      <c r="F50" s="70"/>
      <c r="G50" s="70"/>
      <c r="H50" s="70"/>
      <c r="I50" s="70"/>
      <c r="J50" s="70"/>
      <c r="K50" s="70"/>
      <c r="L50" s="70"/>
      <c r="M50" s="70"/>
      <c r="N50" s="70"/>
      <c r="O50" s="70"/>
      <c r="P50" s="70"/>
      <c r="Q50" s="70"/>
    </row>
    <row r="51" spans="1:17" ht="15.75" customHeight="1" x14ac:dyDescent="0.25">
      <c r="A51" s="70"/>
      <c r="B51" s="71"/>
      <c r="C51" s="71"/>
      <c r="D51" s="72"/>
      <c r="E51" s="72"/>
      <c r="F51" s="70"/>
      <c r="G51" s="70"/>
      <c r="H51" s="70"/>
      <c r="I51" s="70"/>
      <c r="J51" s="70"/>
      <c r="K51" s="70"/>
      <c r="L51" s="70"/>
      <c r="M51" s="70"/>
      <c r="N51" s="70"/>
      <c r="O51" s="70"/>
      <c r="P51" s="70"/>
      <c r="Q51" s="70"/>
    </row>
    <row r="52" spans="1:17" ht="15.75" customHeight="1" x14ac:dyDescent="0.25">
      <c r="A52" s="70"/>
      <c r="B52" s="71"/>
      <c r="C52" s="71"/>
      <c r="D52" s="72"/>
      <c r="E52" s="72"/>
      <c r="F52" s="70"/>
      <c r="G52" s="70"/>
      <c r="H52" s="70"/>
      <c r="I52" s="70"/>
      <c r="J52" s="70"/>
      <c r="K52" s="70"/>
      <c r="L52" s="70"/>
      <c r="M52" s="70"/>
      <c r="N52" s="70"/>
      <c r="O52" s="70"/>
      <c r="P52" s="70"/>
      <c r="Q52" s="70"/>
    </row>
    <row r="53" spans="1:17" ht="15.75" customHeight="1" x14ac:dyDescent="0.25">
      <c r="A53" s="70"/>
      <c r="B53" s="71"/>
      <c r="C53" s="71"/>
      <c r="D53" s="72"/>
      <c r="E53" s="72"/>
      <c r="F53" s="70"/>
      <c r="G53" s="70"/>
      <c r="H53" s="70"/>
      <c r="I53" s="70"/>
      <c r="J53" s="70"/>
      <c r="K53" s="70"/>
      <c r="L53" s="70"/>
      <c r="M53" s="70"/>
      <c r="N53" s="70"/>
      <c r="O53" s="70"/>
      <c r="P53" s="70"/>
      <c r="Q53" s="70"/>
    </row>
    <row r="54" spans="1:17" ht="15.75" customHeight="1" x14ac:dyDescent="0.25">
      <c r="A54" s="70"/>
      <c r="B54" s="71"/>
      <c r="C54" s="71"/>
      <c r="D54" s="72"/>
      <c r="E54" s="72"/>
      <c r="F54" s="70"/>
      <c r="G54" s="70"/>
      <c r="H54" s="70"/>
      <c r="I54" s="70"/>
      <c r="J54" s="70"/>
      <c r="K54" s="70"/>
      <c r="L54" s="70"/>
      <c r="M54" s="70"/>
      <c r="N54" s="70"/>
      <c r="O54" s="70"/>
      <c r="P54" s="70"/>
      <c r="Q54" s="70"/>
    </row>
    <row r="55" spans="1:17" ht="15.75" customHeight="1" x14ac:dyDescent="0.25">
      <c r="A55" s="70"/>
      <c r="B55" s="71"/>
      <c r="C55" s="71"/>
      <c r="D55" s="72"/>
      <c r="E55" s="72"/>
      <c r="F55" s="70"/>
      <c r="G55" s="70"/>
      <c r="H55" s="70"/>
      <c r="I55" s="70"/>
      <c r="J55" s="70"/>
      <c r="K55" s="70"/>
      <c r="L55" s="70"/>
      <c r="M55" s="70"/>
      <c r="N55" s="70"/>
      <c r="O55" s="70"/>
      <c r="P55" s="70"/>
      <c r="Q55" s="70"/>
    </row>
    <row r="56" spans="1:17" ht="15.75" customHeight="1" x14ac:dyDescent="0.25">
      <c r="A56" s="70"/>
      <c r="B56" s="71"/>
      <c r="C56" s="71"/>
      <c r="D56" s="72"/>
      <c r="E56" s="72"/>
      <c r="F56" s="70"/>
      <c r="G56" s="70"/>
      <c r="H56" s="70"/>
      <c r="I56" s="70"/>
      <c r="J56" s="70"/>
      <c r="K56" s="70"/>
      <c r="L56" s="70"/>
      <c r="M56" s="70"/>
      <c r="N56" s="70"/>
      <c r="O56" s="70"/>
      <c r="P56" s="70"/>
      <c r="Q56" s="70"/>
    </row>
    <row r="57" spans="1:17" ht="15.75" customHeight="1" x14ac:dyDescent="0.25">
      <c r="A57" s="70"/>
      <c r="B57" s="71"/>
      <c r="C57" s="71"/>
      <c r="D57" s="72"/>
      <c r="E57" s="72"/>
      <c r="F57" s="70"/>
      <c r="G57" s="70"/>
      <c r="H57" s="70"/>
      <c r="I57" s="70"/>
      <c r="J57" s="70"/>
      <c r="K57" s="70"/>
      <c r="L57" s="70"/>
      <c r="M57" s="70"/>
      <c r="N57" s="70"/>
      <c r="O57" s="70"/>
      <c r="P57" s="70"/>
      <c r="Q57" s="70"/>
    </row>
    <row r="58" spans="1:17" ht="15.75" customHeight="1" x14ac:dyDescent="0.25">
      <c r="A58" s="70"/>
      <c r="B58" s="71"/>
      <c r="C58" s="71"/>
      <c r="D58" s="72"/>
      <c r="E58" s="72"/>
      <c r="F58" s="70"/>
      <c r="G58" s="70"/>
      <c r="H58" s="70"/>
      <c r="I58" s="70"/>
      <c r="J58" s="70"/>
      <c r="K58" s="70"/>
      <c r="L58" s="70"/>
      <c r="M58" s="70"/>
      <c r="N58" s="70"/>
      <c r="O58" s="70"/>
      <c r="P58" s="70"/>
      <c r="Q58" s="70"/>
    </row>
    <row r="59" spans="1:17" ht="15.75" customHeight="1" x14ac:dyDescent="0.25">
      <c r="A59" s="70"/>
      <c r="B59" s="71"/>
      <c r="C59" s="71"/>
      <c r="D59" s="72"/>
      <c r="E59" s="72"/>
      <c r="F59" s="70"/>
      <c r="G59" s="70"/>
      <c r="H59" s="70"/>
      <c r="I59" s="70"/>
      <c r="J59" s="70"/>
      <c r="K59" s="70"/>
      <c r="L59" s="70"/>
      <c r="M59" s="70"/>
      <c r="N59" s="70"/>
      <c r="O59" s="70"/>
      <c r="P59" s="70"/>
      <c r="Q59" s="70"/>
    </row>
    <row r="60" spans="1:17" ht="15.75" customHeight="1" x14ac:dyDescent="0.25">
      <c r="A60" s="70"/>
      <c r="B60" s="71"/>
      <c r="C60" s="71"/>
      <c r="D60" s="72"/>
      <c r="E60" s="72"/>
      <c r="F60" s="70"/>
      <c r="G60" s="70"/>
      <c r="H60" s="70"/>
      <c r="I60" s="70"/>
      <c r="J60" s="70"/>
      <c r="K60" s="70"/>
      <c r="L60" s="70"/>
      <c r="M60" s="70"/>
      <c r="N60" s="70"/>
      <c r="O60" s="70"/>
      <c r="P60" s="70"/>
      <c r="Q60" s="70"/>
    </row>
    <row r="61" spans="1:17" ht="15.75" customHeight="1" x14ac:dyDescent="0.25">
      <c r="A61" s="70"/>
      <c r="B61" s="71"/>
      <c r="C61" s="71"/>
      <c r="D61" s="72"/>
      <c r="E61" s="72"/>
      <c r="F61" s="70"/>
      <c r="G61" s="70"/>
      <c r="H61" s="70"/>
      <c r="I61" s="70"/>
      <c r="J61" s="70"/>
      <c r="K61" s="70"/>
      <c r="L61" s="70"/>
      <c r="M61" s="70"/>
      <c r="N61" s="70"/>
      <c r="O61" s="70"/>
      <c r="P61" s="70"/>
      <c r="Q61" s="70"/>
    </row>
    <row r="62" spans="1:17" ht="15.75" customHeight="1" x14ac:dyDescent="0.25">
      <c r="A62" s="70"/>
      <c r="B62" s="71"/>
      <c r="C62" s="71"/>
      <c r="D62" s="72"/>
      <c r="E62" s="72"/>
      <c r="F62" s="70"/>
      <c r="G62" s="70"/>
      <c r="H62" s="70"/>
      <c r="I62" s="70"/>
      <c r="J62" s="70"/>
      <c r="K62" s="70"/>
      <c r="L62" s="70"/>
      <c r="M62" s="70"/>
      <c r="N62" s="70"/>
      <c r="O62" s="70"/>
      <c r="P62" s="70"/>
      <c r="Q62" s="70"/>
    </row>
    <row r="63" spans="1:17" ht="15.75" customHeight="1" x14ac:dyDescent="0.25">
      <c r="A63" s="70"/>
      <c r="B63" s="71"/>
      <c r="C63" s="71"/>
      <c r="D63" s="72"/>
      <c r="E63" s="72"/>
      <c r="F63" s="70"/>
      <c r="G63" s="70"/>
      <c r="H63" s="70"/>
      <c r="I63" s="70"/>
      <c r="J63" s="70"/>
      <c r="K63" s="70"/>
      <c r="L63" s="70"/>
      <c r="M63" s="70"/>
      <c r="N63" s="70"/>
      <c r="O63" s="70"/>
      <c r="P63" s="70"/>
      <c r="Q63" s="70"/>
    </row>
    <row r="64" spans="1:17" ht="15.75" customHeight="1" x14ac:dyDescent="0.25">
      <c r="A64" s="70"/>
      <c r="B64" s="71"/>
      <c r="C64" s="71"/>
      <c r="D64" s="72"/>
      <c r="E64" s="72"/>
      <c r="F64" s="70"/>
      <c r="G64" s="70"/>
      <c r="H64" s="70"/>
      <c r="I64" s="70"/>
      <c r="J64" s="70"/>
      <c r="K64" s="70"/>
      <c r="L64" s="70"/>
      <c r="M64" s="70"/>
      <c r="N64" s="70"/>
      <c r="O64" s="70"/>
      <c r="P64" s="70"/>
      <c r="Q64" s="70"/>
    </row>
    <row r="65" spans="1:17" ht="15.75" customHeight="1" x14ac:dyDescent="0.25">
      <c r="A65" s="70"/>
      <c r="B65" s="71"/>
      <c r="C65" s="71"/>
      <c r="D65" s="72"/>
      <c r="E65" s="72"/>
      <c r="F65" s="70"/>
      <c r="G65" s="70"/>
      <c r="H65" s="70"/>
      <c r="I65" s="70"/>
      <c r="J65" s="70"/>
      <c r="K65" s="70"/>
      <c r="L65" s="70"/>
      <c r="M65" s="70"/>
      <c r="N65" s="70"/>
      <c r="O65" s="70"/>
      <c r="P65" s="70"/>
      <c r="Q65" s="70"/>
    </row>
    <row r="66" spans="1:17" ht="15.75" customHeight="1" x14ac:dyDescent="0.25">
      <c r="A66" s="70"/>
      <c r="B66" s="71"/>
      <c r="C66" s="71"/>
      <c r="D66" s="72"/>
      <c r="E66" s="72"/>
      <c r="F66" s="70"/>
      <c r="G66" s="70"/>
      <c r="H66" s="70"/>
      <c r="I66" s="70"/>
      <c r="J66" s="70"/>
      <c r="K66" s="70"/>
      <c r="L66" s="70"/>
      <c r="M66" s="70"/>
      <c r="N66" s="70"/>
      <c r="O66" s="70"/>
      <c r="P66" s="70"/>
      <c r="Q66" s="70"/>
    </row>
    <row r="67" spans="1:17" ht="15.75" customHeight="1" x14ac:dyDescent="0.25">
      <c r="A67" s="70"/>
      <c r="B67" s="71"/>
      <c r="C67" s="71"/>
      <c r="D67" s="72"/>
      <c r="E67" s="72"/>
      <c r="F67" s="70"/>
      <c r="G67" s="70"/>
      <c r="H67" s="70"/>
      <c r="I67" s="70"/>
      <c r="J67" s="70"/>
      <c r="K67" s="70"/>
      <c r="L67" s="70"/>
      <c r="M67" s="70"/>
      <c r="N67" s="70"/>
      <c r="O67" s="70"/>
      <c r="P67" s="70"/>
      <c r="Q67" s="70"/>
    </row>
    <row r="68" spans="1:17" ht="15.75" customHeight="1" x14ac:dyDescent="0.25">
      <c r="A68" s="70"/>
      <c r="B68" s="71"/>
      <c r="C68" s="71"/>
      <c r="D68" s="72"/>
      <c r="E68" s="72"/>
      <c r="F68" s="70"/>
      <c r="G68" s="70"/>
      <c r="H68" s="70"/>
      <c r="I68" s="70"/>
      <c r="J68" s="70"/>
      <c r="K68" s="70"/>
      <c r="L68" s="70"/>
      <c r="M68" s="70"/>
      <c r="N68" s="70"/>
      <c r="O68" s="70"/>
      <c r="P68" s="70"/>
      <c r="Q68" s="70"/>
    </row>
    <row r="69" spans="1:17" ht="15.75" customHeight="1" x14ac:dyDescent="0.25">
      <c r="A69" s="70"/>
      <c r="B69" s="71"/>
      <c r="C69" s="71"/>
      <c r="D69" s="72"/>
      <c r="E69" s="72"/>
      <c r="F69" s="70"/>
      <c r="G69" s="70"/>
      <c r="H69" s="70"/>
      <c r="I69" s="70"/>
      <c r="J69" s="70"/>
      <c r="K69" s="70"/>
      <c r="L69" s="70"/>
      <c r="M69" s="70"/>
      <c r="N69" s="70"/>
      <c r="O69" s="70"/>
      <c r="P69" s="70"/>
      <c r="Q69" s="70"/>
    </row>
    <row r="70" spans="1:17" ht="15.75" customHeight="1" x14ac:dyDescent="0.25">
      <c r="A70" s="70"/>
      <c r="B70" s="71"/>
      <c r="C70" s="71"/>
      <c r="D70" s="72"/>
      <c r="E70" s="72"/>
      <c r="F70" s="70"/>
      <c r="G70" s="70"/>
      <c r="H70" s="70"/>
      <c r="I70" s="70"/>
      <c r="J70" s="70"/>
      <c r="K70" s="70"/>
      <c r="L70" s="70"/>
      <c r="M70" s="70"/>
      <c r="N70" s="70"/>
      <c r="O70" s="70"/>
      <c r="P70" s="70"/>
      <c r="Q70" s="70"/>
    </row>
    <row r="71" spans="1:17" ht="15.75" customHeight="1" x14ac:dyDescent="0.25">
      <c r="A71" s="70"/>
      <c r="B71" s="71"/>
      <c r="C71" s="71"/>
      <c r="D71" s="72"/>
      <c r="E71" s="72"/>
      <c r="F71" s="70"/>
      <c r="G71" s="70"/>
      <c r="H71" s="70"/>
      <c r="I71" s="70"/>
      <c r="J71" s="70"/>
      <c r="K71" s="70"/>
      <c r="L71" s="70"/>
      <c r="M71" s="70"/>
      <c r="N71" s="70"/>
      <c r="O71" s="70"/>
      <c r="P71" s="70"/>
      <c r="Q71" s="70"/>
    </row>
    <row r="72" spans="1:17" ht="15.75" customHeight="1" x14ac:dyDescent="0.25">
      <c r="A72" s="70"/>
      <c r="B72" s="71"/>
      <c r="C72" s="71"/>
      <c r="D72" s="72"/>
      <c r="E72" s="72"/>
      <c r="F72" s="70"/>
      <c r="G72" s="70"/>
      <c r="H72" s="70"/>
      <c r="I72" s="70"/>
      <c r="J72" s="70"/>
      <c r="K72" s="70"/>
      <c r="L72" s="70"/>
      <c r="M72" s="70"/>
      <c r="N72" s="70"/>
      <c r="O72" s="70"/>
      <c r="P72" s="70"/>
      <c r="Q72" s="70"/>
    </row>
    <row r="73" spans="1:17" ht="15.75" customHeight="1" x14ac:dyDescent="0.25">
      <c r="A73" s="70"/>
      <c r="B73" s="71"/>
      <c r="C73" s="71"/>
      <c r="D73" s="72"/>
      <c r="E73" s="72"/>
      <c r="F73" s="70"/>
      <c r="G73" s="70"/>
      <c r="H73" s="70"/>
      <c r="I73" s="70"/>
      <c r="J73" s="70"/>
      <c r="K73" s="70"/>
      <c r="L73" s="70"/>
      <c r="M73" s="70"/>
      <c r="N73" s="70"/>
      <c r="O73" s="70"/>
      <c r="P73" s="70"/>
      <c r="Q73" s="70"/>
    </row>
    <row r="74" spans="1:17" ht="15.75" customHeight="1" x14ac:dyDescent="0.25">
      <c r="A74" s="70"/>
      <c r="B74" s="71"/>
      <c r="C74" s="71"/>
      <c r="D74" s="72"/>
      <c r="E74" s="72"/>
      <c r="F74" s="70"/>
      <c r="G74" s="70"/>
      <c r="H74" s="70"/>
      <c r="I74" s="70"/>
      <c r="J74" s="70"/>
      <c r="K74" s="70"/>
      <c r="L74" s="70"/>
      <c r="M74" s="70"/>
      <c r="N74" s="70"/>
      <c r="O74" s="70"/>
      <c r="P74" s="70"/>
      <c r="Q74" s="70"/>
    </row>
    <row r="75" spans="1:17" ht="15.75" customHeight="1" x14ac:dyDescent="0.25">
      <c r="A75" s="70"/>
      <c r="B75" s="71"/>
      <c r="C75" s="71"/>
      <c r="D75" s="72"/>
      <c r="E75" s="72"/>
      <c r="F75" s="70"/>
      <c r="G75" s="70"/>
      <c r="H75" s="70"/>
      <c r="I75" s="70"/>
      <c r="J75" s="70"/>
      <c r="K75" s="70"/>
      <c r="L75" s="70"/>
      <c r="M75" s="70"/>
      <c r="N75" s="70"/>
      <c r="O75" s="70"/>
      <c r="P75" s="70"/>
      <c r="Q75" s="70"/>
    </row>
    <row r="76" spans="1:17" ht="15.75" customHeight="1" x14ac:dyDescent="0.25">
      <c r="A76" s="70"/>
      <c r="B76" s="71"/>
      <c r="C76" s="71"/>
      <c r="D76" s="72"/>
      <c r="E76" s="72"/>
      <c r="F76" s="70"/>
      <c r="G76" s="70"/>
      <c r="H76" s="70"/>
      <c r="I76" s="70"/>
      <c r="J76" s="70"/>
      <c r="K76" s="70"/>
      <c r="L76" s="70"/>
      <c r="M76" s="70"/>
      <c r="N76" s="70"/>
      <c r="O76" s="70"/>
      <c r="P76" s="70"/>
      <c r="Q76" s="70"/>
    </row>
    <row r="77" spans="1:17" ht="15.75" customHeight="1" x14ac:dyDescent="0.25">
      <c r="A77" s="70"/>
      <c r="B77" s="71"/>
      <c r="C77" s="71"/>
      <c r="D77" s="72"/>
      <c r="E77" s="72"/>
      <c r="F77" s="70"/>
      <c r="G77" s="70"/>
      <c r="H77" s="70"/>
      <c r="I77" s="70"/>
      <c r="J77" s="70"/>
      <c r="K77" s="70"/>
      <c r="L77" s="70"/>
      <c r="M77" s="70"/>
      <c r="N77" s="70"/>
      <c r="O77" s="70"/>
      <c r="P77" s="70"/>
      <c r="Q77" s="70"/>
    </row>
    <row r="78" spans="1:17" ht="15.75" customHeight="1" x14ac:dyDescent="0.25">
      <c r="A78" s="70"/>
      <c r="B78" s="71"/>
      <c r="C78" s="71"/>
      <c r="D78" s="72"/>
      <c r="E78" s="72"/>
      <c r="F78" s="70"/>
      <c r="G78" s="70"/>
      <c r="H78" s="70"/>
      <c r="I78" s="70"/>
      <c r="J78" s="70"/>
      <c r="K78" s="70"/>
      <c r="L78" s="70"/>
      <c r="M78" s="70"/>
      <c r="N78" s="70"/>
      <c r="O78" s="70"/>
      <c r="P78" s="70"/>
      <c r="Q78" s="70"/>
    </row>
    <row r="79" spans="1:17" ht="15.75" customHeight="1" x14ac:dyDescent="0.25">
      <c r="A79" s="70"/>
      <c r="B79" s="71"/>
      <c r="C79" s="71"/>
      <c r="D79" s="72"/>
      <c r="E79" s="72"/>
      <c r="F79" s="70"/>
      <c r="G79" s="70"/>
      <c r="H79" s="70"/>
      <c r="I79" s="70"/>
      <c r="J79" s="70"/>
      <c r="K79" s="70"/>
      <c r="L79" s="70"/>
      <c r="M79" s="70"/>
      <c r="N79" s="70"/>
      <c r="O79" s="70"/>
      <c r="P79" s="70"/>
      <c r="Q79" s="70"/>
    </row>
    <row r="80" spans="1:17" ht="15.75" customHeight="1" x14ac:dyDescent="0.25">
      <c r="A80" s="70"/>
      <c r="B80" s="71"/>
      <c r="C80" s="71"/>
      <c r="D80" s="72"/>
      <c r="E80" s="72"/>
      <c r="F80" s="70"/>
      <c r="G80" s="70"/>
      <c r="H80" s="70"/>
      <c r="I80" s="70"/>
      <c r="J80" s="70"/>
      <c r="K80" s="70"/>
      <c r="L80" s="70"/>
      <c r="M80" s="70"/>
      <c r="N80" s="70"/>
      <c r="O80" s="70"/>
      <c r="P80" s="70"/>
      <c r="Q80" s="70"/>
    </row>
    <row r="81" spans="1:17" ht="15.75" customHeight="1" x14ac:dyDescent="0.25">
      <c r="A81" s="70"/>
      <c r="B81" s="71"/>
      <c r="C81" s="71"/>
      <c r="D81" s="72"/>
      <c r="E81" s="72"/>
      <c r="F81" s="70"/>
      <c r="G81" s="70"/>
      <c r="H81" s="70"/>
      <c r="I81" s="70"/>
      <c r="J81" s="70"/>
      <c r="K81" s="70"/>
      <c r="L81" s="70"/>
      <c r="M81" s="70"/>
      <c r="N81" s="70"/>
      <c r="O81" s="70"/>
      <c r="P81" s="70"/>
      <c r="Q81" s="70"/>
    </row>
    <row r="82" spans="1:17" ht="15.75" customHeight="1" x14ac:dyDescent="0.25">
      <c r="A82" s="70"/>
      <c r="B82" s="71"/>
      <c r="C82" s="71"/>
      <c r="D82" s="72"/>
      <c r="E82" s="72"/>
      <c r="F82" s="70"/>
      <c r="G82" s="70"/>
      <c r="H82" s="70"/>
      <c r="I82" s="70"/>
      <c r="J82" s="70"/>
      <c r="K82" s="70"/>
      <c r="L82" s="70"/>
      <c r="M82" s="70"/>
      <c r="N82" s="70"/>
      <c r="O82" s="70"/>
      <c r="P82" s="70"/>
      <c r="Q82" s="70"/>
    </row>
    <row r="83" spans="1:17" ht="15.75" customHeight="1" x14ac:dyDescent="0.25">
      <c r="A83" s="70"/>
      <c r="B83" s="71"/>
      <c r="C83" s="71"/>
      <c r="D83" s="72"/>
      <c r="E83" s="72"/>
      <c r="F83" s="70"/>
      <c r="G83" s="70"/>
      <c r="H83" s="70"/>
      <c r="I83" s="70"/>
      <c r="J83" s="70"/>
      <c r="K83" s="70"/>
      <c r="L83" s="70"/>
      <c r="M83" s="70"/>
      <c r="N83" s="70"/>
      <c r="O83" s="70"/>
      <c r="P83" s="70"/>
      <c r="Q83" s="70"/>
    </row>
    <row r="84" spans="1:17" ht="15.75" customHeight="1" x14ac:dyDescent="0.25">
      <c r="A84" s="70"/>
      <c r="B84" s="71"/>
      <c r="C84" s="71"/>
      <c r="D84" s="72"/>
      <c r="E84" s="72"/>
      <c r="F84" s="70"/>
      <c r="G84" s="70"/>
      <c r="H84" s="70"/>
      <c r="I84" s="70"/>
      <c r="J84" s="70"/>
      <c r="K84" s="70"/>
      <c r="L84" s="70"/>
      <c r="M84" s="70"/>
      <c r="N84" s="70"/>
      <c r="O84" s="70"/>
      <c r="P84" s="70"/>
      <c r="Q84" s="70"/>
    </row>
    <row r="85" spans="1:17" ht="15.75" customHeight="1" x14ac:dyDescent="0.25">
      <c r="A85" s="70"/>
      <c r="B85" s="71"/>
      <c r="C85" s="71"/>
      <c r="D85" s="72"/>
      <c r="E85" s="72"/>
      <c r="F85" s="70"/>
      <c r="G85" s="70"/>
      <c r="H85" s="70"/>
      <c r="I85" s="70"/>
      <c r="J85" s="70"/>
      <c r="K85" s="70"/>
      <c r="L85" s="70"/>
      <c r="M85" s="70"/>
      <c r="N85" s="70"/>
      <c r="O85" s="70"/>
      <c r="P85" s="70"/>
      <c r="Q85" s="70"/>
    </row>
    <row r="86" spans="1:17" ht="15.75" customHeight="1" x14ac:dyDescent="0.25">
      <c r="A86" s="70"/>
      <c r="B86" s="71"/>
      <c r="C86" s="71"/>
      <c r="D86" s="72"/>
      <c r="E86" s="72"/>
      <c r="F86" s="70"/>
      <c r="G86" s="70"/>
      <c r="H86" s="70"/>
      <c r="I86" s="70"/>
      <c r="J86" s="70"/>
      <c r="K86" s="70"/>
      <c r="L86" s="70"/>
      <c r="M86" s="70"/>
      <c r="N86" s="70"/>
      <c r="O86" s="70"/>
      <c r="P86" s="70"/>
      <c r="Q86" s="70"/>
    </row>
    <row r="87" spans="1:17" ht="15.75" customHeight="1" x14ac:dyDescent="0.25">
      <c r="A87" s="70"/>
      <c r="B87" s="71"/>
      <c r="C87" s="71"/>
      <c r="D87" s="72"/>
      <c r="E87" s="72"/>
      <c r="F87" s="70"/>
      <c r="G87" s="70"/>
      <c r="H87" s="70"/>
      <c r="I87" s="70"/>
      <c r="J87" s="70"/>
      <c r="K87" s="70"/>
      <c r="L87" s="70"/>
      <c r="M87" s="70"/>
      <c r="N87" s="70"/>
      <c r="O87" s="70"/>
      <c r="P87" s="70"/>
      <c r="Q87" s="70"/>
    </row>
    <row r="88" spans="1:17" ht="15.75" customHeight="1" x14ac:dyDescent="0.25">
      <c r="A88" s="70"/>
      <c r="B88" s="71"/>
      <c r="C88" s="71"/>
      <c r="D88" s="72"/>
      <c r="E88" s="72"/>
      <c r="F88" s="70"/>
      <c r="G88" s="70"/>
      <c r="H88" s="70"/>
      <c r="I88" s="70"/>
      <c r="J88" s="70"/>
      <c r="K88" s="70"/>
      <c r="L88" s="70"/>
      <c r="M88" s="70"/>
      <c r="N88" s="70"/>
      <c r="O88" s="70"/>
      <c r="P88" s="70"/>
      <c r="Q88" s="70"/>
    </row>
    <row r="89" spans="1:17" ht="15.75" customHeight="1" x14ac:dyDescent="0.25">
      <c r="A89" s="70"/>
      <c r="B89" s="71"/>
      <c r="C89" s="71"/>
      <c r="D89" s="72"/>
      <c r="E89" s="72"/>
      <c r="F89" s="70"/>
      <c r="G89" s="70"/>
      <c r="H89" s="70"/>
      <c r="I89" s="70"/>
      <c r="J89" s="70"/>
      <c r="K89" s="70"/>
      <c r="L89" s="70"/>
      <c r="M89" s="70"/>
      <c r="N89" s="70"/>
      <c r="O89" s="70"/>
      <c r="P89" s="70"/>
      <c r="Q89" s="70"/>
    </row>
    <row r="90" spans="1:17" ht="15.75" customHeight="1" x14ac:dyDescent="0.25">
      <c r="A90" s="70"/>
      <c r="B90" s="71"/>
      <c r="C90" s="71"/>
      <c r="D90" s="72"/>
      <c r="E90" s="72"/>
      <c r="F90" s="70"/>
      <c r="G90" s="70"/>
      <c r="H90" s="70"/>
      <c r="I90" s="70"/>
      <c r="J90" s="70"/>
      <c r="K90" s="70"/>
      <c r="L90" s="70"/>
      <c r="M90" s="70"/>
      <c r="N90" s="70"/>
      <c r="O90" s="70"/>
      <c r="P90" s="70"/>
      <c r="Q90" s="70"/>
    </row>
    <row r="91" spans="1:17" ht="15.75" customHeight="1" x14ac:dyDescent="0.25">
      <c r="A91" s="70"/>
      <c r="B91" s="71"/>
      <c r="C91" s="71"/>
      <c r="D91" s="72"/>
      <c r="E91" s="72"/>
      <c r="F91" s="70"/>
      <c r="G91" s="70"/>
      <c r="H91" s="70"/>
      <c r="I91" s="70"/>
      <c r="J91" s="70"/>
      <c r="K91" s="70"/>
      <c r="L91" s="70"/>
      <c r="M91" s="70"/>
      <c r="N91" s="70"/>
      <c r="O91" s="70"/>
      <c r="P91" s="70"/>
      <c r="Q91" s="70"/>
    </row>
    <row r="92" spans="1:17" ht="15.75" customHeight="1" x14ac:dyDescent="0.25">
      <c r="A92" s="70"/>
      <c r="B92" s="71"/>
      <c r="C92" s="71"/>
      <c r="D92" s="72"/>
      <c r="E92" s="72"/>
      <c r="F92" s="70"/>
      <c r="G92" s="70"/>
      <c r="H92" s="70"/>
      <c r="I92" s="70"/>
      <c r="J92" s="70"/>
      <c r="K92" s="70"/>
      <c r="L92" s="70"/>
      <c r="M92" s="70"/>
      <c r="N92" s="70"/>
      <c r="O92" s="70"/>
      <c r="P92" s="70"/>
      <c r="Q92" s="70"/>
    </row>
    <row r="93" spans="1:17" ht="15.75" customHeight="1" x14ac:dyDescent="0.25">
      <c r="A93" s="70"/>
      <c r="B93" s="71"/>
      <c r="C93" s="71"/>
      <c r="D93" s="72"/>
      <c r="E93" s="72"/>
      <c r="F93" s="70"/>
      <c r="G93" s="70"/>
      <c r="H93" s="70"/>
      <c r="I93" s="70"/>
      <c r="J93" s="70"/>
      <c r="K93" s="70"/>
      <c r="L93" s="70"/>
      <c r="M93" s="70"/>
      <c r="N93" s="70"/>
      <c r="O93" s="70"/>
      <c r="P93" s="70"/>
      <c r="Q93" s="70"/>
    </row>
    <row r="94" spans="1:17" ht="15.75" customHeight="1" x14ac:dyDescent="0.25">
      <c r="A94" s="70"/>
      <c r="B94" s="71"/>
      <c r="C94" s="71"/>
      <c r="D94" s="72"/>
      <c r="E94" s="72"/>
      <c r="F94" s="70"/>
      <c r="G94" s="70"/>
      <c r="H94" s="70"/>
      <c r="I94" s="70"/>
      <c r="J94" s="70"/>
      <c r="K94" s="70"/>
      <c r="L94" s="70"/>
      <c r="M94" s="70"/>
      <c r="N94" s="70"/>
      <c r="O94" s="70"/>
      <c r="P94" s="70"/>
      <c r="Q94" s="70"/>
    </row>
    <row r="95" spans="1:17" ht="15.75" customHeight="1" x14ac:dyDescent="0.25">
      <c r="A95" s="70"/>
      <c r="B95" s="71"/>
      <c r="C95" s="71"/>
      <c r="D95" s="72"/>
      <c r="E95" s="72"/>
      <c r="F95" s="70"/>
      <c r="G95" s="70"/>
      <c r="H95" s="70"/>
      <c r="I95" s="70"/>
      <c r="J95" s="70"/>
      <c r="K95" s="70"/>
      <c r="L95" s="70"/>
      <c r="M95" s="70"/>
      <c r="N95" s="70"/>
      <c r="O95" s="70"/>
      <c r="P95" s="70"/>
      <c r="Q95" s="70"/>
    </row>
    <row r="96" spans="1:17" ht="15.75" customHeight="1" x14ac:dyDescent="0.25">
      <c r="A96" s="70"/>
      <c r="B96" s="71"/>
      <c r="C96" s="71"/>
      <c r="D96" s="72"/>
      <c r="E96" s="72"/>
      <c r="F96" s="70"/>
      <c r="G96" s="70"/>
      <c r="H96" s="70"/>
      <c r="I96" s="70"/>
      <c r="J96" s="70"/>
      <c r="K96" s="70"/>
      <c r="L96" s="70"/>
      <c r="M96" s="70"/>
      <c r="N96" s="70"/>
      <c r="O96" s="70"/>
      <c r="P96" s="70"/>
      <c r="Q96" s="70"/>
    </row>
    <row r="97" spans="1:17" ht="15.75" customHeight="1" x14ac:dyDescent="0.25">
      <c r="A97" s="70"/>
      <c r="B97" s="71"/>
      <c r="C97" s="71"/>
      <c r="D97" s="72"/>
      <c r="E97" s="72"/>
      <c r="F97" s="70"/>
      <c r="G97" s="70"/>
      <c r="H97" s="70"/>
      <c r="I97" s="70"/>
      <c r="J97" s="70"/>
      <c r="K97" s="70"/>
      <c r="L97" s="70"/>
      <c r="M97" s="70"/>
      <c r="N97" s="70"/>
      <c r="O97" s="70"/>
      <c r="P97" s="70"/>
      <c r="Q97" s="70"/>
    </row>
    <row r="98" spans="1:17" ht="15.75" customHeight="1" x14ac:dyDescent="0.25">
      <c r="A98" s="70"/>
      <c r="B98" s="71"/>
      <c r="C98" s="71"/>
      <c r="D98" s="72"/>
      <c r="E98" s="72"/>
      <c r="F98" s="70"/>
      <c r="G98" s="70"/>
      <c r="H98" s="70"/>
      <c r="I98" s="70"/>
      <c r="J98" s="70"/>
      <c r="K98" s="70"/>
      <c r="L98" s="70"/>
      <c r="M98" s="70"/>
      <c r="N98" s="70"/>
      <c r="O98" s="70"/>
      <c r="P98" s="70"/>
      <c r="Q98" s="70"/>
    </row>
    <row r="99" spans="1:17" ht="15.75" customHeight="1" x14ac:dyDescent="0.25">
      <c r="A99" s="70"/>
      <c r="B99" s="71"/>
      <c r="C99" s="71"/>
      <c r="D99" s="72"/>
      <c r="E99" s="72"/>
      <c r="F99" s="70"/>
      <c r="G99" s="70"/>
      <c r="H99" s="70"/>
      <c r="I99" s="70"/>
      <c r="J99" s="70"/>
      <c r="K99" s="70"/>
      <c r="L99" s="70"/>
      <c r="M99" s="70"/>
      <c r="N99" s="70"/>
      <c r="O99" s="70"/>
      <c r="P99" s="70"/>
      <c r="Q99" s="70"/>
    </row>
    <row r="100" spans="1:17" ht="15.75" customHeight="1" x14ac:dyDescent="0.25">
      <c r="A100" s="70"/>
      <c r="B100" s="71"/>
      <c r="C100" s="71"/>
      <c r="D100" s="72"/>
      <c r="E100" s="72"/>
      <c r="F100" s="70"/>
      <c r="G100" s="70"/>
      <c r="H100" s="70"/>
      <c r="I100" s="70"/>
      <c r="J100" s="70"/>
      <c r="K100" s="70"/>
      <c r="L100" s="70"/>
      <c r="M100" s="70"/>
      <c r="N100" s="70"/>
      <c r="O100" s="70"/>
      <c r="P100" s="70"/>
      <c r="Q100" s="70"/>
    </row>
    <row r="101" spans="1:17" ht="15.75" customHeight="1" x14ac:dyDescent="0.25">
      <c r="A101" s="70"/>
      <c r="B101" s="71"/>
      <c r="C101" s="71"/>
      <c r="D101" s="72"/>
      <c r="E101" s="72"/>
      <c r="F101" s="70"/>
      <c r="G101" s="70"/>
      <c r="H101" s="70"/>
      <c r="I101" s="70"/>
      <c r="J101" s="70"/>
      <c r="K101" s="70"/>
      <c r="L101" s="70"/>
      <c r="M101" s="70"/>
      <c r="N101" s="70"/>
      <c r="O101" s="70"/>
      <c r="P101" s="70"/>
      <c r="Q101" s="70"/>
    </row>
    <row r="102" spans="1:17" ht="15.75" customHeight="1" x14ac:dyDescent="0.25">
      <c r="A102" s="70"/>
      <c r="B102" s="71"/>
      <c r="C102" s="71"/>
      <c r="D102" s="72"/>
      <c r="E102" s="72"/>
      <c r="F102" s="70"/>
      <c r="G102" s="70"/>
      <c r="H102" s="70"/>
      <c r="I102" s="70"/>
      <c r="J102" s="70"/>
      <c r="K102" s="70"/>
      <c r="L102" s="70"/>
      <c r="M102" s="70"/>
      <c r="N102" s="70"/>
      <c r="O102" s="70"/>
      <c r="P102" s="70"/>
      <c r="Q102" s="70"/>
    </row>
    <row r="103" spans="1:17" ht="15.75" customHeight="1" x14ac:dyDescent="0.25">
      <c r="A103" s="70"/>
      <c r="B103" s="71"/>
      <c r="C103" s="71"/>
      <c r="D103" s="72"/>
      <c r="E103" s="72"/>
      <c r="F103" s="70"/>
      <c r="G103" s="70"/>
      <c r="H103" s="70"/>
      <c r="I103" s="70"/>
      <c r="J103" s="70"/>
      <c r="K103" s="70"/>
      <c r="L103" s="70"/>
      <c r="M103" s="70"/>
      <c r="N103" s="70"/>
      <c r="O103" s="70"/>
      <c r="P103" s="70"/>
      <c r="Q103" s="70"/>
    </row>
    <row r="104" spans="1:17" ht="15.75" customHeight="1" x14ac:dyDescent="0.25">
      <c r="A104" s="70"/>
      <c r="B104" s="71"/>
      <c r="C104" s="71"/>
      <c r="D104" s="72"/>
      <c r="E104" s="72"/>
      <c r="F104" s="70"/>
      <c r="G104" s="70"/>
      <c r="H104" s="70"/>
      <c r="I104" s="70"/>
      <c r="J104" s="70"/>
      <c r="K104" s="70"/>
      <c r="L104" s="70"/>
      <c r="M104" s="70"/>
      <c r="N104" s="70"/>
      <c r="O104" s="70"/>
      <c r="P104" s="70"/>
      <c r="Q104" s="70"/>
    </row>
    <row r="105" spans="1:17" ht="15.75" customHeight="1" x14ac:dyDescent="0.25">
      <c r="A105" s="70"/>
      <c r="B105" s="71"/>
      <c r="C105" s="71"/>
      <c r="D105" s="72"/>
      <c r="E105" s="72"/>
      <c r="F105" s="70"/>
      <c r="G105" s="70"/>
      <c r="H105" s="70"/>
      <c r="I105" s="70"/>
      <c r="J105" s="70"/>
      <c r="K105" s="70"/>
      <c r="L105" s="70"/>
      <c r="M105" s="70"/>
      <c r="N105" s="70"/>
      <c r="O105" s="70"/>
      <c r="P105" s="70"/>
      <c r="Q105" s="70"/>
    </row>
    <row r="106" spans="1:17" ht="15.75" customHeight="1" x14ac:dyDescent="0.25">
      <c r="A106" s="70"/>
      <c r="B106" s="71"/>
      <c r="C106" s="71"/>
      <c r="D106" s="72"/>
      <c r="E106" s="72"/>
      <c r="F106" s="70"/>
      <c r="G106" s="70"/>
      <c r="H106" s="70"/>
      <c r="I106" s="70"/>
      <c r="J106" s="70"/>
      <c r="K106" s="70"/>
      <c r="L106" s="70"/>
      <c r="M106" s="70"/>
      <c r="N106" s="70"/>
      <c r="O106" s="70"/>
      <c r="P106" s="70"/>
      <c r="Q106" s="70"/>
    </row>
    <row r="107" spans="1:17" ht="15.75" customHeight="1" x14ac:dyDescent="0.25">
      <c r="A107" s="70"/>
      <c r="B107" s="71"/>
      <c r="C107" s="71"/>
      <c r="D107" s="72"/>
      <c r="E107" s="72"/>
      <c r="F107" s="70"/>
      <c r="G107" s="70"/>
      <c r="H107" s="70"/>
      <c r="I107" s="70"/>
      <c r="J107" s="70"/>
      <c r="K107" s="70"/>
      <c r="L107" s="70"/>
      <c r="M107" s="70"/>
      <c r="N107" s="70"/>
      <c r="O107" s="70"/>
      <c r="P107" s="70"/>
      <c r="Q107" s="70"/>
    </row>
    <row r="108" spans="1:17" ht="15.75" customHeight="1" x14ac:dyDescent="0.25">
      <c r="A108" s="70"/>
      <c r="B108" s="71"/>
      <c r="C108" s="71"/>
      <c r="D108" s="72"/>
      <c r="E108" s="72"/>
      <c r="F108" s="70"/>
      <c r="G108" s="70"/>
      <c r="H108" s="70"/>
      <c r="I108" s="70"/>
      <c r="J108" s="70"/>
      <c r="K108" s="70"/>
      <c r="L108" s="70"/>
      <c r="M108" s="70"/>
      <c r="N108" s="70"/>
      <c r="O108" s="70"/>
      <c r="P108" s="70"/>
      <c r="Q108" s="70"/>
    </row>
    <row r="109" spans="1:17" ht="15.75" customHeight="1" x14ac:dyDescent="0.25">
      <c r="A109" s="70"/>
      <c r="B109" s="71"/>
      <c r="C109" s="71"/>
      <c r="D109" s="72"/>
      <c r="E109" s="72"/>
      <c r="F109" s="70"/>
      <c r="G109" s="70"/>
      <c r="H109" s="70"/>
      <c r="I109" s="70"/>
      <c r="J109" s="70"/>
      <c r="K109" s="70"/>
      <c r="L109" s="70"/>
      <c r="M109" s="70"/>
      <c r="N109" s="70"/>
      <c r="O109" s="70"/>
      <c r="P109" s="70"/>
      <c r="Q109" s="70"/>
    </row>
    <row r="110" spans="1:17" ht="15.75" customHeight="1" x14ac:dyDescent="0.25">
      <c r="A110" s="70"/>
      <c r="B110" s="71"/>
      <c r="C110" s="71"/>
      <c r="D110" s="72"/>
      <c r="E110" s="72"/>
      <c r="F110" s="70"/>
      <c r="G110" s="70"/>
      <c r="H110" s="70"/>
      <c r="I110" s="70"/>
      <c r="J110" s="70"/>
      <c r="K110" s="70"/>
      <c r="L110" s="70"/>
      <c r="M110" s="70"/>
      <c r="N110" s="70"/>
      <c r="O110" s="70"/>
      <c r="P110" s="70"/>
      <c r="Q110" s="70"/>
    </row>
    <row r="111" spans="1:17" ht="15.75" customHeight="1" x14ac:dyDescent="0.25">
      <c r="A111" s="70"/>
      <c r="B111" s="71"/>
      <c r="C111" s="71"/>
      <c r="D111" s="72"/>
      <c r="E111" s="72"/>
      <c r="F111" s="70"/>
      <c r="G111" s="70"/>
      <c r="H111" s="70"/>
      <c r="I111" s="70"/>
      <c r="J111" s="70"/>
      <c r="K111" s="70"/>
      <c r="L111" s="70"/>
      <c r="M111" s="70"/>
      <c r="N111" s="70"/>
      <c r="O111" s="70"/>
      <c r="P111" s="70"/>
      <c r="Q111" s="70"/>
    </row>
    <row r="112" spans="1:17" ht="15.75" customHeight="1" x14ac:dyDescent="0.25">
      <c r="A112" s="70"/>
      <c r="B112" s="71"/>
      <c r="C112" s="71"/>
      <c r="D112" s="72"/>
      <c r="E112" s="72"/>
      <c r="F112" s="70"/>
      <c r="G112" s="70"/>
      <c r="H112" s="70"/>
      <c r="I112" s="70"/>
      <c r="J112" s="70"/>
      <c r="K112" s="70"/>
      <c r="L112" s="70"/>
      <c r="M112" s="70"/>
      <c r="N112" s="70"/>
      <c r="O112" s="70"/>
      <c r="P112" s="70"/>
      <c r="Q112" s="70"/>
    </row>
    <row r="113" spans="1:17" ht="15.75" customHeight="1" x14ac:dyDescent="0.25">
      <c r="A113" s="70"/>
      <c r="B113" s="71"/>
      <c r="C113" s="71"/>
      <c r="D113" s="72"/>
      <c r="E113" s="72"/>
      <c r="F113" s="70"/>
      <c r="G113" s="70"/>
      <c r="H113" s="70"/>
      <c r="I113" s="70"/>
      <c r="J113" s="70"/>
      <c r="K113" s="70"/>
      <c r="L113" s="70"/>
      <c r="M113" s="70"/>
      <c r="N113" s="70"/>
      <c r="O113" s="70"/>
      <c r="P113" s="70"/>
      <c r="Q113" s="70"/>
    </row>
    <row r="114" spans="1:17" ht="15.75" customHeight="1" x14ac:dyDescent="0.25">
      <c r="A114" s="70"/>
      <c r="B114" s="71"/>
      <c r="C114" s="71"/>
      <c r="D114" s="72"/>
      <c r="E114" s="72"/>
      <c r="F114" s="70"/>
      <c r="G114" s="70"/>
      <c r="H114" s="70"/>
      <c r="I114" s="70"/>
      <c r="J114" s="70"/>
      <c r="K114" s="70"/>
      <c r="L114" s="70"/>
      <c r="M114" s="70"/>
      <c r="N114" s="70"/>
      <c r="O114" s="70"/>
      <c r="P114" s="70"/>
      <c r="Q114" s="70"/>
    </row>
    <row r="115" spans="1:17" ht="15.75" customHeight="1" x14ac:dyDescent="0.25">
      <c r="A115" s="70"/>
      <c r="B115" s="71"/>
      <c r="C115" s="71"/>
      <c r="D115" s="72"/>
      <c r="E115" s="72"/>
      <c r="F115" s="70"/>
      <c r="G115" s="70"/>
      <c r="H115" s="70"/>
      <c r="I115" s="70"/>
      <c r="J115" s="70"/>
      <c r="K115" s="70"/>
      <c r="L115" s="70"/>
      <c r="M115" s="70"/>
      <c r="N115" s="70"/>
      <c r="O115" s="70"/>
      <c r="P115" s="70"/>
      <c r="Q115" s="70"/>
    </row>
    <row r="116" spans="1:17" ht="15.75" customHeight="1" x14ac:dyDescent="0.25">
      <c r="A116" s="70"/>
      <c r="B116" s="71"/>
      <c r="C116" s="71"/>
      <c r="D116" s="72"/>
      <c r="E116" s="72"/>
      <c r="F116" s="70"/>
      <c r="G116" s="70"/>
      <c r="H116" s="70"/>
      <c r="I116" s="70"/>
      <c r="J116" s="70"/>
      <c r="K116" s="70"/>
      <c r="L116" s="70"/>
      <c r="M116" s="70"/>
      <c r="N116" s="70"/>
      <c r="O116" s="70"/>
      <c r="P116" s="70"/>
      <c r="Q116" s="70"/>
    </row>
    <row r="117" spans="1:17" ht="15.75" customHeight="1" x14ac:dyDescent="0.25">
      <c r="A117" s="70"/>
      <c r="B117" s="71"/>
      <c r="C117" s="71"/>
      <c r="D117" s="72"/>
      <c r="E117" s="72"/>
      <c r="F117" s="70"/>
      <c r="G117" s="70"/>
      <c r="H117" s="70"/>
      <c r="I117" s="70"/>
      <c r="J117" s="70"/>
      <c r="K117" s="70"/>
      <c r="L117" s="70"/>
      <c r="M117" s="70"/>
      <c r="N117" s="70"/>
      <c r="O117" s="70"/>
      <c r="P117" s="70"/>
      <c r="Q117" s="70"/>
    </row>
    <row r="118" spans="1:17" ht="15.75" customHeight="1" x14ac:dyDescent="0.25">
      <c r="A118" s="70"/>
      <c r="B118" s="71"/>
      <c r="C118" s="71"/>
      <c r="D118" s="72"/>
      <c r="E118" s="72"/>
      <c r="F118" s="70"/>
      <c r="G118" s="70"/>
      <c r="H118" s="70"/>
      <c r="I118" s="70"/>
      <c r="J118" s="70"/>
      <c r="K118" s="70"/>
      <c r="L118" s="70"/>
      <c r="M118" s="70"/>
      <c r="N118" s="70"/>
      <c r="O118" s="70"/>
      <c r="P118" s="70"/>
      <c r="Q118" s="70"/>
    </row>
    <row r="119" spans="1:17" ht="15.75" customHeight="1" x14ac:dyDescent="0.25">
      <c r="A119" s="70"/>
      <c r="B119" s="71"/>
      <c r="C119" s="71"/>
      <c r="D119" s="72"/>
      <c r="E119" s="72"/>
      <c r="F119" s="70"/>
      <c r="G119" s="70"/>
      <c r="H119" s="70"/>
      <c r="I119" s="70"/>
      <c r="J119" s="70"/>
      <c r="K119" s="70"/>
      <c r="L119" s="70"/>
      <c r="M119" s="70"/>
      <c r="N119" s="70"/>
      <c r="O119" s="70"/>
      <c r="P119" s="70"/>
      <c r="Q119" s="70"/>
    </row>
    <row r="120" spans="1:17" ht="15.75" customHeight="1" x14ac:dyDescent="0.25">
      <c r="A120" s="70"/>
      <c r="B120" s="71"/>
      <c r="C120" s="71"/>
      <c r="D120" s="72"/>
      <c r="E120" s="72"/>
      <c r="F120" s="70"/>
      <c r="G120" s="70"/>
      <c r="H120" s="70"/>
      <c r="I120" s="70"/>
      <c r="J120" s="70"/>
      <c r="K120" s="70"/>
      <c r="L120" s="70"/>
      <c r="M120" s="70"/>
      <c r="N120" s="70"/>
      <c r="O120" s="70"/>
      <c r="P120" s="70"/>
      <c r="Q120" s="70"/>
    </row>
    <row r="121" spans="1:17" ht="15.75" customHeight="1" x14ac:dyDescent="0.25">
      <c r="A121" s="70"/>
      <c r="B121" s="71"/>
      <c r="C121" s="71"/>
      <c r="D121" s="72"/>
      <c r="E121" s="72"/>
      <c r="F121" s="70"/>
      <c r="G121" s="70"/>
      <c r="H121" s="70"/>
      <c r="I121" s="70"/>
      <c r="J121" s="70"/>
      <c r="K121" s="70"/>
      <c r="L121" s="70"/>
      <c r="M121" s="70"/>
      <c r="N121" s="70"/>
      <c r="O121" s="70"/>
      <c r="P121" s="70"/>
      <c r="Q121" s="70"/>
    </row>
    <row r="122" spans="1:17" ht="15.75" customHeight="1" x14ac:dyDescent="0.25">
      <c r="A122" s="70"/>
      <c r="B122" s="71"/>
      <c r="C122" s="71"/>
      <c r="D122" s="72"/>
      <c r="E122" s="72"/>
      <c r="F122" s="70"/>
      <c r="G122" s="70"/>
      <c r="H122" s="70"/>
      <c r="I122" s="70"/>
      <c r="J122" s="70"/>
      <c r="K122" s="70"/>
      <c r="L122" s="70"/>
      <c r="M122" s="70"/>
      <c r="N122" s="70"/>
      <c r="O122" s="70"/>
      <c r="P122" s="70"/>
      <c r="Q122" s="70"/>
    </row>
    <row r="123" spans="1:17" ht="15.75" customHeight="1" x14ac:dyDescent="0.25">
      <c r="A123" s="70"/>
      <c r="B123" s="71"/>
      <c r="C123" s="71"/>
      <c r="D123" s="72"/>
      <c r="E123" s="72"/>
      <c r="F123" s="70"/>
      <c r="G123" s="70"/>
      <c r="H123" s="70"/>
      <c r="I123" s="70"/>
      <c r="J123" s="70"/>
      <c r="K123" s="70"/>
      <c r="L123" s="70"/>
      <c r="M123" s="70"/>
      <c r="N123" s="70"/>
      <c r="O123" s="70"/>
      <c r="P123" s="70"/>
      <c r="Q123" s="70"/>
    </row>
    <row r="124" spans="1:17" ht="15.75" customHeight="1" x14ac:dyDescent="0.25">
      <c r="A124" s="70"/>
      <c r="B124" s="71"/>
      <c r="C124" s="71"/>
      <c r="D124" s="72"/>
      <c r="E124" s="72"/>
      <c r="F124" s="70"/>
      <c r="G124" s="70"/>
      <c r="H124" s="70"/>
      <c r="I124" s="70"/>
      <c r="J124" s="70"/>
      <c r="K124" s="70"/>
      <c r="L124" s="70"/>
      <c r="M124" s="70"/>
      <c r="N124" s="70"/>
      <c r="O124" s="70"/>
      <c r="P124" s="70"/>
      <c r="Q124" s="70"/>
    </row>
    <row r="125" spans="1:17" ht="15.75" customHeight="1" x14ac:dyDescent="0.25">
      <c r="A125" s="70"/>
      <c r="B125" s="71"/>
      <c r="C125" s="71"/>
      <c r="D125" s="72"/>
      <c r="E125" s="72"/>
      <c r="F125" s="70"/>
      <c r="G125" s="70"/>
      <c r="H125" s="70"/>
      <c r="I125" s="70"/>
      <c r="J125" s="70"/>
      <c r="K125" s="70"/>
      <c r="L125" s="70"/>
      <c r="M125" s="70"/>
      <c r="N125" s="70"/>
      <c r="O125" s="70"/>
      <c r="P125" s="70"/>
      <c r="Q125" s="70"/>
    </row>
    <row r="126" spans="1:17" ht="15.75" customHeight="1" x14ac:dyDescent="0.25">
      <c r="A126" s="70"/>
      <c r="B126" s="71"/>
      <c r="C126" s="71"/>
      <c r="D126" s="72"/>
      <c r="E126" s="72"/>
      <c r="F126" s="70"/>
      <c r="G126" s="70"/>
      <c r="H126" s="70"/>
      <c r="I126" s="70"/>
      <c r="J126" s="70"/>
      <c r="K126" s="70"/>
      <c r="L126" s="70"/>
      <c r="M126" s="70"/>
      <c r="N126" s="70"/>
      <c r="O126" s="70"/>
      <c r="P126" s="70"/>
      <c r="Q126" s="70"/>
    </row>
    <row r="127" spans="1:17" ht="15.75" customHeight="1" x14ac:dyDescent="0.25">
      <c r="A127" s="70"/>
      <c r="B127" s="71"/>
      <c r="C127" s="71"/>
      <c r="D127" s="72"/>
      <c r="E127" s="72"/>
      <c r="F127" s="70"/>
      <c r="G127" s="70"/>
      <c r="H127" s="70"/>
      <c r="I127" s="70"/>
      <c r="J127" s="70"/>
      <c r="K127" s="70"/>
      <c r="L127" s="70"/>
      <c r="M127" s="70"/>
      <c r="N127" s="70"/>
      <c r="O127" s="70"/>
      <c r="P127" s="70"/>
      <c r="Q127" s="70"/>
    </row>
    <row r="128" spans="1:17" ht="15.75" customHeight="1" x14ac:dyDescent="0.25">
      <c r="A128" s="70"/>
      <c r="B128" s="71"/>
      <c r="C128" s="71"/>
      <c r="D128" s="72"/>
      <c r="E128" s="72"/>
      <c r="F128" s="70"/>
      <c r="G128" s="70"/>
      <c r="H128" s="70"/>
      <c r="I128" s="70"/>
      <c r="J128" s="70"/>
      <c r="K128" s="70"/>
      <c r="L128" s="70"/>
      <c r="M128" s="70"/>
      <c r="N128" s="70"/>
      <c r="O128" s="70"/>
      <c r="P128" s="70"/>
      <c r="Q128" s="70"/>
    </row>
    <row r="129" spans="1:17" ht="15.75" customHeight="1" x14ac:dyDescent="0.25">
      <c r="A129" s="70"/>
      <c r="B129" s="71"/>
      <c r="C129" s="71"/>
      <c r="D129" s="72"/>
      <c r="E129" s="72"/>
      <c r="F129" s="70"/>
      <c r="G129" s="70"/>
      <c r="H129" s="70"/>
      <c r="I129" s="70"/>
      <c r="J129" s="70"/>
      <c r="K129" s="70"/>
      <c r="L129" s="70"/>
      <c r="M129" s="70"/>
      <c r="N129" s="70"/>
      <c r="O129" s="70"/>
      <c r="P129" s="70"/>
      <c r="Q129" s="70"/>
    </row>
    <row r="130" spans="1:17" ht="15.75" customHeight="1" x14ac:dyDescent="0.25">
      <c r="A130" s="70"/>
      <c r="B130" s="71"/>
      <c r="C130" s="71"/>
      <c r="D130" s="72"/>
      <c r="E130" s="72"/>
      <c r="F130" s="70"/>
      <c r="G130" s="70"/>
      <c r="H130" s="70"/>
      <c r="I130" s="70"/>
      <c r="J130" s="70"/>
      <c r="K130" s="70"/>
      <c r="L130" s="70"/>
      <c r="M130" s="70"/>
      <c r="N130" s="70"/>
      <c r="O130" s="70"/>
      <c r="P130" s="70"/>
      <c r="Q130" s="70"/>
    </row>
    <row r="131" spans="1:17" ht="15.75" customHeight="1" x14ac:dyDescent="0.25">
      <c r="A131" s="70"/>
      <c r="B131" s="71"/>
      <c r="C131" s="71"/>
      <c r="D131" s="72"/>
      <c r="E131" s="72"/>
      <c r="F131" s="70"/>
      <c r="G131" s="70"/>
      <c r="H131" s="70"/>
      <c r="I131" s="70"/>
      <c r="J131" s="70"/>
      <c r="K131" s="70"/>
      <c r="L131" s="70"/>
      <c r="M131" s="70"/>
      <c r="N131" s="70"/>
      <c r="O131" s="70"/>
      <c r="P131" s="70"/>
      <c r="Q131" s="70"/>
    </row>
    <row r="132" spans="1:17" ht="15.75" customHeight="1" x14ac:dyDescent="0.25">
      <c r="A132" s="70"/>
      <c r="B132" s="71"/>
      <c r="C132" s="71"/>
      <c r="D132" s="72"/>
      <c r="E132" s="72"/>
      <c r="F132" s="70"/>
      <c r="G132" s="70"/>
      <c r="H132" s="70"/>
      <c r="I132" s="70"/>
      <c r="J132" s="70"/>
      <c r="K132" s="70"/>
      <c r="L132" s="70"/>
      <c r="M132" s="70"/>
      <c r="N132" s="70"/>
      <c r="O132" s="70"/>
      <c r="P132" s="70"/>
      <c r="Q132" s="70"/>
    </row>
    <row r="133" spans="1:17" ht="15.75" customHeight="1" x14ac:dyDescent="0.25">
      <c r="A133" s="70"/>
      <c r="B133" s="71"/>
      <c r="C133" s="71"/>
      <c r="D133" s="72"/>
      <c r="E133" s="72"/>
      <c r="F133" s="70"/>
      <c r="G133" s="70"/>
      <c r="H133" s="70"/>
      <c r="I133" s="70"/>
      <c r="J133" s="70"/>
      <c r="K133" s="70"/>
      <c r="L133" s="70"/>
      <c r="M133" s="70"/>
      <c r="N133" s="70"/>
      <c r="O133" s="70"/>
      <c r="P133" s="70"/>
      <c r="Q133" s="70"/>
    </row>
    <row r="134" spans="1:17" ht="15.75" customHeight="1" x14ac:dyDescent="0.25">
      <c r="A134" s="70"/>
      <c r="B134" s="71"/>
      <c r="C134" s="71"/>
      <c r="D134" s="72"/>
      <c r="E134" s="72"/>
      <c r="F134" s="70"/>
      <c r="G134" s="70"/>
      <c r="H134" s="70"/>
      <c r="I134" s="70"/>
      <c r="J134" s="70"/>
      <c r="K134" s="70"/>
      <c r="L134" s="70"/>
      <c r="M134" s="70"/>
      <c r="N134" s="70"/>
      <c r="O134" s="70"/>
      <c r="P134" s="70"/>
      <c r="Q134" s="70"/>
    </row>
    <row r="135" spans="1:17" ht="15.75" customHeight="1" x14ac:dyDescent="0.25">
      <c r="A135" s="70"/>
      <c r="B135" s="71"/>
      <c r="C135" s="71"/>
      <c r="D135" s="72"/>
      <c r="E135" s="72"/>
      <c r="F135" s="70"/>
      <c r="G135" s="70"/>
      <c r="H135" s="70"/>
      <c r="I135" s="70"/>
      <c r="J135" s="70"/>
      <c r="K135" s="70"/>
      <c r="L135" s="70"/>
      <c r="M135" s="70"/>
      <c r="N135" s="70"/>
      <c r="O135" s="70"/>
      <c r="P135" s="70"/>
      <c r="Q135" s="70"/>
    </row>
    <row r="136" spans="1:17" ht="15.75" customHeight="1" x14ac:dyDescent="0.25">
      <c r="A136" s="70"/>
      <c r="B136" s="71"/>
      <c r="C136" s="71"/>
      <c r="D136" s="72"/>
      <c r="E136" s="72"/>
      <c r="F136" s="70"/>
      <c r="G136" s="70"/>
      <c r="H136" s="70"/>
      <c r="I136" s="70"/>
      <c r="J136" s="70"/>
      <c r="K136" s="70"/>
      <c r="L136" s="70"/>
      <c r="M136" s="70"/>
      <c r="N136" s="70"/>
      <c r="O136" s="70"/>
      <c r="P136" s="70"/>
      <c r="Q136" s="70"/>
    </row>
    <row r="137" spans="1:17" ht="15.75" customHeight="1" x14ac:dyDescent="0.25">
      <c r="A137" s="70"/>
      <c r="B137" s="71"/>
      <c r="C137" s="71"/>
      <c r="D137" s="72"/>
      <c r="E137" s="72"/>
      <c r="F137" s="70"/>
      <c r="G137" s="70"/>
      <c r="H137" s="70"/>
      <c r="I137" s="70"/>
      <c r="J137" s="70"/>
      <c r="K137" s="70"/>
      <c r="L137" s="70"/>
      <c r="M137" s="70"/>
      <c r="N137" s="70"/>
      <c r="O137" s="70"/>
      <c r="P137" s="70"/>
      <c r="Q137" s="70"/>
    </row>
    <row r="138" spans="1:17" ht="15.75" customHeight="1" x14ac:dyDescent="0.25">
      <c r="A138" s="70"/>
      <c r="B138" s="71"/>
      <c r="C138" s="71"/>
      <c r="D138" s="72"/>
      <c r="E138" s="72"/>
      <c r="F138" s="70"/>
      <c r="G138" s="70"/>
      <c r="H138" s="70"/>
      <c r="I138" s="70"/>
      <c r="J138" s="70"/>
      <c r="K138" s="70"/>
      <c r="L138" s="70"/>
      <c r="M138" s="70"/>
      <c r="N138" s="70"/>
      <c r="O138" s="70"/>
      <c r="P138" s="70"/>
      <c r="Q138" s="70"/>
    </row>
    <row r="139" spans="1:17" ht="15.75" customHeight="1" x14ac:dyDescent="0.25">
      <c r="A139" s="70"/>
      <c r="B139" s="71"/>
      <c r="C139" s="71"/>
      <c r="D139" s="72"/>
      <c r="E139" s="72"/>
      <c r="F139" s="70"/>
      <c r="G139" s="70"/>
      <c r="H139" s="70"/>
      <c r="I139" s="70"/>
      <c r="J139" s="70"/>
      <c r="K139" s="70"/>
      <c r="L139" s="70"/>
      <c r="M139" s="70"/>
      <c r="N139" s="70"/>
      <c r="O139" s="70"/>
      <c r="P139" s="70"/>
      <c r="Q139" s="70"/>
    </row>
    <row r="140" spans="1:17" ht="15.75" customHeight="1" x14ac:dyDescent="0.25">
      <c r="A140" s="70"/>
      <c r="B140" s="71"/>
      <c r="C140" s="71"/>
      <c r="D140" s="72"/>
      <c r="E140" s="72"/>
      <c r="F140" s="70"/>
      <c r="G140" s="70"/>
      <c r="H140" s="70"/>
      <c r="I140" s="70"/>
      <c r="J140" s="70"/>
      <c r="K140" s="70"/>
      <c r="L140" s="70"/>
      <c r="M140" s="70"/>
      <c r="N140" s="70"/>
      <c r="O140" s="70"/>
      <c r="P140" s="70"/>
      <c r="Q140" s="70"/>
    </row>
    <row r="141" spans="1:17" ht="15.75" customHeight="1" x14ac:dyDescent="0.25">
      <c r="A141" s="70"/>
      <c r="B141" s="71"/>
      <c r="C141" s="71"/>
      <c r="D141" s="72"/>
      <c r="E141" s="72"/>
      <c r="F141" s="70"/>
      <c r="G141" s="70"/>
      <c r="H141" s="70"/>
      <c r="I141" s="70"/>
      <c r="J141" s="70"/>
      <c r="K141" s="70"/>
      <c r="L141" s="70"/>
      <c r="M141" s="70"/>
      <c r="N141" s="70"/>
      <c r="O141" s="70"/>
      <c r="P141" s="70"/>
      <c r="Q141" s="70"/>
    </row>
    <row r="142" spans="1:17" ht="15.75" customHeight="1" x14ac:dyDescent="0.25">
      <c r="A142" s="70"/>
      <c r="B142" s="71"/>
      <c r="C142" s="71"/>
      <c r="D142" s="72"/>
      <c r="E142" s="72"/>
      <c r="F142" s="70"/>
      <c r="G142" s="70"/>
      <c r="H142" s="70"/>
      <c r="I142" s="70"/>
      <c r="J142" s="70"/>
      <c r="K142" s="70"/>
      <c r="L142" s="70"/>
      <c r="M142" s="70"/>
      <c r="N142" s="70"/>
      <c r="O142" s="70"/>
      <c r="P142" s="70"/>
      <c r="Q142" s="70"/>
    </row>
    <row r="143" spans="1:17" ht="15.75" customHeight="1" x14ac:dyDescent="0.25">
      <c r="A143" s="70"/>
      <c r="B143" s="71"/>
      <c r="C143" s="71"/>
      <c r="D143" s="72"/>
      <c r="E143" s="72"/>
      <c r="F143" s="70"/>
      <c r="G143" s="70"/>
      <c r="H143" s="70"/>
      <c r="I143" s="70"/>
      <c r="J143" s="70"/>
      <c r="K143" s="70"/>
      <c r="L143" s="70"/>
      <c r="M143" s="70"/>
      <c r="N143" s="70"/>
      <c r="O143" s="70"/>
      <c r="P143" s="70"/>
      <c r="Q143" s="70"/>
    </row>
    <row r="144" spans="1:17" ht="15.75" customHeight="1" x14ac:dyDescent="0.25">
      <c r="A144" s="70"/>
      <c r="B144" s="71"/>
      <c r="C144" s="71"/>
      <c r="D144" s="72"/>
      <c r="E144" s="72"/>
      <c r="F144" s="70"/>
      <c r="G144" s="70"/>
      <c r="H144" s="70"/>
      <c r="I144" s="70"/>
      <c r="J144" s="70"/>
      <c r="K144" s="70"/>
      <c r="L144" s="70"/>
      <c r="M144" s="70"/>
      <c r="N144" s="70"/>
      <c r="O144" s="70"/>
      <c r="P144" s="70"/>
      <c r="Q144" s="70"/>
    </row>
    <row r="145" spans="1:17" ht="15.75" customHeight="1" x14ac:dyDescent="0.25">
      <c r="A145" s="70"/>
      <c r="B145" s="71"/>
      <c r="C145" s="71"/>
      <c r="D145" s="72"/>
      <c r="E145" s="72"/>
      <c r="F145" s="70"/>
      <c r="G145" s="70"/>
      <c r="H145" s="70"/>
      <c r="I145" s="70"/>
      <c r="J145" s="70"/>
      <c r="K145" s="70"/>
      <c r="L145" s="70"/>
      <c r="M145" s="70"/>
      <c r="N145" s="70"/>
      <c r="O145" s="70"/>
      <c r="P145" s="70"/>
      <c r="Q145" s="70"/>
    </row>
    <row r="146" spans="1:17" ht="15.75" customHeight="1" x14ac:dyDescent="0.25">
      <c r="A146" s="70"/>
      <c r="B146" s="71"/>
      <c r="C146" s="71"/>
      <c r="D146" s="72"/>
      <c r="E146" s="72"/>
      <c r="F146" s="70"/>
      <c r="G146" s="70"/>
      <c r="H146" s="70"/>
      <c r="I146" s="70"/>
      <c r="J146" s="70"/>
      <c r="K146" s="70"/>
      <c r="L146" s="70"/>
      <c r="M146" s="70"/>
      <c r="N146" s="70"/>
      <c r="O146" s="70"/>
      <c r="P146" s="70"/>
      <c r="Q146" s="70"/>
    </row>
    <row r="147" spans="1:17" ht="15.75" customHeight="1" x14ac:dyDescent="0.25">
      <c r="A147" s="70"/>
      <c r="B147" s="71"/>
      <c r="C147" s="71"/>
      <c r="D147" s="72"/>
      <c r="E147" s="72"/>
      <c r="F147" s="70"/>
      <c r="G147" s="70"/>
      <c r="H147" s="70"/>
      <c r="I147" s="70"/>
      <c r="J147" s="70"/>
      <c r="K147" s="70"/>
      <c r="L147" s="70"/>
      <c r="M147" s="70"/>
      <c r="N147" s="70"/>
      <c r="O147" s="70"/>
      <c r="P147" s="70"/>
      <c r="Q147" s="70"/>
    </row>
    <row r="148" spans="1:17" ht="15.75" customHeight="1" x14ac:dyDescent="0.25">
      <c r="A148" s="70"/>
      <c r="B148" s="71"/>
      <c r="C148" s="71"/>
      <c r="D148" s="72"/>
      <c r="E148" s="72"/>
      <c r="F148" s="70"/>
      <c r="G148" s="70"/>
      <c r="H148" s="70"/>
      <c r="I148" s="70"/>
      <c r="J148" s="70"/>
      <c r="K148" s="70"/>
      <c r="L148" s="70"/>
      <c r="M148" s="70"/>
      <c r="N148" s="70"/>
      <c r="O148" s="70"/>
      <c r="P148" s="70"/>
      <c r="Q148" s="70"/>
    </row>
    <row r="149" spans="1:17" ht="15.75" customHeight="1" x14ac:dyDescent="0.25">
      <c r="A149" s="70"/>
      <c r="B149" s="71"/>
      <c r="C149" s="71"/>
      <c r="D149" s="72"/>
      <c r="E149" s="72"/>
      <c r="F149" s="70"/>
      <c r="G149" s="70"/>
      <c r="H149" s="70"/>
      <c r="I149" s="70"/>
      <c r="J149" s="70"/>
      <c r="K149" s="70"/>
      <c r="L149" s="70"/>
      <c r="M149" s="70"/>
      <c r="N149" s="70"/>
      <c r="O149" s="70"/>
      <c r="P149" s="70"/>
      <c r="Q149" s="70"/>
    </row>
    <row r="150" spans="1:17" ht="15.75" customHeight="1" x14ac:dyDescent="0.25">
      <c r="A150" s="70"/>
      <c r="B150" s="71"/>
      <c r="C150" s="71"/>
      <c r="D150" s="72"/>
      <c r="E150" s="72"/>
      <c r="F150" s="70"/>
      <c r="G150" s="70"/>
      <c r="H150" s="70"/>
      <c r="I150" s="70"/>
      <c r="J150" s="70"/>
      <c r="K150" s="70"/>
      <c r="L150" s="70"/>
      <c r="M150" s="70"/>
      <c r="N150" s="70"/>
      <c r="O150" s="70"/>
      <c r="P150" s="70"/>
      <c r="Q150" s="70"/>
    </row>
    <row r="151" spans="1:17" ht="15.75" customHeight="1" x14ac:dyDescent="0.25">
      <c r="A151" s="70"/>
      <c r="B151" s="71"/>
      <c r="C151" s="71"/>
      <c r="D151" s="72"/>
      <c r="E151" s="72"/>
      <c r="F151" s="70"/>
      <c r="G151" s="70"/>
      <c r="H151" s="70"/>
      <c r="I151" s="70"/>
      <c r="J151" s="70"/>
      <c r="K151" s="70"/>
      <c r="L151" s="70"/>
      <c r="M151" s="70"/>
      <c r="N151" s="70"/>
      <c r="O151" s="70"/>
      <c r="P151" s="70"/>
      <c r="Q151" s="70"/>
    </row>
    <row r="152" spans="1:17" ht="15.75" customHeight="1" x14ac:dyDescent="0.25">
      <c r="A152" s="70"/>
      <c r="B152" s="71"/>
      <c r="C152" s="71"/>
      <c r="D152" s="72"/>
      <c r="E152" s="72"/>
      <c r="F152" s="70"/>
      <c r="G152" s="70"/>
      <c r="H152" s="70"/>
      <c r="I152" s="70"/>
      <c r="J152" s="70"/>
      <c r="K152" s="70"/>
      <c r="L152" s="70"/>
      <c r="M152" s="70"/>
      <c r="N152" s="70"/>
      <c r="O152" s="70"/>
      <c r="P152" s="70"/>
      <c r="Q152" s="70"/>
    </row>
    <row r="153" spans="1:17" ht="15.75" customHeight="1" x14ac:dyDescent="0.25">
      <c r="A153" s="70"/>
      <c r="B153" s="71"/>
      <c r="C153" s="71"/>
      <c r="D153" s="72"/>
      <c r="E153" s="72"/>
      <c r="F153" s="70"/>
      <c r="G153" s="70"/>
      <c r="H153" s="70"/>
      <c r="I153" s="70"/>
      <c r="J153" s="70"/>
      <c r="K153" s="70"/>
      <c r="L153" s="70"/>
      <c r="M153" s="70"/>
      <c r="N153" s="70"/>
      <c r="O153" s="70"/>
      <c r="P153" s="70"/>
      <c r="Q153" s="70"/>
    </row>
    <row r="154" spans="1:17" ht="15.75" customHeight="1" x14ac:dyDescent="0.25">
      <c r="A154" s="70"/>
      <c r="B154" s="71"/>
      <c r="C154" s="71"/>
      <c r="D154" s="72"/>
      <c r="E154" s="72"/>
      <c r="F154" s="70"/>
      <c r="G154" s="70"/>
      <c r="H154" s="70"/>
      <c r="I154" s="70"/>
      <c r="J154" s="70"/>
      <c r="K154" s="70"/>
      <c r="L154" s="70"/>
      <c r="M154" s="70"/>
      <c r="N154" s="70"/>
      <c r="O154" s="70"/>
      <c r="P154" s="70"/>
      <c r="Q154" s="70"/>
    </row>
    <row r="155" spans="1:17" ht="15.75" customHeight="1" x14ac:dyDescent="0.25">
      <c r="A155" s="70"/>
      <c r="B155" s="71"/>
      <c r="C155" s="71"/>
      <c r="D155" s="72"/>
      <c r="E155" s="72"/>
      <c r="F155" s="70"/>
      <c r="G155" s="70"/>
      <c r="H155" s="70"/>
      <c r="I155" s="70"/>
      <c r="J155" s="70"/>
      <c r="K155" s="70"/>
      <c r="L155" s="70"/>
      <c r="M155" s="70"/>
      <c r="N155" s="70"/>
      <c r="O155" s="70"/>
      <c r="P155" s="70"/>
      <c r="Q155" s="70"/>
    </row>
    <row r="156" spans="1:17" ht="15.75" customHeight="1" x14ac:dyDescent="0.25">
      <c r="A156" s="70"/>
      <c r="B156" s="71"/>
      <c r="C156" s="71"/>
      <c r="D156" s="72"/>
      <c r="E156" s="72"/>
      <c r="F156" s="70"/>
      <c r="G156" s="70"/>
      <c r="H156" s="70"/>
      <c r="I156" s="70"/>
      <c r="J156" s="70"/>
      <c r="K156" s="70"/>
      <c r="L156" s="70"/>
      <c r="M156" s="70"/>
      <c r="N156" s="70"/>
      <c r="O156" s="70"/>
      <c r="P156" s="70"/>
      <c r="Q156" s="70"/>
    </row>
    <row r="157" spans="1:17" ht="15.75" customHeight="1" x14ac:dyDescent="0.25">
      <c r="A157" s="70"/>
      <c r="B157" s="71"/>
      <c r="C157" s="71"/>
      <c r="D157" s="72"/>
      <c r="E157" s="72"/>
      <c r="F157" s="70"/>
      <c r="G157" s="70"/>
      <c r="H157" s="70"/>
      <c r="I157" s="70"/>
      <c r="J157" s="70"/>
      <c r="K157" s="70"/>
      <c r="L157" s="70"/>
      <c r="M157" s="70"/>
      <c r="N157" s="70"/>
      <c r="O157" s="70"/>
      <c r="P157" s="70"/>
      <c r="Q157" s="70"/>
    </row>
    <row r="158" spans="1:17" ht="15.75" customHeight="1" x14ac:dyDescent="0.25">
      <c r="A158" s="70"/>
      <c r="B158" s="71"/>
      <c r="C158" s="71"/>
      <c r="D158" s="72"/>
      <c r="E158" s="72"/>
      <c r="F158" s="70"/>
      <c r="G158" s="70"/>
      <c r="H158" s="70"/>
      <c r="I158" s="70"/>
      <c r="J158" s="70"/>
      <c r="K158" s="70"/>
      <c r="L158" s="70"/>
      <c r="M158" s="70"/>
      <c r="N158" s="70"/>
      <c r="O158" s="70"/>
      <c r="P158" s="70"/>
      <c r="Q158" s="70"/>
    </row>
    <row r="159" spans="1:17" ht="15.75" customHeight="1" x14ac:dyDescent="0.25">
      <c r="A159" s="70"/>
      <c r="B159" s="71"/>
      <c r="C159" s="71"/>
      <c r="D159" s="72"/>
      <c r="E159" s="72"/>
      <c r="F159" s="70"/>
      <c r="G159" s="70"/>
      <c r="H159" s="70"/>
      <c r="I159" s="70"/>
      <c r="J159" s="70"/>
      <c r="K159" s="70"/>
      <c r="L159" s="70"/>
      <c r="M159" s="70"/>
      <c r="N159" s="70"/>
      <c r="O159" s="70"/>
      <c r="P159" s="70"/>
      <c r="Q159" s="70"/>
    </row>
    <row r="160" spans="1:17" ht="15.75" customHeight="1" x14ac:dyDescent="0.25">
      <c r="A160" s="70"/>
      <c r="B160" s="71"/>
      <c r="C160" s="71"/>
      <c r="D160" s="72"/>
      <c r="E160" s="72"/>
      <c r="F160" s="70"/>
      <c r="G160" s="70"/>
      <c r="H160" s="70"/>
      <c r="I160" s="70"/>
      <c r="J160" s="70"/>
      <c r="K160" s="70"/>
      <c r="L160" s="70"/>
      <c r="M160" s="70"/>
      <c r="N160" s="70"/>
      <c r="O160" s="70"/>
      <c r="P160" s="70"/>
      <c r="Q160" s="70"/>
    </row>
    <row r="161" spans="1:17" ht="15.75" customHeight="1" x14ac:dyDescent="0.25">
      <c r="A161" s="70"/>
      <c r="B161" s="71"/>
      <c r="C161" s="71"/>
      <c r="D161" s="72"/>
      <c r="E161" s="72"/>
      <c r="F161" s="70"/>
      <c r="G161" s="70"/>
      <c r="H161" s="70"/>
      <c r="I161" s="70"/>
      <c r="J161" s="70"/>
      <c r="K161" s="70"/>
      <c r="L161" s="70"/>
      <c r="M161" s="70"/>
      <c r="N161" s="70"/>
      <c r="O161" s="70"/>
      <c r="P161" s="70"/>
      <c r="Q161" s="70"/>
    </row>
    <row r="162" spans="1:17" ht="15.75" customHeight="1" x14ac:dyDescent="0.25">
      <c r="A162" s="70"/>
      <c r="B162" s="71"/>
      <c r="C162" s="71"/>
      <c r="D162" s="72"/>
      <c r="E162" s="72"/>
      <c r="F162" s="70"/>
      <c r="G162" s="70"/>
      <c r="H162" s="70"/>
      <c r="I162" s="70"/>
      <c r="J162" s="70"/>
      <c r="K162" s="70"/>
      <c r="L162" s="70"/>
      <c r="M162" s="70"/>
      <c r="N162" s="70"/>
      <c r="O162" s="70"/>
      <c r="P162" s="70"/>
      <c r="Q162" s="70"/>
    </row>
    <row r="163" spans="1:17" ht="15.75" customHeight="1" x14ac:dyDescent="0.25">
      <c r="A163" s="70"/>
      <c r="B163" s="71"/>
      <c r="C163" s="71"/>
      <c r="D163" s="72"/>
      <c r="E163" s="72"/>
      <c r="F163" s="70"/>
      <c r="G163" s="70"/>
      <c r="H163" s="70"/>
      <c r="I163" s="70"/>
      <c r="J163" s="70"/>
      <c r="K163" s="70"/>
      <c r="L163" s="70"/>
      <c r="M163" s="70"/>
      <c r="N163" s="70"/>
      <c r="O163" s="70"/>
      <c r="P163" s="70"/>
      <c r="Q163" s="70"/>
    </row>
    <row r="164" spans="1:17" ht="15.75" customHeight="1" x14ac:dyDescent="0.25">
      <c r="A164" s="70"/>
      <c r="B164" s="71"/>
      <c r="C164" s="71"/>
      <c r="D164" s="72"/>
      <c r="E164" s="72"/>
      <c r="F164" s="70"/>
      <c r="G164" s="70"/>
      <c r="H164" s="70"/>
      <c r="I164" s="70"/>
      <c r="J164" s="70"/>
      <c r="K164" s="70"/>
      <c r="L164" s="70"/>
      <c r="M164" s="70"/>
      <c r="N164" s="70"/>
      <c r="O164" s="70"/>
      <c r="P164" s="70"/>
      <c r="Q164" s="70"/>
    </row>
    <row r="165" spans="1:17" ht="15.75" customHeight="1" x14ac:dyDescent="0.25">
      <c r="A165" s="70"/>
      <c r="B165" s="71"/>
      <c r="C165" s="71"/>
      <c r="D165" s="72"/>
      <c r="E165" s="72"/>
      <c r="F165" s="70"/>
      <c r="G165" s="70"/>
      <c r="H165" s="70"/>
      <c r="I165" s="70"/>
      <c r="J165" s="70"/>
      <c r="K165" s="70"/>
      <c r="L165" s="70"/>
      <c r="M165" s="70"/>
      <c r="N165" s="70"/>
      <c r="O165" s="70"/>
      <c r="P165" s="70"/>
      <c r="Q165" s="70"/>
    </row>
    <row r="166" spans="1:17" ht="15.75" customHeight="1" x14ac:dyDescent="0.25">
      <c r="A166" s="70"/>
      <c r="B166" s="71"/>
      <c r="C166" s="71"/>
      <c r="D166" s="72"/>
      <c r="E166" s="72"/>
      <c r="F166" s="70"/>
      <c r="G166" s="70"/>
      <c r="H166" s="70"/>
      <c r="I166" s="70"/>
      <c r="J166" s="70"/>
      <c r="K166" s="70"/>
      <c r="L166" s="70"/>
      <c r="M166" s="70"/>
      <c r="N166" s="70"/>
      <c r="O166" s="70"/>
      <c r="P166" s="70"/>
      <c r="Q166" s="70"/>
    </row>
    <row r="167" spans="1:17" ht="15.75" customHeight="1" x14ac:dyDescent="0.25">
      <c r="A167" s="70"/>
      <c r="B167" s="71"/>
      <c r="C167" s="71"/>
      <c r="D167" s="72"/>
      <c r="E167" s="72"/>
      <c r="F167" s="70"/>
      <c r="G167" s="70"/>
      <c r="H167" s="70"/>
      <c r="I167" s="70"/>
      <c r="J167" s="70"/>
      <c r="K167" s="70"/>
      <c r="L167" s="70"/>
      <c r="M167" s="70"/>
      <c r="N167" s="70"/>
      <c r="O167" s="70"/>
      <c r="P167" s="70"/>
      <c r="Q167" s="70"/>
    </row>
    <row r="168" spans="1:17" ht="15.75" customHeight="1" x14ac:dyDescent="0.25">
      <c r="A168" s="70"/>
      <c r="B168" s="71"/>
      <c r="C168" s="71"/>
      <c r="D168" s="72"/>
      <c r="E168" s="72"/>
      <c r="F168" s="70"/>
      <c r="G168" s="70"/>
      <c r="H168" s="70"/>
      <c r="I168" s="70"/>
      <c r="J168" s="70"/>
      <c r="K168" s="70"/>
      <c r="L168" s="70"/>
      <c r="M168" s="70"/>
      <c r="N168" s="70"/>
      <c r="O168" s="70"/>
      <c r="P168" s="70"/>
      <c r="Q168" s="70"/>
    </row>
    <row r="169" spans="1:17" ht="15.75" customHeight="1" x14ac:dyDescent="0.25">
      <c r="A169" s="70"/>
      <c r="B169" s="71"/>
      <c r="C169" s="71"/>
      <c r="D169" s="72"/>
      <c r="E169" s="72"/>
      <c r="F169" s="70"/>
      <c r="G169" s="70"/>
      <c r="H169" s="70"/>
      <c r="I169" s="70"/>
      <c r="J169" s="70"/>
      <c r="K169" s="70"/>
      <c r="L169" s="70"/>
      <c r="M169" s="70"/>
      <c r="N169" s="70"/>
      <c r="O169" s="70"/>
      <c r="P169" s="70"/>
      <c r="Q169" s="70"/>
    </row>
    <row r="170" spans="1:17" ht="15.75" customHeight="1" x14ac:dyDescent="0.25">
      <c r="A170" s="70"/>
      <c r="B170" s="71"/>
      <c r="C170" s="71"/>
      <c r="D170" s="72"/>
      <c r="E170" s="72"/>
      <c r="F170" s="70"/>
      <c r="G170" s="70"/>
      <c r="H170" s="70"/>
      <c r="I170" s="70"/>
      <c r="J170" s="70"/>
      <c r="K170" s="70"/>
      <c r="L170" s="70"/>
      <c r="M170" s="70"/>
      <c r="N170" s="70"/>
      <c r="O170" s="70"/>
      <c r="P170" s="70"/>
      <c r="Q170" s="70"/>
    </row>
    <row r="171" spans="1:17" ht="15.75" customHeight="1" x14ac:dyDescent="0.25">
      <c r="A171" s="70"/>
      <c r="B171" s="71"/>
      <c r="C171" s="71"/>
      <c r="D171" s="72"/>
      <c r="E171" s="72"/>
      <c r="F171" s="70"/>
      <c r="G171" s="70"/>
      <c r="H171" s="70"/>
      <c r="I171" s="70"/>
      <c r="J171" s="70"/>
      <c r="K171" s="70"/>
      <c r="L171" s="70"/>
      <c r="M171" s="70"/>
      <c r="N171" s="70"/>
      <c r="O171" s="70"/>
      <c r="P171" s="70"/>
      <c r="Q171" s="70"/>
    </row>
    <row r="172" spans="1:17" ht="15.75" customHeight="1" x14ac:dyDescent="0.25">
      <c r="A172" s="70"/>
      <c r="B172" s="71"/>
      <c r="C172" s="71"/>
      <c r="D172" s="72"/>
      <c r="E172" s="72"/>
      <c r="F172" s="70"/>
      <c r="G172" s="70"/>
      <c r="H172" s="70"/>
      <c r="I172" s="70"/>
      <c r="J172" s="70"/>
      <c r="K172" s="70"/>
      <c r="L172" s="70"/>
      <c r="M172" s="70"/>
      <c r="N172" s="70"/>
      <c r="O172" s="70"/>
      <c r="P172" s="70"/>
      <c r="Q172" s="70"/>
    </row>
    <row r="173" spans="1:17" ht="15.75" customHeight="1" x14ac:dyDescent="0.25">
      <c r="A173" s="70"/>
      <c r="B173" s="71"/>
      <c r="C173" s="71"/>
      <c r="D173" s="72"/>
      <c r="E173" s="72"/>
      <c r="F173" s="70"/>
      <c r="G173" s="70"/>
      <c r="H173" s="70"/>
      <c r="I173" s="70"/>
      <c r="J173" s="70"/>
      <c r="K173" s="70"/>
      <c r="L173" s="70"/>
      <c r="M173" s="70"/>
      <c r="N173" s="70"/>
      <c r="O173" s="70"/>
      <c r="P173" s="70"/>
      <c r="Q173" s="70"/>
    </row>
    <row r="174" spans="1:17" ht="15.75" customHeight="1" x14ac:dyDescent="0.25">
      <c r="A174" s="70"/>
      <c r="B174" s="71"/>
      <c r="C174" s="71"/>
      <c r="D174" s="72"/>
      <c r="E174" s="72"/>
      <c r="F174" s="70"/>
      <c r="G174" s="70"/>
      <c r="H174" s="70"/>
      <c r="I174" s="70"/>
      <c r="J174" s="70"/>
      <c r="K174" s="70"/>
      <c r="L174" s="70"/>
      <c r="M174" s="70"/>
      <c r="N174" s="70"/>
      <c r="O174" s="70"/>
      <c r="P174" s="70"/>
      <c r="Q174" s="70"/>
    </row>
    <row r="175" spans="1:17" ht="15.75" customHeight="1" x14ac:dyDescent="0.25">
      <c r="A175" s="70"/>
      <c r="B175" s="71"/>
      <c r="C175" s="71"/>
      <c r="D175" s="72"/>
      <c r="E175" s="72"/>
      <c r="F175" s="70"/>
      <c r="G175" s="70"/>
      <c r="H175" s="70"/>
      <c r="I175" s="70"/>
      <c r="J175" s="70"/>
      <c r="K175" s="70"/>
      <c r="L175" s="70"/>
      <c r="M175" s="70"/>
      <c r="N175" s="70"/>
      <c r="O175" s="70"/>
      <c r="P175" s="70"/>
      <c r="Q175" s="70"/>
    </row>
    <row r="176" spans="1:17" ht="15.75" customHeight="1" x14ac:dyDescent="0.25">
      <c r="A176" s="70"/>
      <c r="B176" s="71"/>
      <c r="C176" s="71"/>
      <c r="D176" s="72"/>
      <c r="E176" s="72"/>
      <c r="F176" s="70"/>
      <c r="G176" s="70"/>
      <c r="H176" s="70"/>
      <c r="I176" s="70"/>
      <c r="J176" s="70"/>
      <c r="K176" s="70"/>
      <c r="L176" s="70"/>
      <c r="M176" s="70"/>
      <c r="N176" s="70"/>
      <c r="O176" s="70"/>
      <c r="P176" s="70"/>
      <c r="Q176" s="70"/>
    </row>
    <row r="177" spans="1:17" ht="15.75" customHeight="1" x14ac:dyDescent="0.25">
      <c r="A177" s="70"/>
      <c r="B177" s="71"/>
      <c r="C177" s="71"/>
      <c r="D177" s="72"/>
      <c r="E177" s="72"/>
      <c r="F177" s="70"/>
      <c r="G177" s="70"/>
      <c r="H177" s="70"/>
      <c r="I177" s="70"/>
      <c r="J177" s="70"/>
      <c r="K177" s="70"/>
      <c r="L177" s="70"/>
      <c r="M177" s="70"/>
      <c r="N177" s="70"/>
      <c r="O177" s="70"/>
      <c r="P177" s="70"/>
      <c r="Q177" s="70"/>
    </row>
    <row r="178" spans="1:17" ht="15.75" customHeight="1" x14ac:dyDescent="0.25">
      <c r="A178" s="70"/>
      <c r="B178" s="71"/>
      <c r="C178" s="71"/>
      <c r="D178" s="72"/>
      <c r="E178" s="72"/>
      <c r="F178" s="70"/>
      <c r="G178" s="70"/>
      <c r="H178" s="70"/>
      <c r="I178" s="70"/>
      <c r="J178" s="70"/>
      <c r="K178" s="70"/>
      <c r="L178" s="70"/>
      <c r="M178" s="70"/>
      <c r="N178" s="70"/>
      <c r="O178" s="70"/>
      <c r="P178" s="70"/>
      <c r="Q178" s="70"/>
    </row>
    <row r="179" spans="1:17" ht="15.75" customHeight="1" x14ac:dyDescent="0.25">
      <c r="A179" s="70"/>
      <c r="B179" s="71"/>
      <c r="C179" s="71"/>
      <c r="D179" s="72"/>
      <c r="E179" s="72"/>
      <c r="F179" s="70"/>
      <c r="G179" s="70"/>
      <c r="H179" s="70"/>
      <c r="I179" s="70"/>
      <c r="J179" s="70"/>
      <c r="K179" s="70"/>
      <c r="L179" s="70"/>
      <c r="M179" s="70"/>
      <c r="N179" s="70"/>
      <c r="O179" s="70"/>
      <c r="P179" s="70"/>
      <c r="Q179" s="70"/>
    </row>
    <row r="180" spans="1:17" ht="15.75" customHeight="1" x14ac:dyDescent="0.25">
      <c r="A180" s="70"/>
      <c r="B180" s="71"/>
      <c r="C180" s="71"/>
      <c r="D180" s="72"/>
      <c r="E180" s="72"/>
      <c r="F180" s="70"/>
      <c r="G180" s="70"/>
      <c r="H180" s="70"/>
      <c r="I180" s="70"/>
      <c r="J180" s="70"/>
      <c r="K180" s="70"/>
      <c r="L180" s="70"/>
      <c r="M180" s="70"/>
      <c r="N180" s="70"/>
      <c r="O180" s="70"/>
      <c r="P180" s="70"/>
      <c r="Q180" s="70"/>
    </row>
    <row r="181" spans="1:17" ht="15.75" customHeight="1" x14ac:dyDescent="0.25">
      <c r="A181" s="70"/>
      <c r="B181" s="71"/>
      <c r="C181" s="71"/>
      <c r="D181" s="72"/>
      <c r="E181" s="72"/>
      <c r="F181" s="70"/>
      <c r="G181" s="70"/>
      <c r="H181" s="70"/>
      <c r="I181" s="70"/>
      <c r="J181" s="70"/>
      <c r="K181" s="70"/>
      <c r="L181" s="70"/>
      <c r="M181" s="70"/>
      <c r="N181" s="70"/>
      <c r="O181" s="70"/>
      <c r="P181" s="70"/>
      <c r="Q181" s="70"/>
    </row>
    <row r="182" spans="1:17" ht="15.75" customHeight="1" x14ac:dyDescent="0.25">
      <c r="A182" s="70"/>
      <c r="B182" s="71"/>
      <c r="C182" s="71"/>
      <c r="D182" s="72"/>
      <c r="E182" s="72"/>
      <c r="F182" s="70"/>
      <c r="G182" s="70"/>
      <c r="H182" s="70"/>
      <c r="I182" s="70"/>
      <c r="J182" s="70"/>
      <c r="K182" s="70"/>
      <c r="L182" s="70"/>
      <c r="M182" s="70"/>
      <c r="N182" s="70"/>
      <c r="O182" s="70"/>
      <c r="P182" s="70"/>
      <c r="Q182" s="70"/>
    </row>
    <row r="183" spans="1:17" ht="15.75" customHeight="1" x14ac:dyDescent="0.25">
      <c r="A183" s="70"/>
      <c r="B183" s="71"/>
      <c r="C183" s="71"/>
      <c r="D183" s="72"/>
      <c r="E183" s="72"/>
      <c r="F183" s="70"/>
      <c r="G183" s="70"/>
      <c r="H183" s="70"/>
      <c r="I183" s="70"/>
      <c r="J183" s="70"/>
      <c r="K183" s="70"/>
      <c r="L183" s="70"/>
      <c r="M183" s="70"/>
      <c r="N183" s="70"/>
      <c r="O183" s="70"/>
      <c r="P183" s="70"/>
      <c r="Q183" s="70"/>
    </row>
    <row r="184" spans="1:17" ht="15.75" customHeight="1" x14ac:dyDescent="0.25">
      <c r="A184" s="70"/>
      <c r="B184" s="71"/>
      <c r="C184" s="71"/>
      <c r="D184" s="72"/>
      <c r="E184" s="72"/>
      <c r="F184" s="70"/>
      <c r="G184" s="70"/>
      <c r="H184" s="70"/>
      <c r="I184" s="70"/>
      <c r="J184" s="70"/>
      <c r="K184" s="70"/>
      <c r="L184" s="70"/>
      <c r="M184" s="70"/>
      <c r="N184" s="70"/>
      <c r="O184" s="70"/>
      <c r="P184" s="70"/>
      <c r="Q184" s="70"/>
    </row>
    <row r="185" spans="1:17" ht="15.75" customHeight="1" x14ac:dyDescent="0.25">
      <c r="A185" s="70"/>
      <c r="B185" s="71"/>
      <c r="C185" s="71"/>
      <c r="D185" s="72"/>
      <c r="E185" s="72"/>
      <c r="F185" s="70"/>
      <c r="G185" s="70"/>
      <c r="H185" s="70"/>
      <c r="I185" s="70"/>
      <c r="J185" s="70"/>
      <c r="K185" s="70"/>
      <c r="L185" s="70"/>
      <c r="M185" s="70"/>
      <c r="N185" s="70"/>
      <c r="O185" s="70"/>
      <c r="P185" s="70"/>
      <c r="Q185" s="70"/>
    </row>
    <row r="186" spans="1:17" ht="15.75" customHeight="1" x14ac:dyDescent="0.25">
      <c r="A186" s="70"/>
      <c r="B186" s="71"/>
      <c r="C186" s="71"/>
      <c r="D186" s="72"/>
      <c r="E186" s="72"/>
      <c r="F186" s="70"/>
      <c r="G186" s="70"/>
      <c r="H186" s="70"/>
      <c r="I186" s="70"/>
      <c r="J186" s="70"/>
      <c r="K186" s="70"/>
      <c r="L186" s="70"/>
      <c r="M186" s="70"/>
      <c r="N186" s="70"/>
      <c r="O186" s="70"/>
      <c r="P186" s="70"/>
      <c r="Q186" s="70"/>
    </row>
    <row r="187" spans="1:17" ht="15.75" customHeight="1" x14ac:dyDescent="0.25">
      <c r="A187" s="70"/>
      <c r="B187" s="71"/>
      <c r="C187" s="71"/>
      <c r="D187" s="72"/>
      <c r="E187" s="72"/>
      <c r="F187" s="70"/>
      <c r="G187" s="70"/>
      <c r="H187" s="70"/>
      <c r="I187" s="70"/>
      <c r="J187" s="70"/>
      <c r="K187" s="70"/>
      <c r="L187" s="70"/>
      <c r="M187" s="70"/>
      <c r="N187" s="70"/>
      <c r="O187" s="70"/>
      <c r="P187" s="70"/>
      <c r="Q187" s="70"/>
    </row>
    <row r="188" spans="1:17" ht="15.75" customHeight="1" x14ac:dyDescent="0.25">
      <c r="A188" s="70"/>
      <c r="B188" s="71"/>
      <c r="C188" s="71"/>
      <c r="D188" s="72"/>
      <c r="E188" s="72"/>
      <c r="F188" s="70"/>
      <c r="G188" s="70"/>
      <c r="H188" s="70"/>
      <c r="I188" s="70"/>
      <c r="J188" s="70"/>
      <c r="K188" s="70"/>
      <c r="L188" s="70"/>
      <c r="M188" s="70"/>
      <c r="N188" s="70"/>
      <c r="O188" s="70"/>
      <c r="P188" s="70"/>
      <c r="Q188" s="70"/>
    </row>
    <row r="189" spans="1:17" ht="15.75" customHeight="1" x14ac:dyDescent="0.25">
      <c r="A189" s="70"/>
      <c r="B189" s="71"/>
      <c r="C189" s="71"/>
      <c r="D189" s="72"/>
      <c r="E189" s="72"/>
      <c r="F189" s="70"/>
      <c r="G189" s="70"/>
      <c r="H189" s="70"/>
      <c r="I189" s="70"/>
      <c r="J189" s="70"/>
      <c r="K189" s="70"/>
      <c r="L189" s="70"/>
      <c r="M189" s="70"/>
      <c r="N189" s="70"/>
      <c r="O189" s="70"/>
      <c r="P189" s="70"/>
      <c r="Q189" s="70"/>
    </row>
    <row r="190" spans="1:17" ht="15.75" customHeight="1" x14ac:dyDescent="0.25">
      <c r="A190" s="70"/>
      <c r="B190" s="71"/>
      <c r="C190" s="71"/>
      <c r="D190" s="72"/>
      <c r="E190" s="72"/>
      <c r="F190" s="70"/>
      <c r="G190" s="70"/>
      <c r="H190" s="70"/>
      <c r="I190" s="70"/>
      <c r="J190" s="70"/>
      <c r="K190" s="70"/>
      <c r="L190" s="70"/>
      <c r="M190" s="70"/>
      <c r="N190" s="70"/>
      <c r="O190" s="70"/>
      <c r="P190" s="70"/>
      <c r="Q190" s="70"/>
    </row>
    <row r="191" spans="1:17" ht="15.75" customHeight="1" x14ac:dyDescent="0.25">
      <c r="A191" s="70"/>
      <c r="B191" s="71"/>
      <c r="C191" s="71"/>
      <c r="D191" s="72"/>
      <c r="E191" s="72"/>
      <c r="F191" s="70"/>
      <c r="G191" s="70"/>
      <c r="H191" s="70"/>
      <c r="I191" s="70"/>
      <c r="J191" s="70"/>
      <c r="K191" s="70"/>
      <c r="L191" s="70"/>
      <c r="M191" s="70"/>
      <c r="N191" s="70"/>
      <c r="O191" s="70"/>
      <c r="P191" s="70"/>
      <c r="Q191" s="70"/>
    </row>
    <row r="192" spans="1:17" ht="15.75" customHeight="1" x14ac:dyDescent="0.25">
      <c r="A192" s="70"/>
      <c r="B192" s="71"/>
      <c r="C192" s="71"/>
      <c r="D192" s="72"/>
      <c r="E192" s="72"/>
      <c r="F192" s="70"/>
      <c r="G192" s="70"/>
      <c r="H192" s="70"/>
      <c r="I192" s="70"/>
      <c r="J192" s="70"/>
      <c r="K192" s="70"/>
      <c r="L192" s="70"/>
      <c r="M192" s="70"/>
      <c r="N192" s="70"/>
      <c r="O192" s="70"/>
      <c r="P192" s="70"/>
      <c r="Q192" s="70"/>
    </row>
    <row r="193" spans="1:17" ht="15.75" customHeight="1" x14ac:dyDescent="0.25">
      <c r="A193" s="70"/>
      <c r="B193" s="71"/>
      <c r="C193" s="71"/>
      <c r="D193" s="72"/>
      <c r="E193" s="72"/>
      <c r="F193" s="70"/>
      <c r="G193" s="70"/>
      <c r="H193" s="70"/>
      <c r="I193" s="70"/>
      <c r="J193" s="70"/>
      <c r="K193" s="70"/>
      <c r="L193" s="70"/>
      <c r="M193" s="70"/>
      <c r="N193" s="70"/>
      <c r="O193" s="70"/>
      <c r="P193" s="70"/>
      <c r="Q193" s="70"/>
    </row>
    <row r="194" spans="1:17" ht="15.75" customHeight="1" x14ac:dyDescent="0.25">
      <c r="A194" s="70"/>
      <c r="B194" s="71"/>
      <c r="C194" s="71"/>
      <c r="D194" s="72"/>
      <c r="E194" s="72"/>
      <c r="F194" s="70"/>
      <c r="G194" s="70"/>
      <c r="H194" s="70"/>
      <c r="I194" s="70"/>
      <c r="J194" s="70"/>
      <c r="K194" s="70"/>
      <c r="L194" s="70"/>
      <c r="M194" s="70"/>
      <c r="N194" s="70"/>
      <c r="O194" s="70"/>
      <c r="P194" s="70"/>
      <c r="Q194" s="70"/>
    </row>
    <row r="195" spans="1:17" ht="15.75" customHeight="1" x14ac:dyDescent="0.25">
      <c r="A195" s="70"/>
      <c r="B195" s="71"/>
      <c r="C195" s="71"/>
      <c r="D195" s="72"/>
      <c r="E195" s="72"/>
      <c r="F195" s="70"/>
      <c r="G195" s="70"/>
      <c r="H195" s="70"/>
      <c r="I195" s="70"/>
      <c r="J195" s="70"/>
      <c r="K195" s="70"/>
      <c r="L195" s="70"/>
      <c r="M195" s="70"/>
      <c r="N195" s="70"/>
      <c r="O195" s="70"/>
      <c r="P195" s="70"/>
      <c r="Q195" s="70"/>
    </row>
    <row r="196" spans="1:17" ht="15.75" customHeight="1" x14ac:dyDescent="0.25">
      <c r="A196" s="70"/>
      <c r="B196" s="71"/>
      <c r="C196" s="71"/>
      <c r="D196" s="72"/>
      <c r="E196" s="72"/>
      <c r="F196" s="70"/>
      <c r="G196" s="70"/>
      <c r="H196" s="70"/>
      <c r="I196" s="70"/>
      <c r="J196" s="70"/>
      <c r="K196" s="70"/>
      <c r="L196" s="70"/>
      <c r="M196" s="70"/>
      <c r="N196" s="70"/>
      <c r="O196" s="70"/>
      <c r="P196" s="70"/>
      <c r="Q196" s="70"/>
    </row>
    <row r="197" spans="1:17" ht="15.75" customHeight="1" x14ac:dyDescent="0.25">
      <c r="A197" s="70"/>
      <c r="B197" s="71"/>
      <c r="C197" s="71"/>
      <c r="D197" s="72"/>
      <c r="E197" s="72"/>
      <c r="F197" s="70"/>
      <c r="G197" s="70"/>
      <c r="H197" s="70"/>
      <c r="I197" s="70"/>
      <c r="J197" s="70"/>
      <c r="K197" s="70"/>
      <c r="L197" s="70"/>
      <c r="M197" s="70"/>
      <c r="N197" s="70"/>
      <c r="O197" s="70"/>
      <c r="P197" s="70"/>
      <c r="Q197" s="70"/>
    </row>
    <row r="198" spans="1:17" ht="15.75" customHeight="1" x14ac:dyDescent="0.25">
      <c r="A198" s="70"/>
      <c r="B198" s="71"/>
      <c r="C198" s="71"/>
      <c r="D198" s="72"/>
      <c r="E198" s="72"/>
      <c r="F198" s="70"/>
      <c r="G198" s="70"/>
      <c r="H198" s="70"/>
      <c r="I198" s="70"/>
      <c r="J198" s="70"/>
      <c r="K198" s="70"/>
      <c r="L198" s="70"/>
      <c r="M198" s="70"/>
      <c r="N198" s="70"/>
      <c r="O198" s="70"/>
      <c r="P198" s="70"/>
      <c r="Q198" s="70"/>
    </row>
    <row r="199" spans="1:17" ht="15.75" customHeight="1" x14ac:dyDescent="0.25">
      <c r="A199" s="70"/>
      <c r="B199" s="71"/>
      <c r="C199" s="71"/>
      <c r="D199" s="72"/>
      <c r="E199" s="72"/>
      <c r="F199" s="70"/>
      <c r="G199" s="70"/>
      <c r="H199" s="70"/>
      <c r="I199" s="70"/>
      <c r="J199" s="70"/>
      <c r="K199" s="70"/>
      <c r="L199" s="70"/>
      <c r="M199" s="70"/>
      <c r="N199" s="70"/>
      <c r="O199" s="70"/>
      <c r="P199" s="70"/>
      <c r="Q199" s="70"/>
    </row>
    <row r="200" spans="1:17" ht="15.75" customHeight="1" x14ac:dyDescent="0.25">
      <c r="A200" s="70"/>
      <c r="B200" s="71"/>
      <c r="C200" s="71"/>
      <c r="D200" s="72"/>
      <c r="E200" s="72"/>
      <c r="F200" s="70"/>
      <c r="G200" s="70"/>
      <c r="H200" s="70"/>
      <c r="I200" s="70"/>
      <c r="J200" s="70"/>
      <c r="K200" s="70"/>
      <c r="L200" s="70"/>
      <c r="M200" s="70"/>
      <c r="N200" s="70"/>
      <c r="O200" s="70"/>
      <c r="P200" s="70"/>
      <c r="Q200" s="70"/>
    </row>
    <row r="201" spans="1:17" ht="15.75" customHeight="1" x14ac:dyDescent="0.25">
      <c r="A201" s="70"/>
      <c r="B201" s="71"/>
      <c r="C201" s="71"/>
      <c r="D201" s="72"/>
      <c r="E201" s="72"/>
      <c r="F201" s="70"/>
      <c r="G201" s="70"/>
      <c r="H201" s="70"/>
      <c r="I201" s="70"/>
      <c r="J201" s="70"/>
      <c r="K201" s="70"/>
      <c r="L201" s="70"/>
      <c r="M201" s="70"/>
      <c r="N201" s="70"/>
      <c r="O201" s="70"/>
      <c r="P201" s="70"/>
      <c r="Q201" s="70"/>
    </row>
    <row r="202" spans="1:17" ht="15.75" customHeight="1" x14ac:dyDescent="0.25">
      <c r="A202" s="70"/>
      <c r="B202" s="71"/>
      <c r="C202" s="71"/>
      <c r="D202" s="72"/>
      <c r="E202" s="72"/>
      <c r="F202" s="70"/>
      <c r="G202" s="70"/>
      <c r="H202" s="70"/>
      <c r="I202" s="70"/>
      <c r="J202" s="70"/>
      <c r="K202" s="70"/>
      <c r="L202" s="70"/>
      <c r="M202" s="70"/>
      <c r="N202" s="70"/>
      <c r="O202" s="70"/>
      <c r="P202" s="70"/>
      <c r="Q202" s="70"/>
    </row>
    <row r="203" spans="1:17" ht="15.75" customHeight="1" x14ac:dyDescent="0.25">
      <c r="A203" s="70"/>
      <c r="B203" s="71"/>
      <c r="C203" s="71"/>
      <c r="D203" s="72"/>
      <c r="E203" s="72"/>
      <c r="F203" s="70"/>
      <c r="G203" s="70"/>
      <c r="H203" s="70"/>
      <c r="I203" s="70"/>
      <c r="J203" s="70"/>
      <c r="K203" s="70"/>
      <c r="L203" s="70"/>
      <c r="M203" s="70"/>
      <c r="N203" s="70"/>
      <c r="O203" s="70"/>
      <c r="P203" s="70"/>
      <c r="Q203" s="70"/>
    </row>
    <row r="204" spans="1:17" ht="15.75" customHeight="1" x14ac:dyDescent="0.25">
      <c r="A204" s="70"/>
      <c r="B204" s="71"/>
      <c r="C204" s="71"/>
      <c r="D204" s="72"/>
      <c r="E204" s="72"/>
      <c r="F204" s="70"/>
      <c r="G204" s="70"/>
      <c r="H204" s="70"/>
      <c r="I204" s="70"/>
      <c r="J204" s="70"/>
      <c r="K204" s="70"/>
      <c r="L204" s="70"/>
      <c r="M204" s="70"/>
      <c r="N204" s="70"/>
      <c r="O204" s="70"/>
      <c r="P204" s="70"/>
      <c r="Q204" s="70"/>
    </row>
    <row r="205" spans="1:17" ht="15.75" customHeight="1" x14ac:dyDescent="0.25">
      <c r="A205" s="70"/>
      <c r="B205" s="71"/>
      <c r="C205" s="71"/>
      <c r="D205" s="72"/>
      <c r="E205" s="72"/>
      <c r="F205" s="70"/>
      <c r="G205" s="70"/>
      <c r="H205" s="70"/>
      <c r="I205" s="70"/>
      <c r="J205" s="70"/>
      <c r="K205" s="70"/>
      <c r="L205" s="70"/>
      <c r="M205" s="70"/>
      <c r="N205" s="70"/>
      <c r="O205" s="70"/>
      <c r="P205" s="70"/>
      <c r="Q205" s="70"/>
    </row>
    <row r="206" spans="1:17" ht="15.75" customHeight="1" x14ac:dyDescent="0.25">
      <c r="A206" s="70"/>
      <c r="B206" s="71"/>
      <c r="C206" s="71"/>
      <c r="D206" s="72"/>
      <c r="E206" s="72"/>
      <c r="F206" s="70"/>
      <c r="G206" s="70"/>
      <c r="H206" s="70"/>
      <c r="I206" s="70"/>
      <c r="J206" s="70"/>
      <c r="K206" s="70"/>
      <c r="L206" s="70"/>
      <c r="M206" s="70"/>
      <c r="N206" s="70"/>
      <c r="O206" s="70"/>
      <c r="P206" s="70"/>
      <c r="Q206" s="70"/>
    </row>
    <row r="207" spans="1:17" ht="15.75" customHeight="1" x14ac:dyDescent="0.25">
      <c r="A207" s="70"/>
      <c r="B207" s="71"/>
      <c r="C207" s="71"/>
      <c r="D207" s="72"/>
      <c r="E207" s="72"/>
      <c r="F207" s="70"/>
      <c r="G207" s="70"/>
      <c r="H207" s="70"/>
      <c r="I207" s="70"/>
      <c r="J207" s="70"/>
      <c r="K207" s="70"/>
      <c r="L207" s="70"/>
      <c r="M207" s="70"/>
      <c r="N207" s="70"/>
      <c r="O207" s="70"/>
      <c r="P207" s="70"/>
      <c r="Q207" s="70"/>
    </row>
    <row r="208" spans="1:17" ht="15.75" customHeight="1" x14ac:dyDescent="0.25">
      <c r="A208" s="70"/>
      <c r="B208" s="71"/>
      <c r="C208" s="71"/>
      <c r="D208" s="72"/>
      <c r="E208" s="72"/>
      <c r="F208" s="70"/>
      <c r="G208" s="70"/>
      <c r="H208" s="70"/>
      <c r="I208" s="70"/>
      <c r="J208" s="70"/>
      <c r="K208" s="70"/>
      <c r="L208" s="70"/>
      <c r="M208" s="70"/>
      <c r="N208" s="70"/>
      <c r="O208" s="70"/>
      <c r="P208" s="70"/>
      <c r="Q208" s="70"/>
    </row>
    <row r="209" spans="1:17" ht="15.75" customHeight="1" x14ac:dyDescent="0.25">
      <c r="A209" s="70"/>
      <c r="B209" s="71"/>
      <c r="C209" s="71"/>
      <c r="D209" s="72"/>
      <c r="E209" s="72"/>
      <c r="F209" s="70"/>
      <c r="G209" s="70"/>
      <c r="H209" s="70"/>
      <c r="I209" s="70"/>
      <c r="J209" s="70"/>
      <c r="K209" s="70"/>
      <c r="L209" s="70"/>
      <c r="M209" s="70"/>
      <c r="N209" s="70"/>
      <c r="O209" s="70"/>
      <c r="P209" s="70"/>
      <c r="Q209" s="70"/>
    </row>
    <row r="210" spans="1:17" ht="15.75" customHeight="1" x14ac:dyDescent="0.25">
      <c r="A210" s="70"/>
      <c r="B210" s="71"/>
      <c r="C210" s="71"/>
      <c r="D210" s="72"/>
      <c r="E210" s="72"/>
      <c r="F210" s="70"/>
      <c r="G210" s="70"/>
      <c r="H210" s="70"/>
      <c r="I210" s="70"/>
      <c r="J210" s="70"/>
      <c r="K210" s="70"/>
      <c r="L210" s="70"/>
      <c r="M210" s="70"/>
      <c r="N210" s="70"/>
      <c r="O210" s="70"/>
      <c r="P210" s="70"/>
      <c r="Q210" s="70"/>
    </row>
    <row r="211" spans="1:17" ht="15.75" customHeight="1" x14ac:dyDescent="0.25">
      <c r="A211" s="70"/>
      <c r="B211" s="71"/>
      <c r="C211" s="71"/>
      <c r="D211" s="72"/>
      <c r="E211" s="72"/>
      <c r="F211" s="70"/>
      <c r="G211" s="70"/>
      <c r="H211" s="70"/>
      <c r="I211" s="70"/>
      <c r="J211" s="70"/>
      <c r="K211" s="70"/>
      <c r="L211" s="70"/>
      <c r="M211" s="70"/>
      <c r="N211" s="70"/>
      <c r="O211" s="70"/>
      <c r="P211" s="70"/>
      <c r="Q211" s="70"/>
    </row>
    <row r="212" spans="1:17" ht="15.75" customHeight="1" x14ac:dyDescent="0.25">
      <c r="A212" s="70"/>
      <c r="B212" s="71"/>
      <c r="C212" s="71"/>
      <c r="D212" s="72"/>
      <c r="E212" s="72"/>
      <c r="F212" s="70"/>
      <c r="G212" s="70"/>
      <c r="H212" s="70"/>
      <c r="I212" s="70"/>
      <c r="J212" s="70"/>
      <c r="K212" s="70"/>
      <c r="L212" s="70"/>
      <c r="M212" s="70"/>
      <c r="N212" s="70"/>
      <c r="O212" s="70"/>
      <c r="P212" s="70"/>
      <c r="Q212" s="70"/>
    </row>
    <row r="213" spans="1:17" ht="15.75" customHeight="1" x14ac:dyDescent="0.25">
      <c r="A213" s="70"/>
      <c r="B213" s="71"/>
      <c r="C213" s="71"/>
      <c r="D213" s="72"/>
      <c r="E213" s="72"/>
      <c r="F213" s="70"/>
      <c r="G213" s="70"/>
      <c r="H213" s="70"/>
      <c r="I213" s="70"/>
      <c r="J213" s="70"/>
      <c r="K213" s="70"/>
      <c r="L213" s="70"/>
      <c r="M213" s="70"/>
      <c r="N213" s="70"/>
      <c r="O213" s="70"/>
      <c r="P213" s="70"/>
      <c r="Q213" s="70"/>
    </row>
    <row r="214" spans="1:17" ht="15.75" customHeight="1" x14ac:dyDescent="0.25">
      <c r="A214" s="70"/>
      <c r="B214" s="71"/>
      <c r="C214" s="71"/>
      <c r="D214" s="72"/>
      <c r="E214" s="72"/>
      <c r="F214" s="70"/>
      <c r="G214" s="70"/>
      <c r="H214" s="70"/>
      <c r="I214" s="70"/>
      <c r="J214" s="70"/>
      <c r="K214" s="70"/>
      <c r="L214" s="70"/>
      <c r="M214" s="70"/>
      <c r="N214" s="70"/>
      <c r="O214" s="70"/>
      <c r="P214" s="70"/>
      <c r="Q214" s="70"/>
    </row>
    <row r="215" spans="1:17" ht="15.75" customHeight="1" x14ac:dyDescent="0.25">
      <c r="A215" s="70"/>
      <c r="B215" s="71"/>
      <c r="C215" s="71"/>
      <c r="D215" s="72"/>
      <c r="E215" s="72"/>
      <c r="F215" s="70"/>
      <c r="G215" s="70"/>
      <c r="H215" s="70"/>
      <c r="I215" s="70"/>
      <c r="J215" s="70"/>
      <c r="K215" s="70"/>
      <c r="L215" s="70"/>
      <c r="M215" s="70"/>
      <c r="N215" s="70"/>
      <c r="O215" s="70"/>
      <c r="P215" s="70"/>
      <c r="Q215" s="70"/>
    </row>
    <row r="216" spans="1:17" ht="15.75" customHeight="1" x14ac:dyDescent="0.25">
      <c r="A216" s="70"/>
      <c r="B216" s="71"/>
      <c r="C216" s="71"/>
      <c r="D216" s="72"/>
      <c r="E216" s="72"/>
      <c r="F216" s="70"/>
      <c r="G216" s="70"/>
      <c r="H216" s="70"/>
      <c r="I216" s="70"/>
      <c r="J216" s="70"/>
      <c r="K216" s="70"/>
      <c r="L216" s="70"/>
      <c r="M216" s="70"/>
      <c r="N216" s="70"/>
      <c r="O216" s="70"/>
      <c r="P216" s="70"/>
      <c r="Q216" s="70"/>
    </row>
    <row r="217" spans="1:17" ht="15.75" customHeight="1" x14ac:dyDescent="0.25">
      <c r="A217" s="70"/>
      <c r="B217" s="71"/>
      <c r="C217" s="71"/>
      <c r="D217" s="72"/>
      <c r="E217" s="72"/>
      <c r="F217" s="70"/>
      <c r="G217" s="70"/>
      <c r="H217" s="70"/>
      <c r="I217" s="70"/>
      <c r="J217" s="70"/>
      <c r="K217" s="70"/>
      <c r="L217" s="70"/>
      <c r="M217" s="70"/>
      <c r="N217" s="70"/>
      <c r="O217" s="70"/>
      <c r="P217" s="70"/>
      <c r="Q217" s="70"/>
    </row>
    <row r="218" spans="1:17" ht="15.75" customHeight="1" x14ac:dyDescent="0.25">
      <c r="A218" s="70"/>
      <c r="B218" s="71"/>
      <c r="C218" s="71"/>
      <c r="D218" s="72"/>
      <c r="E218" s="72"/>
      <c r="F218" s="70"/>
      <c r="G218" s="70"/>
      <c r="H218" s="70"/>
      <c r="I218" s="70"/>
      <c r="J218" s="70"/>
      <c r="K218" s="70"/>
      <c r="L218" s="70"/>
      <c r="M218" s="70"/>
      <c r="N218" s="70"/>
      <c r="O218" s="70"/>
      <c r="P218" s="70"/>
      <c r="Q218" s="70"/>
    </row>
    <row r="219" spans="1:17" ht="15.75" customHeight="1" x14ac:dyDescent="0.25">
      <c r="A219" s="70"/>
      <c r="B219" s="71"/>
      <c r="C219" s="71"/>
      <c r="D219" s="72"/>
      <c r="E219" s="72"/>
      <c r="F219" s="70"/>
      <c r="G219" s="70"/>
      <c r="H219" s="70"/>
      <c r="I219" s="70"/>
      <c r="J219" s="70"/>
      <c r="K219" s="70"/>
      <c r="L219" s="70"/>
      <c r="M219" s="70"/>
      <c r="N219" s="70"/>
      <c r="O219" s="70"/>
      <c r="P219" s="70"/>
      <c r="Q219" s="70"/>
    </row>
    <row r="220" spans="1:17" ht="15.75" customHeight="1" x14ac:dyDescent="0.25">
      <c r="A220" s="70"/>
      <c r="B220" s="71"/>
      <c r="C220" s="71"/>
      <c r="D220" s="72"/>
      <c r="E220" s="72"/>
      <c r="F220" s="70"/>
      <c r="G220" s="70"/>
      <c r="H220" s="70"/>
      <c r="I220" s="70"/>
      <c r="J220" s="70"/>
      <c r="K220" s="70"/>
      <c r="L220" s="70"/>
      <c r="M220" s="70"/>
      <c r="N220" s="70"/>
      <c r="O220" s="70"/>
      <c r="P220" s="70"/>
      <c r="Q220" s="70"/>
    </row>
    <row r="221" spans="1:17" ht="15.75" customHeight="1" x14ac:dyDescent="0.25">
      <c r="A221" s="70"/>
      <c r="B221" s="71"/>
      <c r="C221" s="71"/>
      <c r="D221" s="72"/>
      <c r="E221" s="72"/>
      <c r="F221" s="70"/>
      <c r="G221" s="70"/>
      <c r="H221" s="70"/>
      <c r="I221" s="70"/>
      <c r="J221" s="70"/>
      <c r="K221" s="70"/>
      <c r="L221" s="70"/>
      <c r="M221" s="70"/>
      <c r="N221" s="70"/>
      <c r="O221" s="70"/>
      <c r="P221" s="70"/>
      <c r="Q221" s="70"/>
    </row>
    <row r="222" spans="1:17" ht="15.75" customHeight="1" x14ac:dyDescent="0.25">
      <c r="A222" s="70"/>
      <c r="B222" s="71"/>
      <c r="C222" s="71"/>
      <c r="D222" s="72"/>
      <c r="E222" s="72"/>
      <c r="F222" s="70"/>
      <c r="G222" s="70"/>
      <c r="H222" s="70"/>
      <c r="I222" s="70"/>
      <c r="J222" s="70"/>
      <c r="K222" s="70"/>
      <c r="L222" s="70"/>
      <c r="M222" s="70"/>
      <c r="N222" s="70"/>
      <c r="O222" s="70"/>
      <c r="P222" s="70"/>
      <c r="Q222" s="70"/>
    </row>
    <row r="223" spans="1:17" ht="15.75" customHeight="1" x14ac:dyDescent="0.25">
      <c r="A223" s="70"/>
      <c r="B223" s="71"/>
      <c r="C223" s="71"/>
      <c r="D223" s="72"/>
      <c r="E223" s="72"/>
      <c r="F223" s="70"/>
      <c r="G223" s="70"/>
      <c r="H223" s="70"/>
      <c r="I223" s="70"/>
      <c r="J223" s="70"/>
      <c r="K223" s="70"/>
      <c r="L223" s="70"/>
      <c r="M223" s="70"/>
      <c r="N223" s="70"/>
      <c r="O223" s="70"/>
      <c r="P223" s="70"/>
      <c r="Q223" s="70"/>
    </row>
    <row r="224" spans="1:17" ht="15.75" customHeight="1" x14ac:dyDescent="0.25">
      <c r="A224" s="70"/>
      <c r="B224" s="71"/>
      <c r="C224" s="71"/>
      <c r="D224" s="72"/>
      <c r="E224" s="72"/>
      <c r="F224" s="70"/>
      <c r="G224" s="70"/>
      <c r="H224" s="70"/>
      <c r="I224" s="70"/>
      <c r="J224" s="70"/>
      <c r="K224" s="70"/>
      <c r="L224" s="70"/>
      <c r="M224" s="70"/>
      <c r="N224" s="70"/>
      <c r="O224" s="70"/>
      <c r="P224" s="70"/>
      <c r="Q224" s="70"/>
    </row>
    <row r="225" spans="1:17" ht="15.75" customHeight="1" x14ac:dyDescent="0.25">
      <c r="A225" s="70"/>
      <c r="B225" s="71"/>
      <c r="C225" s="71"/>
      <c r="D225" s="72"/>
      <c r="E225" s="72"/>
      <c r="F225" s="70"/>
      <c r="G225" s="70"/>
      <c r="H225" s="70"/>
      <c r="I225" s="70"/>
      <c r="J225" s="70"/>
      <c r="K225" s="70"/>
      <c r="L225" s="70"/>
      <c r="M225" s="70"/>
      <c r="N225" s="70"/>
      <c r="O225" s="70"/>
      <c r="P225" s="70"/>
      <c r="Q225" s="70"/>
    </row>
    <row r="226" spans="1:17" ht="15.75" customHeight="1" x14ac:dyDescent="0.25">
      <c r="A226" s="70"/>
      <c r="B226" s="71"/>
      <c r="C226" s="71"/>
      <c r="D226" s="72"/>
      <c r="E226" s="72"/>
      <c r="F226" s="70"/>
      <c r="G226" s="70"/>
      <c r="H226" s="70"/>
      <c r="I226" s="70"/>
      <c r="J226" s="70"/>
      <c r="K226" s="70"/>
      <c r="L226" s="70"/>
      <c r="M226" s="70"/>
      <c r="N226" s="70"/>
      <c r="O226" s="70"/>
      <c r="P226" s="70"/>
      <c r="Q226" s="70"/>
    </row>
    <row r="227" spans="1:17" ht="15.75" customHeight="1" x14ac:dyDescent="0.25">
      <c r="A227" s="70"/>
      <c r="B227" s="71"/>
      <c r="C227" s="71"/>
      <c r="D227" s="72"/>
      <c r="E227" s="72"/>
      <c r="F227" s="70"/>
      <c r="G227" s="70"/>
      <c r="H227" s="70"/>
      <c r="I227" s="70"/>
      <c r="J227" s="70"/>
      <c r="K227" s="70"/>
      <c r="L227" s="70"/>
      <c r="M227" s="70"/>
      <c r="N227" s="70"/>
      <c r="O227" s="70"/>
      <c r="P227" s="70"/>
      <c r="Q227" s="70"/>
    </row>
    <row r="228" spans="1:17" ht="15.75" customHeight="1" x14ac:dyDescent="0.25">
      <c r="A228" s="70"/>
      <c r="B228" s="71"/>
      <c r="C228" s="71"/>
      <c r="D228" s="72"/>
      <c r="E228" s="72"/>
      <c r="F228" s="70"/>
      <c r="G228" s="70"/>
      <c r="H228" s="70"/>
      <c r="I228" s="70"/>
      <c r="J228" s="70"/>
      <c r="K228" s="70"/>
      <c r="L228" s="70"/>
      <c r="M228" s="70"/>
      <c r="N228" s="70"/>
      <c r="O228" s="70"/>
      <c r="P228" s="70"/>
      <c r="Q228" s="70"/>
    </row>
    <row r="229" spans="1:17" ht="15.75" customHeight="1" x14ac:dyDescent="0.25">
      <c r="A229" s="70"/>
      <c r="B229" s="71"/>
      <c r="C229" s="71"/>
      <c r="D229" s="72"/>
      <c r="E229" s="72"/>
      <c r="F229" s="70"/>
      <c r="G229" s="70"/>
      <c r="H229" s="70"/>
      <c r="I229" s="70"/>
      <c r="J229" s="70"/>
      <c r="K229" s="70"/>
      <c r="L229" s="70"/>
      <c r="M229" s="70"/>
      <c r="N229" s="70"/>
      <c r="O229" s="70"/>
      <c r="P229" s="70"/>
      <c r="Q229" s="70"/>
    </row>
    <row r="230" spans="1:17" ht="15.75" customHeight="1" x14ac:dyDescent="0.25">
      <c r="A230" s="70"/>
      <c r="B230" s="71"/>
      <c r="C230" s="71"/>
      <c r="D230" s="72"/>
      <c r="E230" s="72"/>
      <c r="F230" s="70"/>
      <c r="G230" s="70"/>
      <c r="H230" s="70"/>
      <c r="I230" s="70"/>
      <c r="J230" s="70"/>
      <c r="K230" s="70"/>
      <c r="L230" s="70"/>
      <c r="M230" s="70"/>
      <c r="N230" s="70"/>
      <c r="O230" s="70"/>
      <c r="P230" s="70"/>
      <c r="Q230" s="70"/>
    </row>
    <row r="231" spans="1:17" ht="15.75" customHeight="1" x14ac:dyDescent="0.25">
      <c r="A231" s="70"/>
      <c r="B231" s="71"/>
      <c r="C231" s="71"/>
      <c r="D231" s="72"/>
      <c r="E231" s="72"/>
      <c r="F231" s="70"/>
      <c r="G231" s="70"/>
      <c r="H231" s="70"/>
      <c r="I231" s="70"/>
      <c r="J231" s="70"/>
      <c r="K231" s="70"/>
      <c r="L231" s="70"/>
      <c r="M231" s="70"/>
      <c r="N231" s="70"/>
      <c r="O231" s="70"/>
      <c r="P231" s="70"/>
      <c r="Q231" s="70"/>
    </row>
    <row r="232" spans="1:17" ht="15.75" customHeight="1" x14ac:dyDescent="0.25">
      <c r="A232" s="70"/>
      <c r="B232" s="71"/>
      <c r="C232" s="71"/>
      <c r="D232" s="72"/>
      <c r="E232" s="72"/>
      <c r="F232" s="70"/>
      <c r="G232" s="70"/>
      <c r="H232" s="70"/>
      <c r="I232" s="70"/>
      <c r="J232" s="70"/>
      <c r="K232" s="70"/>
      <c r="L232" s="70"/>
      <c r="M232" s="70"/>
      <c r="N232" s="70"/>
      <c r="O232" s="70"/>
      <c r="P232" s="70"/>
      <c r="Q232" s="70"/>
    </row>
    <row r="233" spans="1:17" ht="15.75" customHeight="1" x14ac:dyDescent="0.25">
      <c r="A233" s="70"/>
      <c r="B233" s="71"/>
      <c r="C233" s="71"/>
      <c r="D233" s="72"/>
      <c r="E233" s="72"/>
      <c r="F233" s="70"/>
      <c r="G233" s="70"/>
      <c r="H233" s="70"/>
      <c r="I233" s="70"/>
      <c r="J233" s="70"/>
      <c r="K233" s="70"/>
      <c r="L233" s="70"/>
      <c r="M233" s="70"/>
      <c r="N233" s="70"/>
      <c r="O233" s="70"/>
      <c r="P233" s="70"/>
      <c r="Q233" s="70"/>
    </row>
    <row r="234" spans="1:17" ht="15.75" customHeight="1" x14ac:dyDescent="0.25">
      <c r="A234" s="70"/>
      <c r="B234" s="71"/>
      <c r="C234" s="71"/>
      <c r="D234" s="72"/>
      <c r="E234" s="72"/>
      <c r="F234" s="70"/>
      <c r="G234" s="70"/>
      <c r="H234" s="70"/>
      <c r="I234" s="70"/>
      <c r="J234" s="70"/>
      <c r="K234" s="70"/>
      <c r="L234" s="70"/>
      <c r="M234" s="70"/>
      <c r="N234" s="70"/>
      <c r="O234" s="70"/>
      <c r="P234" s="70"/>
      <c r="Q234" s="70"/>
    </row>
    <row r="235" spans="1:17" ht="15.75" customHeight="1" x14ac:dyDescent="0.25">
      <c r="A235" s="70"/>
      <c r="B235" s="71"/>
      <c r="C235" s="71"/>
      <c r="D235" s="72"/>
      <c r="E235" s="72"/>
      <c r="F235" s="70"/>
      <c r="G235" s="70"/>
      <c r="H235" s="70"/>
      <c r="I235" s="70"/>
      <c r="J235" s="70"/>
      <c r="K235" s="70"/>
      <c r="L235" s="70"/>
      <c r="M235" s="70"/>
      <c r="N235" s="70"/>
      <c r="O235" s="70"/>
      <c r="P235" s="70"/>
      <c r="Q235" s="70"/>
    </row>
    <row r="236" spans="1:17" ht="15.75" customHeight="1" x14ac:dyDescent="0.25">
      <c r="A236" s="70"/>
      <c r="B236" s="71"/>
      <c r="C236" s="71"/>
      <c r="D236" s="72"/>
      <c r="E236" s="72"/>
      <c r="F236" s="70"/>
      <c r="G236" s="70"/>
      <c r="H236" s="70"/>
      <c r="I236" s="70"/>
      <c r="J236" s="70"/>
      <c r="K236" s="70"/>
      <c r="L236" s="70"/>
      <c r="M236" s="70"/>
      <c r="N236" s="70"/>
      <c r="O236" s="70"/>
      <c r="P236" s="70"/>
      <c r="Q236" s="70"/>
    </row>
    <row r="237" spans="1:17" ht="15.75" customHeight="1" x14ac:dyDescent="0.25">
      <c r="A237" s="70"/>
      <c r="B237" s="71"/>
      <c r="C237" s="71"/>
      <c r="D237" s="72"/>
      <c r="E237" s="72"/>
      <c r="F237" s="70"/>
      <c r="G237" s="70"/>
      <c r="H237" s="70"/>
      <c r="I237" s="70"/>
      <c r="J237" s="70"/>
      <c r="K237" s="70"/>
      <c r="L237" s="70"/>
      <c r="M237" s="70"/>
      <c r="N237" s="70"/>
      <c r="O237" s="70"/>
      <c r="P237" s="70"/>
      <c r="Q237" s="70"/>
    </row>
    <row r="238" spans="1:17" ht="15.75" customHeight="1" x14ac:dyDescent="0.25">
      <c r="A238" s="70"/>
      <c r="B238" s="71"/>
      <c r="C238" s="71"/>
      <c r="D238" s="72"/>
      <c r="E238" s="72"/>
      <c r="F238" s="70"/>
      <c r="G238" s="70"/>
      <c r="H238" s="70"/>
      <c r="I238" s="70"/>
      <c r="J238" s="70"/>
      <c r="K238" s="70"/>
      <c r="L238" s="70"/>
      <c r="M238" s="70"/>
      <c r="N238" s="70"/>
      <c r="O238" s="70"/>
      <c r="P238" s="70"/>
      <c r="Q238" s="70"/>
    </row>
    <row r="239" spans="1:17" ht="15.75" customHeight="1" x14ac:dyDescent="0.25">
      <c r="A239" s="70"/>
      <c r="B239" s="71"/>
      <c r="C239" s="71"/>
      <c r="D239" s="72"/>
      <c r="E239" s="72"/>
      <c r="F239" s="70"/>
      <c r="G239" s="70"/>
      <c r="H239" s="70"/>
      <c r="I239" s="70"/>
      <c r="J239" s="70"/>
      <c r="K239" s="70"/>
      <c r="L239" s="70"/>
      <c r="M239" s="70"/>
      <c r="N239" s="70"/>
      <c r="O239" s="70"/>
      <c r="P239" s="70"/>
      <c r="Q239" s="70"/>
    </row>
    <row r="240" spans="1:17" ht="15.75" customHeight="1" x14ac:dyDescent="0.25">
      <c r="A240" s="70"/>
      <c r="B240" s="71"/>
      <c r="C240" s="71"/>
      <c r="D240" s="72"/>
      <c r="E240" s="72"/>
      <c r="F240" s="70"/>
      <c r="G240" s="70"/>
      <c r="H240" s="70"/>
      <c r="I240" s="70"/>
      <c r="J240" s="70"/>
      <c r="K240" s="70"/>
      <c r="L240" s="70"/>
      <c r="M240" s="70"/>
      <c r="N240" s="70"/>
      <c r="O240" s="70"/>
      <c r="P240" s="70"/>
      <c r="Q240" s="70"/>
    </row>
    <row r="241" spans="1:17" ht="15.75" customHeight="1" x14ac:dyDescent="0.25">
      <c r="A241" s="70"/>
      <c r="B241" s="71"/>
      <c r="C241" s="71"/>
      <c r="D241" s="72"/>
      <c r="E241" s="72"/>
      <c r="F241" s="70"/>
      <c r="G241" s="70"/>
      <c r="H241" s="70"/>
      <c r="I241" s="70"/>
      <c r="J241" s="70"/>
      <c r="K241" s="70"/>
      <c r="L241" s="70"/>
      <c r="M241" s="70"/>
      <c r="N241" s="70"/>
      <c r="O241" s="70"/>
      <c r="P241" s="70"/>
      <c r="Q241" s="70"/>
    </row>
    <row r="242" spans="1:17" ht="15.75" customHeight="1" x14ac:dyDescent="0.25">
      <c r="A242" s="70"/>
      <c r="B242" s="71"/>
      <c r="C242" s="71"/>
      <c r="D242" s="72"/>
      <c r="E242" s="72"/>
      <c r="F242" s="70"/>
      <c r="G242" s="70"/>
      <c r="H242" s="70"/>
      <c r="I242" s="70"/>
      <c r="J242" s="70"/>
      <c r="K242" s="70"/>
      <c r="L242" s="70"/>
      <c r="M242" s="70"/>
      <c r="N242" s="70"/>
      <c r="O242" s="70"/>
      <c r="P242" s="70"/>
      <c r="Q242" s="70"/>
    </row>
    <row r="243" spans="1:17" ht="15.75" customHeight="1" x14ac:dyDescent="0.25">
      <c r="A243" s="70"/>
      <c r="B243" s="71"/>
      <c r="C243" s="71"/>
      <c r="D243" s="72"/>
      <c r="E243" s="72"/>
      <c r="F243" s="70"/>
      <c r="G243" s="70"/>
      <c r="H243" s="70"/>
      <c r="I243" s="70"/>
      <c r="J243" s="70"/>
      <c r="K243" s="70"/>
      <c r="L243" s="70"/>
      <c r="M243" s="70"/>
      <c r="N243" s="70"/>
      <c r="O243" s="70"/>
      <c r="P243" s="70"/>
      <c r="Q243" s="70"/>
    </row>
    <row r="244" spans="1:17" ht="15.75" customHeight="1" x14ac:dyDescent="0.25">
      <c r="A244" s="70"/>
      <c r="B244" s="71"/>
      <c r="C244" s="71"/>
      <c r="D244" s="72"/>
      <c r="E244" s="72"/>
      <c r="F244" s="70"/>
      <c r="G244" s="70"/>
      <c r="H244" s="70"/>
      <c r="I244" s="70"/>
      <c r="J244" s="70"/>
      <c r="K244" s="70"/>
      <c r="L244" s="70"/>
      <c r="M244" s="70"/>
      <c r="N244" s="70"/>
      <c r="O244" s="70"/>
      <c r="P244" s="70"/>
      <c r="Q244" s="70"/>
    </row>
    <row r="245" spans="1:17" ht="15.75" customHeight="1" x14ac:dyDescent="0.25">
      <c r="A245" s="70"/>
      <c r="B245" s="71"/>
      <c r="C245" s="71"/>
      <c r="D245" s="72"/>
      <c r="E245" s="72"/>
      <c r="F245" s="70"/>
      <c r="G245" s="70"/>
      <c r="H245" s="70"/>
      <c r="I245" s="70"/>
      <c r="J245" s="70"/>
      <c r="K245" s="70"/>
      <c r="L245" s="70"/>
      <c r="M245" s="70"/>
      <c r="N245" s="70"/>
      <c r="O245" s="70"/>
      <c r="P245" s="70"/>
      <c r="Q245" s="70"/>
    </row>
    <row r="246" spans="1:17" ht="15.75" customHeight="1" x14ac:dyDescent="0.25">
      <c r="A246" s="70"/>
      <c r="B246" s="71"/>
      <c r="C246" s="71"/>
      <c r="D246" s="72"/>
      <c r="E246" s="72"/>
      <c r="F246" s="70"/>
      <c r="G246" s="70"/>
      <c r="H246" s="70"/>
      <c r="I246" s="70"/>
      <c r="J246" s="70"/>
      <c r="K246" s="70"/>
      <c r="L246" s="70"/>
      <c r="M246" s="70"/>
      <c r="N246" s="70"/>
      <c r="O246" s="70"/>
      <c r="P246" s="70"/>
      <c r="Q246" s="70"/>
    </row>
    <row r="247" spans="1:17" ht="15.75" customHeight="1" x14ac:dyDescent="0.25">
      <c r="A247" s="70"/>
      <c r="B247" s="71"/>
      <c r="C247" s="71"/>
      <c r="D247" s="72"/>
      <c r="E247" s="72"/>
      <c r="F247" s="70"/>
      <c r="G247" s="70"/>
      <c r="H247" s="70"/>
      <c r="I247" s="70"/>
      <c r="J247" s="70"/>
      <c r="K247" s="70"/>
      <c r="L247" s="70"/>
      <c r="M247" s="70"/>
      <c r="N247" s="70"/>
      <c r="O247" s="70"/>
      <c r="P247" s="70"/>
      <c r="Q247" s="70"/>
    </row>
    <row r="248" spans="1:17" ht="15.75" customHeight="1" x14ac:dyDescent="0.25">
      <c r="A248" s="70"/>
      <c r="B248" s="71"/>
      <c r="C248" s="71"/>
      <c r="D248" s="72"/>
      <c r="E248" s="72"/>
      <c r="F248" s="70"/>
      <c r="G248" s="70"/>
      <c r="H248" s="70"/>
      <c r="I248" s="70"/>
      <c r="J248" s="70"/>
      <c r="K248" s="70"/>
      <c r="L248" s="70"/>
      <c r="M248" s="70"/>
      <c r="N248" s="70"/>
      <c r="O248" s="70"/>
      <c r="P248" s="70"/>
      <c r="Q248" s="70"/>
    </row>
    <row r="249" spans="1:17" ht="15.75" customHeight="1" x14ac:dyDescent="0.25">
      <c r="A249" s="70"/>
      <c r="B249" s="71"/>
      <c r="C249" s="71"/>
      <c r="D249" s="72"/>
      <c r="E249" s="72"/>
      <c r="F249" s="70"/>
      <c r="G249" s="70"/>
      <c r="H249" s="70"/>
      <c r="I249" s="70"/>
      <c r="J249" s="70"/>
      <c r="K249" s="70"/>
      <c r="L249" s="70"/>
      <c r="M249" s="70"/>
      <c r="N249" s="70"/>
      <c r="O249" s="70"/>
      <c r="P249" s="70"/>
      <c r="Q249" s="70"/>
    </row>
    <row r="250" spans="1:17" ht="15.75" customHeight="1" x14ac:dyDescent="0.25">
      <c r="A250" s="70"/>
      <c r="B250" s="71"/>
      <c r="C250" s="71"/>
      <c r="D250" s="72"/>
      <c r="E250" s="72"/>
      <c r="F250" s="70"/>
      <c r="G250" s="70"/>
      <c r="H250" s="70"/>
      <c r="I250" s="70"/>
      <c r="J250" s="70"/>
      <c r="K250" s="70"/>
      <c r="L250" s="70"/>
      <c r="M250" s="70"/>
      <c r="N250" s="70"/>
      <c r="O250" s="70"/>
      <c r="P250" s="70"/>
      <c r="Q250" s="70"/>
    </row>
    <row r="251" spans="1:17" ht="15.75" customHeight="1" x14ac:dyDescent="0.25">
      <c r="A251" s="70"/>
      <c r="B251" s="71"/>
      <c r="C251" s="71"/>
      <c r="D251" s="72"/>
      <c r="E251" s="72"/>
      <c r="F251" s="70"/>
      <c r="G251" s="70"/>
      <c r="H251" s="70"/>
      <c r="I251" s="70"/>
      <c r="J251" s="70"/>
      <c r="K251" s="70"/>
      <c r="L251" s="70"/>
      <c r="M251" s="70"/>
      <c r="N251" s="70"/>
      <c r="O251" s="70"/>
      <c r="P251" s="70"/>
      <c r="Q251" s="70"/>
    </row>
    <row r="252" spans="1:17" ht="15.75" customHeight="1" x14ac:dyDescent="0.25">
      <c r="A252" s="70"/>
      <c r="B252" s="71"/>
      <c r="C252" s="71"/>
      <c r="D252" s="72"/>
      <c r="E252" s="72"/>
      <c r="F252" s="70"/>
      <c r="G252" s="70"/>
      <c r="H252" s="70"/>
      <c r="I252" s="70"/>
      <c r="J252" s="70"/>
      <c r="K252" s="70"/>
      <c r="L252" s="70"/>
      <c r="M252" s="70"/>
      <c r="N252" s="70"/>
      <c r="O252" s="70"/>
      <c r="P252" s="70"/>
      <c r="Q252" s="70"/>
    </row>
    <row r="253" spans="1:17" ht="15.75" customHeight="1" x14ac:dyDescent="0.25">
      <c r="A253" s="70"/>
      <c r="B253" s="71"/>
      <c r="C253" s="71"/>
      <c r="D253" s="72"/>
      <c r="E253" s="72"/>
      <c r="F253" s="70"/>
      <c r="G253" s="70"/>
      <c r="H253" s="70"/>
      <c r="I253" s="70"/>
      <c r="J253" s="70"/>
      <c r="K253" s="70"/>
      <c r="L253" s="70"/>
      <c r="M253" s="70"/>
      <c r="N253" s="70"/>
      <c r="O253" s="70"/>
      <c r="P253" s="70"/>
      <c r="Q253" s="70"/>
    </row>
    <row r="254" spans="1:17" ht="15.75" customHeight="1" x14ac:dyDescent="0.25">
      <c r="A254" s="70"/>
      <c r="B254" s="71"/>
      <c r="C254" s="71"/>
      <c r="D254" s="72"/>
      <c r="E254" s="72"/>
      <c r="F254" s="70"/>
      <c r="G254" s="70"/>
      <c r="H254" s="70"/>
      <c r="I254" s="70"/>
      <c r="J254" s="70"/>
      <c r="K254" s="70"/>
      <c r="L254" s="70"/>
      <c r="M254" s="70"/>
      <c r="N254" s="70"/>
      <c r="O254" s="70"/>
      <c r="P254" s="70"/>
      <c r="Q254" s="70"/>
    </row>
    <row r="255" spans="1:17" ht="15.75" customHeight="1" x14ac:dyDescent="0.25">
      <c r="A255" s="70"/>
      <c r="B255" s="71"/>
      <c r="C255" s="71"/>
      <c r="D255" s="72"/>
      <c r="E255" s="72"/>
      <c r="F255" s="70"/>
      <c r="G255" s="70"/>
      <c r="H255" s="70"/>
      <c r="I255" s="70"/>
      <c r="J255" s="70"/>
      <c r="K255" s="70"/>
      <c r="L255" s="70"/>
      <c r="M255" s="70"/>
      <c r="N255" s="70"/>
      <c r="O255" s="70"/>
      <c r="P255" s="70"/>
      <c r="Q255" s="70"/>
    </row>
    <row r="256" spans="1:17" ht="15.75" customHeight="1" x14ac:dyDescent="0.25">
      <c r="A256" s="70"/>
      <c r="B256" s="71"/>
      <c r="C256" s="71"/>
      <c r="D256" s="72"/>
      <c r="E256" s="72"/>
      <c r="F256" s="70"/>
      <c r="G256" s="70"/>
      <c r="H256" s="70"/>
      <c r="I256" s="70"/>
      <c r="J256" s="70"/>
      <c r="K256" s="70"/>
      <c r="L256" s="70"/>
      <c r="M256" s="70"/>
      <c r="N256" s="70"/>
      <c r="O256" s="70"/>
      <c r="P256" s="70"/>
      <c r="Q256" s="70"/>
    </row>
    <row r="257" spans="1:17" ht="15.75" customHeight="1" x14ac:dyDescent="0.25">
      <c r="A257" s="70"/>
      <c r="B257" s="71"/>
      <c r="C257" s="71"/>
      <c r="D257" s="72"/>
      <c r="E257" s="72"/>
      <c r="F257" s="70"/>
      <c r="G257" s="70"/>
      <c r="H257" s="70"/>
      <c r="I257" s="70"/>
      <c r="J257" s="70"/>
      <c r="K257" s="70"/>
      <c r="L257" s="70"/>
      <c r="M257" s="70"/>
      <c r="N257" s="70"/>
      <c r="O257" s="70"/>
      <c r="P257" s="70"/>
      <c r="Q257" s="70"/>
    </row>
    <row r="258" spans="1:17" ht="15.75" customHeight="1" x14ac:dyDescent="0.25">
      <c r="A258" s="70"/>
      <c r="B258" s="71"/>
      <c r="C258" s="71"/>
      <c r="D258" s="72"/>
      <c r="E258" s="72"/>
      <c r="F258" s="70"/>
      <c r="G258" s="70"/>
      <c r="H258" s="70"/>
      <c r="I258" s="70"/>
      <c r="J258" s="70"/>
      <c r="K258" s="70"/>
      <c r="L258" s="70"/>
      <c r="M258" s="70"/>
      <c r="N258" s="70"/>
      <c r="O258" s="70"/>
      <c r="P258" s="70"/>
      <c r="Q258" s="70"/>
    </row>
    <row r="259" spans="1:17" ht="15.75" customHeight="1" x14ac:dyDescent="0.25">
      <c r="A259" s="70"/>
      <c r="B259" s="71"/>
      <c r="C259" s="71"/>
      <c r="D259" s="72"/>
      <c r="E259" s="72"/>
      <c r="F259" s="70"/>
      <c r="G259" s="70"/>
      <c r="H259" s="70"/>
      <c r="I259" s="70"/>
      <c r="J259" s="70"/>
      <c r="K259" s="70"/>
      <c r="L259" s="70"/>
      <c r="M259" s="70"/>
      <c r="N259" s="70"/>
      <c r="O259" s="70"/>
      <c r="P259" s="70"/>
      <c r="Q259" s="70"/>
    </row>
    <row r="260" spans="1:17" ht="15.75" customHeight="1" x14ac:dyDescent="0.25">
      <c r="A260" s="70"/>
      <c r="B260" s="71"/>
      <c r="C260" s="71"/>
      <c r="D260" s="72"/>
      <c r="E260" s="72"/>
      <c r="F260" s="70"/>
      <c r="G260" s="70"/>
      <c r="H260" s="70"/>
      <c r="I260" s="70"/>
      <c r="J260" s="70"/>
      <c r="K260" s="70"/>
      <c r="L260" s="70"/>
      <c r="M260" s="70"/>
      <c r="N260" s="70"/>
      <c r="O260" s="70"/>
      <c r="P260" s="70"/>
      <c r="Q260" s="70"/>
    </row>
    <row r="261" spans="1:17" ht="15.75" customHeight="1" x14ac:dyDescent="0.25">
      <c r="A261" s="70"/>
      <c r="B261" s="71"/>
      <c r="C261" s="71"/>
      <c r="D261" s="72"/>
      <c r="E261" s="72"/>
      <c r="F261" s="70"/>
      <c r="G261" s="70"/>
      <c r="H261" s="70"/>
      <c r="I261" s="70"/>
      <c r="J261" s="70"/>
      <c r="K261" s="70"/>
      <c r="L261" s="70"/>
      <c r="M261" s="70"/>
      <c r="N261" s="70"/>
      <c r="O261" s="70"/>
      <c r="P261" s="70"/>
      <c r="Q261" s="70"/>
    </row>
    <row r="262" spans="1:17" ht="15.75" customHeight="1" x14ac:dyDescent="0.25">
      <c r="A262" s="70"/>
      <c r="B262" s="71"/>
      <c r="C262" s="71"/>
      <c r="D262" s="72"/>
      <c r="E262" s="72"/>
      <c r="F262" s="70"/>
      <c r="G262" s="70"/>
      <c r="H262" s="70"/>
      <c r="I262" s="70"/>
      <c r="J262" s="70"/>
      <c r="K262" s="70"/>
      <c r="L262" s="70"/>
      <c r="M262" s="70"/>
      <c r="N262" s="70"/>
      <c r="O262" s="70"/>
      <c r="P262" s="70"/>
      <c r="Q262" s="70"/>
    </row>
    <row r="263" spans="1:17" ht="15.75" customHeight="1" x14ac:dyDescent="0.25">
      <c r="A263" s="70"/>
      <c r="B263" s="71"/>
      <c r="C263" s="71"/>
      <c r="D263" s="72"/>
      <c r="E263" s="72"/>
      <c r="F263" s="70"/>
      <c r="G263" s="70"/>
      <c r="H263" s="70"/>
      <c r="I263" s="70"/>
      <c r="J263" s="70"/>
      <c r="K263" s="70"/>
      <c r="L263" s="70"/>
      <c r="M263" s="70"/>
      <c r="N263" s="70"/>
      <c r="O263" s="70"/>
      <c r="P263" s="70"/>
      <c r="Q263" s="70"/>
    </row>
    <row r="264" spans="1:17" ht="15.75" customHeight="1" x14ac:dyDescent="0.25">
      <c r="A264" s="70"/>
      <c r="B264" s="71"/>
      <c r="C264" s="71"/>
      <c r="D264" s="72"/>
      <c r="E264" s="72"/>
      <c r="F264" s="70"/>
      <c r="G264" s="70"/>
      <c r="H264" s="70"/>
      <c r="I264" s="70"/>
      <c r="J264" s="70"/>
      <c r="K264" s="70"/>
      <c r="L264" s="70"/>
      <c r="M264" s="70"/>
      <c r="N264" s="70"/>
      <c r="O264" s="70"/>
      <c r="P264" s="70"/>
      <c r="Q264" s="70"/>
    </row>
    <row r="265" spans="1:17" ht="15.75" customHeight="1" x14ac:dyDescent="0.25">
      <c r="A265" s="70"/>
      <c r="B265" s="71"/>
      <c r="C265" s="71"/>
      <c r="D265" s="72"/>
      <c r="E265" s="72"/>
      <c r="F265" s="70"/>
      <c r="G265" s="70"/>
      <c r="H265" s="70"/>
      <c r="I265" s="70"/>
      <c r="J265" s="70"/>
      <c r="K265" s="70"/>
      <c r="L265" s="70"/>
      <c r="M265" s="70"/>
      <c r="N265" s="70"/>
      <c r="O265" s="70"/>
      <c r="P265" s="70"/>
      <c r="Q265" s="70"/>
    </row>
    <row r="266" spans="1:17" ht="15.75" customHeight="1" x14ac:dyDescent="0.25">
      <c r="A266" s="70"/>
      <c r="B266" s="71"/>
      <c r="C266" s="71"/>
      <c r="D266" s="72"/>
      <c r="E266" s="72"/>
      <c r="F266" s="70"/>
      <c r="G266" s="70"/>
      <c r="H266" s="70"/>
      <c r="I266" s="70"/>
      <c r="J266" s="70"/>
      <c r="K266" s="70"/>
      <c r="L266" s="70"/>
      <c r="M266" s="70"/>
      <c r="N266" s="70"/>
      <c r="O266" s="70"/>
      <c r="P266" s="70"/>
      <c r="Q266" s="70"/>
    </row>
    <row r="267" spans="1:17" ht="15.75" customHeight="1" x14ac:dyDescent="0.25">
      <c r="A267" s="70"/>
      <c r="B267" s="71"/>
      <c r="C267" s="71"/>
      <c r="D267" s="72"/>
      <c r="E267" s="72"/>
      <c r="F267" s="70"/>
      <c r="G267" s="70"/>
      <c r="H267" s="70"/>
      <c r="I267" s="70"/>
      <c r="J267" s="70"/>
      <c r="K267" s="70"/>
      <c r="L267" s="70"/>
      <c r="M267" s="70"/>
      <c r="N267" s="70"/>
      <c r="O267" s="70"/>
      <c r="P267" s="70"/>
      <c r="Q267" s="70"/>
    </row>
    <row r="268" spans="1:17" ht="15.75" customHeight="1" x14ac:dyDescent="0.25">
      <c r="A268" s="70"/>
      <c r="B268" s="71"/>
      <c r="C268" s="71"/>
      <c r="D268" s="72"/>
      <c r="E268" s="72"/>
      <c r="F268" s="70"/>
      <c r="G268" s="70"/>
      <c r="H268" s="70"/>
      <c r="I268" s="70"/>
      <c r="J268" s="70"/>
      <c r="K268" s="70"/>
      <c r="L268" s="70"/>
      <c r="M268" s="70"/>
      <c r="N268" s="70"/>
      <c r="O268" s="70"/>
      <c r="P268" s="70"/>
      <c r="Q268" s="70"/>
    </row>
    <row r="269" spans="1:17" ht="15.75" customHeight="1" x14ac:dyDescent="0.25">
      <c r="A269" s="70"/>
      <c r="B269" s="71"/>
      <c r="C269" s="71"/>
      <c r="D269" s="72"/>
      <c r="E269" s="72"/>
      <c r="F269" s="70"/>
      <c r="G269" s="70"/>
      <c r="H269" s="70"/>
      <c r="I269" s="70"/>
      <c r="J269" s="70"/>
      <c r="K269" s="70"/>
      <c r="L269" s="70"/>
      <c r="M269" s="70"/>
      <c r="N269" s="70"/>
      <c r="O269" s="70"/>
      <c r="P269" s="70"/>
      <c r="Q269" s="70"/>
    </row>
    <row r="270" spans="1:17" ht="15.75" customHeight="1" x14ac:dyDescent="0.25">
      <c r="A270" s="70"/>
      <c r="B270" s="71"/>
      <c r="C270" s="71"/>
      <c r="D270" s="72"/>
      <c r="E270" s="72"/>
      <c r="F270" s="70"/>
      <c r="G270" s="70"/>
      <c r="H270" s="70"/>
      <c r="I270" s="70"/>
      <c r="J270" s="70"/>
      <c r="K270" s="70"/>
      <c r="L270" s="70"/>
      <c r="M270" s="70"/>
      <c r="N270" s="70"/>
      <c r="O270" s="70"/>
      <c r="P270" s="70"/>
      <c r="Q270" s="70"/>
    </row>
    <row r="271" spans="1:17" ht="15.75" customHeight="1" x14ac:dyDescent="0.25">
      <c r="A271" s="70"/>
      <c r="B271" s="71"/>
      <c r="C271" s="71"/>
      <c r="D271" s="72"/>
      <c r="E271" s="72"/>
      <c r="F271" s="70"/>
      <c r="G271" s="70"/>
      <c r="H271" s="70"/>
      <c r="I271" s="70"/>
      <c r="J271" s="70"/>
      <c r="K271" s="70"/>
      <c r="L271" s="70"/>
      <c r="M271" s="70"/>
      <c r="N271" s="70"/>
      <c r="O271" s="70"/>
      <c r="P271" s="70"/>
      <c r="Q271" s="70"/>
    </row>
    <row r="272" spans="1:17" ht="15.75" customHeight="1" x14ac:dyDescent="0.25">
      <c r="A272" s="70"/>
      <c r="B272" s="71"/>
      <c r="C272" s="71"/>
      <c r="D272" s="72"/>
      <c r="E272" s="72"/>
      <c r="F272" s="70"/>
      <c r="G272" s="70"/>
      <c r="H272" s="70"/>
      <c r="I272" s="70"/>
      <c r="J272" s="70"/>
      <c r="K272" s="70"/>
      <c r="L272" s="70"/>
      <c r="M272" s="70"/>
      <c r="N272" s="70"/>
      <c r="O272" s="70"/>
      <c r="P272" s="70"/>
      <c r="Q272" s="70"/>
    </row>
    <row r="273" spans="1:17" ht="15.75" customHeight="1" x14ac:dyDescent="0.25">
      <c r="A273" s="70"/>
      <c r="B273" s="71"/>
      <c r="C273" s="71"/>
      <c r="D273" s="72"/>
      <c r="E273" s="72"/>
      <c r="F273" s="70"/>
      <c r="G273" s="70"/>
      <c r="H273" s="70"/>
      <c r="I273" s="70"/>
      <c r="J273" s="70"/>
      <c r="K273" s="70"/>
      <c r="L273" s="70"/>
      <c r="M273" s="70"/>
      <c r="N273" s="70"/>
      <c r="O273" s="70"/>
      <c r="P273" s="70"/>
      <c r="Q273" s="70"/>
    </row>
    <row r="274" spans="1:17" ht="15.75" customHeight="1" x14ac:dyDescent="0.25">
      <c r="A274" s="70"/>
      <c r="B274" s="71"/>
      <c r="C274" s="71"/>
      <c r="D274" s="72"/>
      <c r="E274" s="72"/>
      <c r="F274" s="70"/>
      <c r="G274" s="70"/>
      <c r="H274" s="70"/>
      <c r="I274" s="70"/>
      <c r="J274" s="70"/>
      <c r="K274" s="70"/>
      <c r="L274" s="70"/>
      <c r="M274" s="70"/>
      <c r="N274" s="70"/>
      <c r="O274" s="70"/>
      <c r="P274" s="70"/>
      <c r="Q274" s="70"/>
    </row>
    <row r="275" spans="1:17" ht="15.75" customHeight="1" x14ac:dyDescent="0.25">
      <c r="A275" s="70"/>
      <c r="B275" s="71"/>
      <c r="C275" s="71"/>
      <c r="D275" s="72"/>
      <c r="E275" s="72"/>
      <c r="F275" s="70"/>
      <c r="G275" s="70"/>
      <c r="H275" s="70"/>
      <c r="I275" s="70"/>
      <c r="J275" s="70"/>
      <c r="K275" s="70"/>
      <c r="L275" s="70"/>
      <c r="M275" s="70"/>
      <c r="N275" s="70"/>
      <c r="O275" s="70"/>
      <c r="P275" s="70"/>
      <c r="Q275" s="70"/>
    </row>
    <row r="276" spans="1:17" ht="15.75" customHeight="1" x14ac:dyDescent="0.25">
      <c r="A276" s="70"/>
      <c r="B276" s="71"/>
      <c r="C276" s="71"/>
      <c r="D276" s="72"/>
      <c r="E276" s="72"/>
      <c r="F276" s="70"/>
      <c r="G276" s="70"/>
      <c r="H276" s="70"/>
      <c r="I276" s="70"/>
      <c r="J276" s="70"/>
      <c r="K276" s="70"/>
      <c r="L276" s="70"/>
      <c r="M276" s="70"/>
      <c r="N276" s="70"/>
      <c r="O276" s="70"/>
      <c r="P276" s="70"/>
      <c r="Q276" s="70"/>
    </row>
    <row r="277" spans="1:17" ht="15.75" customHeight="1" x14ac:dyDescent="0.25">
      <c r="A277" s="70"/>
      <c r="B277" s="71"/>
      <c r="C277" s="71"/>
      <c r="D277" s="72"/>
      <c r="E277" s="72"/>
      <c r="F277" s="70"/>
      <c r="G277" s="70"/>
      <c r="H277" s="70"/>
      <c r="I277" s="70"/>
      <c r="J277" s="70"/>
      <c r="K277" s="70"/>
      <c r="L277" s="70"/>
      <c r="M277" s="70"/>
      <c r="N277" s="70"/>
      <c r="O277" s="70"/>
      <c r="P277" s="70"/>
      <c r="Q277" s="70"/>
    </row>
    <row r="278" spans="1:17" ht="15.75" customHeight="1" x14ac:dyDescent="0.25">
      <c r="A278" s="70"/>
      <c r="B278" s="71"/>
      <c r="C278" s="71"/>
      <c r="D278" s="72"/>
      <c r="E278" s="72"/>
      <c r="F278" s="70"/>
      <c r="G278" s="70"/>
      <c r="H278" s="70"/>
      <c r="I278" s="70"/>
      <c r="J278" s="70"/>
      <c r="K278" s="70"/>
      <c r="L278" s="70"/>
      <c r="M278" s="70"/>
      <c r="N278" s="70"/>
      <c r="O278" s="70"/>
      <c r="P278" s="70"/>
      <c r="Q278" s="70"/>
    </row>
    <row r="279" spans="1:17" ht="15.75" customHeight="1" x14ac:dyDescent="0.25">
      <c r="A279" s="70"/>
      <c r="B279" s="71"/>
      <c r="C279" s="71"/>
      <c r="D279" s="72"/>
      <c r="E279" s="72"/>
      <c r="F279" s="70"/>
      <c r="G279" s="70"/>
      <c r="H279" s="70"/>
      <c r="I279" s="70"/>
      <c r="J279" s="70"/>
      <c r="K279" s="70"/>
      <c r="L279" s="70"/>
      <c r="M279" s="70"/>
      <c r="N279" s="70"/>
      <c r="O279" s="70"/>
      <c r="P279" s="70"/>
      <c r="Q279" s="70"/>
    </row>
    <row r="280" spans="1:17" ht="15.75" customHeight="1" x14ac:dyDescent="0.25">
      <c r="A280" s="70"/>
      <c r="B280" s="71"/>
      <c r="C280" s="71"/>
      <c r="D280" s="72"/>
      <c r="E280" s="72"/>
      <c r="F280" s="70"/>
      <c r="G280" s="70"/>
      <c r="H280" s="70"/>
      <c r="I280" s="70"/>
      <c r="J280" s="70"/>
      <c r="K280" s="70"/>
      <c r="L280" s="70"/>
      <c r="M280" s="70"/>
      <c r="N280" s="70"/>
      <c r="O280" s="70"/>
      <c r="P280" s="70"/>
      <c r="Q280" s="70"/>
    </row>
    <row r="281" spans="1:17" ht="15.75" customHeight="1" x14ac:dyDescent="0.25">
      <c r="A281" s="70"/>
      <c r="B281" s="71"/>
      <c r="C281" s="71"/>
      <c r="D281" s="72"/>
      <c r="E281" s="72"/>
      <c r="F281" s="70"/>
      <c r="G281" s="70"/>
      <c r="H281" s="70"/>
      <c r="I281" s="70"/>
      <c r="J281" s="70"/>
      <c r="K281" s="70"/>
      <c r="L281" s="70"/>
      <c r="M281" s="70"/>
      <c r="N281" s="70"/>
      <c r="O281" s="70"/>
      <c r="P281" s="70"/>
      <c r="Q281" s="70"/>
    </row>
    <row r="282" spans="1:17" ht="15.75" customHeight="1" x14ac:dyDescent="0.25">
      <c r="A282" s="70"/>
      <c r="B282" s="71"/>
      <c r="C282" s="71"/>
      <c r="D282" s="72"/>
      <c r="E282" s="72"/>
      <c r="F282" s="70"/>
      <c r="G282" s="70"/>
      <c r="H282" s="70"/>
      <c r="I282" s="70"/>
      <c r="J282" s="70"/>
      <c r="K282" s="70"/>
      <c r="L282" s="70"/>
      <c r="M282" s="70"/>
      <c r="N282" s="70"/>
      <c r="O282" s="70"/>
      <c r="P282" s="70"/>
      <c r="Q282" s="70"/>
    </row>
    <row r="283" spans="1:17" ht="15.75" customHeight="1" x14ac:dyDescent="0.25">
      <c r="A283" s="70"/>
      <c r="B283" s="71"/>
      <c r="C283" s="71"/>
      <c r="D283" s="72"/>
      <c r="E283" s="72"/>
      <c r="F283" s="70"/>
      <c r="G283" s="70"/>
      <c r="H283" s="70"/>
      <c r="I283" s="70"/>
      <c r="J283" s="70"/>
      <c r="K283" s="70"/>
      <c r="L283" s="70"/>
      <c r="M283" s="70"/>
      <c r="N283" s="70"/>
      <c r="O283" s="70"/>
      <c r="P283" s="70"/>
      <c r="Q283" s="70"/>
    </row>
    <row r="284" spans="1:17" ht="15.75" customHeight="1" x14ac:dyDescent="0.25">
      <c r="A284" s="70"/>
      <c r="B284" s="71"/>
      <c r="C284" s="71"/>
      <c r="D284" s="72"/>
      <c r="E284" s="72"/>
      <c r="F284" s="70"/>
      <c r="G284" s="70"/>
      <c r="H284" s="70"/>
      <c r="I284" s="70"/>
      <c r="J284" s="70"/>
      <c r="K284" s="70"/>
      <c r="L284" s="70"/>
      <c r="M284" s="70"/>
      <c r="N284" s="70"/>
      <c r="O284" s="70"/>
      <c r="P284" s="70"/>
      <c r="Q284" s="70"/>
    </row>
    <row r="285" spans="1:17" ht="15.75" customHeight="1" x14ac:dyDescent="0.25">
      <c r="A285" s="70"/>
      <c r="B285" s="71"/>
      <c r="C285" s="71"/>
      <c r="D285" s="72"/>
      <c r="E285" s="72"/>
      <c r="F285" s="70"/>
      <c r="G285" s="70"/>
      <c r="H285" s="70"/>
      <c r="I285" s="70"/>
      <c r="J285" s="70"/>
      <c r="K285" s="70"/>
      <c r="L285" s="70"/>
      <c r="M285" s="70"/>
      <c r="N285" s="70"/>
      <c r="O285" s="70"/>
      <c r="P285" s="70"/>
      <c r="Q285" s="70"/>
    </row>
    <row r="286" spans="1:17" ht="15.75" customHeight="1" x14ac:dyDescent="0.25">
      <c r="A286" s="70"/>
      <c r="B286" s="71"/>
      <c r="C286" s="71"/>
      <c r="D286" s="72"/>
      <c r="E286" s="72"/>
      <c r="F286" s="70"/>
      <c r="G286" s="70"/>
      <c r="H286" s="70"/>
      <c r="I286" s="70"/>
      <c r="J286" s="70"/>
      <c r="K286" s="70"/>
      <c r="L286" s="70"/>
      <c r="M286" s="70"/>
      <c r="N286" s="70"/>
      <c r="O286" s="70"/>
      <c r="P286" s="70"/>
      <c r="Q286" s="70"/>
    </row>
    <row r="287" spans="1:17" ht="15.75" customHeight="1" x14ac:dyDescent="0.25">
      <c r="A287" s="70"/>
      <c r="B287" s="71"/>
      <c r="C287" s="71"/>
      <c r="D287" s="72"/>
      <c r="E287" s="72"/>
      <c r="F287" s="70"/>
      <c r="G287" s="70"/>
      <c r="H287" s="70"/>
      <c r="I287" s="70"/>
      <c r="J287" s="70"/>
      <c r="K287" s="70"/>
      <c r="L287" s="70"/>
      <c r="M287" s="70"/>
      <c r="N287" s="70"/>
      <c r="O287" s="70"/>
      <c r="P287" s="70"/>
      <c r="Q287" s="70"/>
    </row>
    <row r="288" spans="1:17" ht="15.75" customHeight="1" x14ac:dyDescent="0.25">
      <c r="A288" s="70"/>
      <c r="B288" s="71"/>
      <c r="C288" s="71"/>
      <c r="D288" s="72"/>
      <c r="E288" s="72"/>
      <c r="F288" s="70"/>
      <c r="G288" s="70"/>
      <c r="H288" s="70"/>
      <c r="I288" s="70"/>
      <c r="J288" s="70"/>
      <c r="K288" s="70"/>
      <c r="L288" s="70"/>
      <c r="M288" s="70"/>
      <c r="N288" s="70"/>
      <c r="O288" s="70"/>
      <c r="P288" s="70"/>
      <c r="Q288" s="70"/>
    </row>
    <row r="289" spans="1:17" ht="15.75" customHeight="1" x14ac:dyDescent="0.25">
      <c r="A289" s="70"/>
      <c r="B289" s="71"/>
      <c r="C289" s="71"/>
      <c r="D289" s="72"/>
      <c r="E289" s="72"/>
      <c r="F289" s="70"/>
      <c r="G289" s="70"/>
      <c r="H289" s="70"/>
      <c r="I289" s="70"/>
      <c r="J289" s="70"/>
      <c r="K289" s="70"/>
      <c r="L289" s="70"/>
      <c r="M289" s="70"/>
      <c r="N289" s="70"/>
      <c r="O289" s="70"/>
      <c r="P289" s="70"/>
      <c r="Q289" s="70"/>
    </row>
    <row r="290" spans="1:17" ht="15.75" customHeight="1" x14ac:dyDescent="0.25">
      <c r="A290" s="70"/>
      <c r="B290" s="71"/>
      <c r="C290" s="71"/>
      <c r="D290" s="72"/>
      <c r="E290" s="72"/>
      <c r="F290" s="70"/>
      <c r="G290" s="70"/>
      <c r="H290" s="70"/>
      <c r="I290" s="70"/>
      <c r="J290" s="70"/>
      <c r="K290" s="70"/>
      <c r="L290" s="70"/>
      <c r="M290" s="70"/>
      <c r="N290" s="70"/>
      <c r="O290" s="70"/>
      <c r="P290" s="70"/>
      <c r="Q290" s="70"/>
    </row>
    <row r="291" spans="1:17" ht="15.75" customHeight="1" x14ac:dyDescent="0.25">
      <c r="A291" s="70"/>
      <c r="B291" s="71"/>
      <c r="C291" s="71"/>
      <c r="D291" s="72"/>
      <c r="E291" s="72"/>
      <c r="F291" s="70"/>
      <c r="G291" s="70"/>
      <c r="H291" s="70"/>
      <c r="I291" s="70"/>
      <c r="J291" s="70"/>
      <c r="K291" s="70"/>
      <c r="L291" s="70"/>
      <c r="M291" s="70"/>
      <c r="N291" s="70"/>
      <c r="O291" s="70"/>
      <c r="P291" s="70"/>
      <c r="Q291" s="70"/>
    </row>
    <row r="292" spans="1:17" ht="15.75" customHeight="1" x14ac:dyDescent="0.25">
      <c r="A292" s="70"/>
      <c r="B292" s="71"/>
      <c r="C292" s="71"/>
      <c r="D292" s="72"/>
      <c r="E292" s="72"/>
      <c r="F292" s="70"/>
      <c r="G292" s="70"/>
      <c r="H292" s="70"/>
      <c r="I292" s="70"/>
      <c r="J292" s="70"/>
      <c r="K292" s="70"/>
      <c r="L292" s="70"/>
      <c r="M292" s="70"/>
      <c r="N292" s="70"/>
      <c r="O292" s="70"/>
      <c r="P292" s="70"/>
      <c r="Q292" s="70"/>
    </row>
    <row r="293" spans="1:17" ht="15.75" customHeight="1" x14ac:dyDescent="0.25">
      <c r="A293" s="70"/>
      <c r="B293" s="71"/>
      <c r="C293" s="71"/>
      <c r="D293" s="72"/>
      <c r="E293" s="72"/>
      <c r="F293" s="70"/>
      <c r="G293" s="70"/>
      <c r="H293" s="70"/>
      <c r="I293" s="70"/>
      <c r="J293" s="70"/>
      <c r="K293" s="70"/>
      <c r="L293" s="70"/>
      <c r="M293" s="70"/>
      <c r="N293" s="70"/>
      <c r="O293" s="70"/>
      <c r="P293" s="70"/>
      <c r="Q293" s="70"/>
    </row>
    <row r="294" spans="1:17" ht="15.75" customHeight="1" x14ac:dyDescent="0.25">
      <c r="A294" s="70"/>
      <c r="B294" s="71"/>
      <c r="C294" s="71"/>
      <c r="D294" s="72"/>
      <c r="E294" s="72"/>
      <c r="F294" s="70"/>
      <c r="G294" s="70"/>
      <c r="H294" s="70"/>
      <c r="I294" s="70"/>
      <c r="J294" s="70"/>
      <c r="K294" s="70"/>
      <c r="L294" s="70"/>
      <c r="M294" s="70"/>
      <c r="N294" s="70"/>
      <c r="O294" s="70"/>
      <c r="P294" s="70"/>
      <c r="Q294" s="70"/>
    </row>
    <row r="295" spans="1:17" ht="15.75" customHeight="1" x14ac:dyDescent="0.25">
      <c r="A295" s="70"/>
      <c r="B295" s="71"/>
      <c r="C295" s="71"/>
      <c r="D295" s="72"/>
      <c r="E295" s="72"/>
      <c r="F295" s="70"/>
      <c r="G295" s="70"/>
      <c r="H295" s="70"/>
      <c r="I295" s="70"/>
      <c r="J295" s="70"/>
      <c r="K295" s="70"/>
      <c r="L295" s="70"/>
      <c r="M295" s="70"/>
      <c r="N295" s="70"/>
      <c r="O295" s="70"/>
      <c r="P295" s="70"/>
      <c r="Q295" s="70"/>
    </row>
    <row r="296" spans="1:17" ht="15.75" customHeight="1" x14ac:dyDescent="0.25">
      <c r="A296" s="70"/>
      <c r="B296" s="71"/>
      <c r="C296" s="71"/>
      <c r="D296" s="72"/>
      <c r="E296" s="72"/>
      <c r="F296" s="70"/>
      <c r="G296" s="70"/>
      <c r="H296" s="70"/>
      <c r="I296" s="70"/>
      <c r="J296" s="70"/>
      <c r="K296" s="70"/>
      <c r="L296" s="70"/>
      <c r="M296" s="70"/>
      <c r="N296" s="70"/>
      <c r="O296" s="70"/>
      <c r="P296" s="70"/>
      <c r="Q296" s="70"/>
    </row>
    <row r="297" spans="1:17" ht="15.75" customHeight="1" x14ac:dyDescent="0.25">
      <c r="A297" s="70"/>
      <c r="B297" s="71"/>
      <c r="C297" s="71"/>
      <c r="D297" s="72"/>
      <c r="E297" s="72"/>
      <c r="F297" s="70"/>
      <c r="G297" s="70"/>
      <c r="H297" s="70"/>
      <c r="I297" s="70"/>
      <c r="J297" s="70"/>
      <c r="K297" s="70"/>
      <c r="L297" s="70"/>
      <c r="M297" s="70"/>
      <c r="N297" s="70"/>
      <c r="O297" s="70"/>
      <c r="P297" s="70"/>
      <c r="Q297" s="70"/>
    </row>
    <row r="298" spans="1:17" ht="15.75" customHeight="1" x14ac:dyDescent="0.25">
      <c r="A298" s="70"/>
      <c r="B298" s="71"/>
      <c r="C298" s="71"/>
      <c r="D298" s="72"/>
      <c r="E298" s="72"/>
      <c r="F298" s="70"/>
      <c r="G298" s="70"/>
      <c r="H298" s="70"/>
      <c r="I298" s="70"/>
      <c r="J298" s="70"/>
      <c r="K298" s="70"/>
      <c r="L298" s="70"/>
      <c r="M298" s="70"/>
      <c r="N298" s="70"/>
      <c r="O298" s="70"/>
      <c r="P298" s="70"/>
      <c r="Q298" s="70"/>
    </row>
    <row r="299" spans="1:17" ht="15.75" customHeight="1" x14ac:dyDescent="0.25">
      <c r="A299" s="70"/>
      <c r="B299" s="71"/>
      <c r="C299" s="71"/>
      <c r="D299" s="72"/>
      <c r="E299" s="72"/>
      <c r="F299" s="70"/>
      <c r="G299" s="70"/>
      <c r="H299" s="70"/>
      <c r="I299" s="70"/>
      <c r="J299" s="70"/>
      <c r="K299" s="70"/>
      <c r="L299" s="70"/>
      <c r="M299" s="70"/>
      <c r="N299" s="70"/>
      <c r="O299" s="70"/>
      <c r="P299" s="70"/>
      <c r="Q299" s="70"/>
    </row>
    <row r="300" spans="1:17" ht="15.75" customHeight="1" x14ac:dyDescent="0.25">
      <c r="A300" s="70"/>
      <c r="B300" s="71"/>
      <c r="C300" s="71"/>
      <c r="D300" s="72"/>
      <c r="E300" s="72"/>
      <c r="F300" s="70"/>
      <c r="G300" s="70"/>
      <c r="H300" s="70"/>
      <c r="I300" s="70"/>
      <c r="J300" s="70"/>
      <c r="K300" s="70"/>
      <c r="L300" s="70"/>
      <c r="M300" s="70"/>
      <c r="N300" s="70"/>
      <c r="O300" s="70"/>
      <c r="P300" s="70"/>
      <c r="Q300" s="70"/>
    </row>
    <row r="301" spans="1:17" ht="15.75" customHeight="1" x14ac:dyDescent="0.25">
      <c r="A301" s="70"/>
      <c r="B301" s="71"/>
      <c r="C301" s="71"/>
      <c r="D301" s="72"/>
      <c r="E301" s="72"/>
      <c r="F301" s="70"/>
      <c r="G301" s="70"/>
      <c r="H301" s="70"/>
      <c r="I301" s="70"/>
      <c r="J301" s="70"/>
      <c r="K301" s="70"/>
      <c r="L301" s="70"/>
      <c r="M301" s="70"/>
      <c r="N301" s="70"/>
      <c r="O301" s="70"/>
      <c r="P301" s="70"/>
      <c r="Q301" s="70"/>
    </row>
    <row r="302" spans="1:17" ht="15.75" customHeight="1" x14ac:dyDescent="0.25">
      <c r="A302" s="70"/>
      <c r="B302" s="71"/>
      <c r="C302" s="71"/>
      <c r="D302" s="72"/>
      <c r="E302" s="72"/>
      <c r="F302" s="70"/>
      <c r="G302" s="70"/>
      <c r="H302" s="70"/>
      <c r="I302" s="70"/>
      <c r="J302" s="70"/>
      <c r="K302" s="70"/>
      <c r="L302" s="70"/>
      <c r="M302" s="70"/>
      <c r="N302" s="70"/>
      <c r="O302" s="70"/>
      <c r="P302" s="70"/>
      <c r="Q302" s="70"/>
    </row>
    <row r="303" spans="1:17" ht="15.75" customHeight="1" x14ac:dyDescent="0.25">
      <c r="A303" s="70"/>
      <c r="B303" s="71"/>
      <c r="C303" s="71"/>
      <c r="D303" s="72"/>
      <c r="E303" s="72"/>
      <c r="F303" s="70"/>
      <c r="G303" s="70"/>
      <c r="H303" s="70"/>
      <c r="I303" s="70"/>
      <c r="J303" s="70"/>
      <c r="K303" s="70"/>
      <c r="L303" s="70"/>
      <c r="M303" s="70"/>
      <c r="N303" s="70"/>
      <c r="O303" s="70"/>
      <c r="P303" s="70"/>
      <c r="Q303" s="70"/>
    </row>
    <row r="304" spans="1:17" ht="15.75" customHeight="1" x14ac:dyDescent="0.25">
      <c r="A304" s="70"/>
      <c r="B304" s="71"/>
      <c r="C304" s="71"/>
      <c r="D304" s="72"/>
      <c r="E304" s="72"/>
      <c r="F304" s="70"/>
      <c r="G304" s="70"/>
      <c r="H304" s="70"/>
      <c r="I304" s="70"/>
      <c r="J304" s="70"/>
      <c r="K304" s="70"/>
      <c r="L304" s="70"/>
      <c r="M304" s="70"/>
      <c r="N304" s="70"/>
      <c r="O304" s="70"/>
      <c r="P304" s="70"/>
      <c r="Q304" s="70"/>
    </row>
    <row r="305" spans="1:17" ht="15.75" customHeight="1" x14ac:dyDescent="0.25">
      <c r="A305" s="70"/>
      <c r="B305" s="71"/>
      <c r="C305" s="71"/>
      <c r="D305" s="72"/>
      <c r="E305" s="72"/>
      <c r="F305" s="70"/>
      <c r="G305" s="70"/>
      <c r="H305" s="70"/>
      <c r="I305" s="70"/>
      <c r="J305" s="70"/>
      <c r="K305" s="70"/>
      <c r="L305" s="70"/>
      <c r="M305" s="70"/>
      <c r="N305" s="70"/>
      <c r="O305" s="70"/>
      <c r="P305" s="70"/>
      <c r="Q305" s="70"/>
    </row>
    <row r="306" spans="1:17" ht="15.75" customHeight="1" x14ac:dyDescent="0.25">
      <c r="A306" s="70"/>
      <c r="B306" s="71"/>
      <c r="C306" s="71"/>
      <c r="D306" s="72"/>
      <c r="E306" s="72"/>
      <c r="F306" s="70"/>
      <c r="G306" s="70"/>
      <c r="H306" s="70"/>
      <c r="I306" s="70"/>
      <c r="J306" s="70"/>
      <c r="K306" s="70"/>
      <c r="L306" s="70"/>
      <c r="M306" s="70"/>
      <c r="N306" s="70"/>
      <c r="O306" s="70"/>
      <c r="P306" s="70"/>
      <c r="Q306" s="70"/>
    </row>
    <row r="307" spans="1:17" ht="15.75" customHeight="1" x14ac:dyDescent="0.25">
      <c r="A307" s="70"/>
      <c r="B307" s="71"/>
      <c r="C307" s="71"/>
      <c r="D307" s="72"/>
      <c r="E307" s="72"/>
      <c r="F307" s="70"/>
      <c r="G307" s="70"/>
      <c r="H307" s="70"/>
      <c r="I307" s="70"/>
      <c r="J307" s="70"/>
      <c r="K307" s="70"/>
      <c r="L307" s="70"/>
      <c r="M307" s="70"/>
      <c r="N307" s="70"/>
      <c r="O307" s="70"/>
      <c r="P307" s="70"/>
      <c r="Q307" s="70"/>
    </row>
    <row r="308" spans="1:17" ht="15.75" customHeight="1" x14ac:dyDescent="0.25">
      <c r="A308" s="70"/>
      <c r="B308" s="71"/>
      <c r="C308" s="71"/>
      <c r="D308" s="72"/>
      <c r="E308" s="72"/>
      <c r="F308" s="70"/>
      <c r="G308" s="70"/>
      <c r="H308" s="70"/>
      <c r="I308" s="70"/>
      <c r="J308" s="70"/>
      <c r="K308" s="70"/>
      <c r="L308" s="70"/>
      <c r="M308" s="70"/>
      <c r="N308" s="70"/>
      <c r="O308" s="70"/>
      <c r="P308" s="70"/>
      <c r="Q308" s="70"/>
    </row>
    <row r="309" spans="1:17" ht="15.75" customHeight="1" x14ac:dyDescent="0.25">
      <c r="A309" s="70"/>
      <c r="B309" s="71"/>
      <c r="C309" s="71"/>
      <c r="D309" s="72"/>
      <c r="E309" s="72"/>
      <c r="F309" s="70"/>
      <c r="G309" s="70"/>
      <c r="H309" s="70"/>
      <c r="I309" s="70"/>
      <c r="J309" s="70"/>
      <c r="K309" s="70"/>
      <c r="L309" s="70"/>
      <c r="M309" s="70"/>
      <c r="N309" s="70"/>
      <c r="O309" s="70"/>
      <c r="P309" s="70"/>
      <c r="Q309" s="70"/>
    </row>
    <row r="310" spans="1:17" ht="15.75" customHeight="1" x14ac:dyDescent="0.25">
      <c r="A310" s="70"/>
      <c r="B310" s="71"/>
      <c r="C310" s="71"/>
      <c r="D310" s="72"/>
      <c r="E310" s="72"/>
      <c r="F310" s="70"/>
      <c r="G310" s="70"/>
      <c r="H310" s="70"/>
      <c r="I310" s="70"/>
      <c r="J310" s="70"/>
      <c r="K310" s="70"/>
      <c r="L310" s="70"/>
      <c r="M310" s="70"/>
      <c r="N310" s="70"/>
      <c r="O310" s="70"/>
      <c r="P310" s="70"/>
      <c r="Q310" s="70"/>
    </row>
    <row r="311" spans="1:17" ht="15.75" customHeight="1" x14ac:dyDescent="0.25">
      <c r="A311" s="70"/>
      <c r="B311" s="71"/>
      <c r="C311" s="71"/>
      <c r="D311" s="72"/>
      <c r="E311" s="72"/>
      <c r="F311" s="70"/>
      <c r="G311" s="70"/>
      <c r="H311" s="70"/>
      <c r="I311" s="70"/>
      <c r="J311" s="70"/>
      <c r="K311" s="70"/>
      <c r="L311" s="70"/>
      <c r="M311" s="70"/>
      <c r="N311" s="70"/>
      <c r="O311" s="70"/>
      <c r="P311" s="70"/>
      <c r="Q311" s="70"/>
    </row>
    <row r="312" spans="1:17" ht="15.75" customHeight="1" x14ac:dyDescent="0.25">
      <c r="A312" s="70"/>
      <c r="B312" s="71"/>
      <c r="C312" s="71"/>
      <c r="D312" s="72"/>
      <c r="E312" s="72"/>
      <c r="F312" s="70"/>
      <c r="G312" s="70"/>
      <c r="H312" s="70"/>
      <c r="I312" s="70"/>
      <c r="J312" s="70"/>
      <c r="K312" s="70"/>
      <c r="L312" s="70"/>
      <c r="M312" s="70"/>
      <c r="N312" s="70"/>
      <c r="O312" s="70"/>
      <c r="P312" s="70"/>
      <c r="Q312" s="70"/>
    </row>
    <row r="313" spans="1:17" ht="15.75" customHeight="1" x14ac:dyDescent="0.25">
      <c r="A313" s="70"/>
      <c r="B313" s="71"/>
      <c r="C313" s="71"/>
      <c r="D313" s="72"/>
      <c r="E313" s="72"/>
      <c r="F313" s="70"/>
      <c r="G313" s="70"/>
      <c r="H313" s="70"/>
      <c r="I313" s="70"/>
      <c r="J313" s="70"/>
      <c r="K313" s="70"/>
      <c r="L313" s="70"/>
      <c r="M313" s="70"/>
      <c r="N313" s="70"/>
      <c r="O313" s="70"/>
      <c r="P313" s="70"/>
      <c r="Q313" s="70"/>
    </row>
    <row r="314" spans="1:17" ht="15.75" customHeight="1" x14ac:dyDescent="0.25">
      <c r="A314" s="70"/>
      <c r="B314" s="71"/>
      <c r="C314" s="71"/>
      <c r="D314" s="72"/>
      <c r="E314" s="72"/>
      <c r="F314" s="70"/>
      <c r="G314" s="70"/>
      <c r="H314" s="70"/>
      <c r="I314" s="70"/>
      <c r="J314" s="70"/>
      <c r="K314" s="70"/>
      <c r="L314" s="70"/>
      <c r="M314" s="70"/>
      <c r="N314" s="70"/>
      <c r="O314" s="70"/>
      <c r="P314" s="70"/>
      <c r="Q314" s="70"/>
    </row>
    <row r="315" spans="1:17" ht="15.75" customHeight="1" x14ac:dyDescent="0.25">
      <c r="A315" s="70"/>
      <c r="B315" s="71"/>
      <c r="C315" s="71"/>
      <c r="D315" s="72"/>
      <c r="E315" s="72"/>
      <c r="F315" s="70"/>
      <c r="G315" s="70"/>
      <c r="H315" s="70"/>
      <c r="I315" s="70"/>
      <c r="J315" s="70"/>
      <c r="K315" s="70"/>
      <c r="L315" s="70"/>
      <c r="M315" s="70"/>
      <c r="N315" s="70"/>
      <c r="O315" s="70"/>
      <c r="P315" s="70"/>
      <c r="Q315" s="70"/>
    </row>
    <row r="316" spans="1:17" ht="15.75" customHeight="1" x14ac:dyDescent="0.25">
      <c r="A316" s="70"/>
      <c r="B316" s="71"/>
      <c r="C316" s="71"/>
      <c r="D316" s="72"/>
      <c r="E316" s="72"/>
      <c r="F316" s="70"/>
      <c r="G316" s="70"/>
      <c r="H316" s="70"/>
      <c r="I316" s="70"/>
      <c r="J316" s="70"/>
      <c r="K316" s="70"/>
      <c r="L316" s="70"/>
      <c r="M316" s="70"/>
      <c r="N316" s="70"/>
      <c r="O316" s="70"/>
      <c r="P316" s="70"/>
      <c r="Q316" s="70"/>
    </row>
    <row r="317" spans="1:17" ht="15.75" customHeight="1" x14ac:dyDescent="0.25">
      <c r="A317" s="70"/>
      <c r="B317" s="71"/>
      <c r="C317" s="71"/>
      <c r="D317" s="72"/>
      <c r="E317" s="72"/>
      <c r="F317" s="70"/>
      <c r="G317" s="70"/>
      <c r="H317" s="70"/>
      <c r="I317" s="70"/>
      <c r="J317" s="70"/>
      <c r="K317" s="70"/>
      <c r="L317" s="70"/>
      <c r="M317" s="70"/>
      <c r="N317" s="70"/>
      <c r="O317" s="70"/>
      <c r="P317" s="70"/>
      <c r="Q317" s="70"/>
    </row>
    <row r="318" spans="1:17" ht="15.75" customHeight="1" x14ac:dyDescent="0.25">
      <c r="A318" s="70"/>
      <c r="B318" s="71"/>
      <c r="C318" s="71"/>
      <c r="D318" s="72"/>
      <c r="E318" s="72"/>
      <c r="F318" s="70"/>
      <c r="G318" s="70"/>
      <c r="H318" s="70"/>
      <c r="I318" s="70"/>
      <c r="J318" s="70"/>
      <c r="K318" s="70"/>
      <c r="L318" s="70"/>
      <c r="M318" s="70"/>
      <c r="N318" s="70"/>
      <c r="O318" s="70"/>
      <c r="P318" s="70"/>
      <c r="Q318" s="70"/>
    </row>
    <row r="319" spans="1:17" ht="15.75" customHeight="1" x14ac:dyDescent="0.25">
      <c r="A319" s="70"/>
      <c r="B319" s="71"/>
      <c r="C319" s="71"/>
      <c r="D319" s="72"/>
      <c r="E319" s="72"/>
      <c r="F319" s="70"/>
      <c r="G319" s="70"/>
      <c r="H319" s="70"/>
      <c r="I319" s="70"/>
      <c r="J319" s="70"/>
      <c r="K319" s="70"/>
      <c r="L319" s="70"/>
      <c r="M319" s="70"/>
      <c r="N319" s="70"/>
      <c r="O319" s="70"/>
      <c r="P319" s="70"/>
      <c r="Q319" s="70"/>
    </row>
    <row r="320" spans="1:17" ht="15.75" customHeight="1" x14ac:dyDescent="0.25">
      <c r="A320" s="70"/>
      <c r="B320" s="71"/>
      <c r="C320" s="71"/>
      <c r="D320" s="72"/>
      <c r="E320" s="72"/>
      <c r="F320" s="70"/>
      <c r="G320" s="70"/>
      <c r="H320" s="70"/>
      <c r="I320" s="70"/>
      <c r="J320" s="70"/>
      <c r="K320" s="70"/>
      <c r="L320" s="70"/>
      <c r="M320" s="70"/>
      <c r="N320" s="70"/>
      <c r="O320" s="70"/>
      <c r="P320" s="70"/>
      <c r="Q320" s="70"/>
    </row>
    <row r="321" spans="1:17" ht="15.75" customHeight="1" x14ac:dyDescent="0.25">
      <c r="A321" s="70"/>
      <c r="B321" s="71"/>
      <c r="C321" s="71"/>
      <c r="D321" s="72"/>
      <c r="E321" s="72"/>
      <c r="F321" s="70"/>
      <c r="G321" s="70"/>
      <c r="H321" s="70"/>
      <c r="I321" s="70"/>
      <c r="J321" s="70"/>
      <c r="K321" s="70"/>
      <c r="L321" s="70"/>
      <c r="M321" s="70"/>
      <c r="N321" s="70"/>
      <c r="O321" s="70"/>
      <c r="P321" s="70"/>
      <c r="Q321" s="70"/>
    </row>
    <row r="322" spans="1:17" ht="15.75" customHeight="1" x14ac:dyDescent="0.25">
      <c r="A322" s="70"/>
      <c r="B322" s="71"/>
      <c r="C322" s="71"/>
      <c r="D322" s="72"/>
      <c r="E322" s="72"/>
      <c r="F322" s="70"/>
      <c r="G322" s="70"/>
      <c r="H322" s="70"/>
      <c r="I322" s="70"/>
      <c r="J322" s="70"/>
      <c r="K322" s="70"/>
      <c r="L322" s="70"/>
      <c r="M322" s="70"/>
      <c r="N322" s="70"/>
      <c r="O322" s="70"/>
      <c r="P322" s="70"/>
      <c r="Q322" s="70"/>
    </row>
    <row r="323" spans="1:17" ht="15.75" customHeight="1" x14ac:dyDescent="0.25">
      <c r="A323" s="70"/>
      <c r="B323" s="71"/>
      <c r="C323" s="71"/>
      <c r="D323" s="72"/>
      <c r="E323" s="72"/>
      <c r="F323" s="70"/>
      <c r="G323" s="70"/>
      <c r="H323" s="70"/>
      <c r="I323" s="70"/>
      <c r="J323" s="70"/>
      <c r="K323" s="70"/>
      <c r="L323" s="70"/>
      <c r="M323" s="70"/>
      <c r="N323" s="70"/>
      <c r="O323" s="70"/>
      <c r="P323" s="70"/>
      <c r="Q323" s="70"/>
    </row>
    <row r="324" spans="1:17" ht="15.75" customHeight="1" x14ac:dyDescent="0.25">
      <c r="A324" s="70"/>
      <c r="B324" s="71"/>
      <c r="C324" s="71"/>
      <c r="D324" s="72"/>
      <c r="E324" s="72"/>
      <c r="F324" s="70"/>
      <c r="G324" s="70"/>
      <c r="H324" s="70"/>
      <c r="I324" s="70"/>
      <c r="J324" s="70"/>
      <c r="K324" s="70"/>
      <c r="L324" s="70"/>
      <c r="M324" s="70"/>
      <c r="N324" s="70"/>
      <c r="O324" s="70"/>
      <c r="P324" s="70"/>
      <c r="Q324" s="70"/>
    </row>
    <row r="325" spans="1:17" ht="15.75" customHeight="1" x14ac:dyDescent="0.25">
      <c r="A325" s="70"/>
      <c r="B325" s="71"/>
      <c r="C325" s="71"/>
      <c r="D325" s="72"/>
      <c r="E325" s="72"/>
      <c r="F325" s="70"/>
      <c r="G325" s="70"/>
      <c r="H325" s="70"/>
      <c r="I325" s="70"/>
      <c r="J325" s="70"/>
      <c r="K325" s="70"/>
      <c r="L325" s="70"/>
      <c r="M325" s="70"/>
      <c r="N325" s="70"/>
      <c r="O325" s="70"/>
      <c r="P325" s="70"/>
      <c r="Q325" s="70"/>
    </row>
    <row r="326" spans="1:17" ht="15.75" customHeight="1" x14ac:dyDescent="0.25">
      <c r="A326" s="70"/>
      <c r="B326" s="71"/>
      <c r="C326" s="71"/>
      <c r="D326" s="72"/>
      <c r="E326" s="72"/>
      <c r="F326" s="70"/>
      <c r="G326" s="70"/>
      <c r="H326" s="70"/>
      <c r="I326" s="70"/>
      <c r="J326" s="70"/>
      <c r="K326" s="70"/>
      <c r="L326" s="70"/>
      <c r="M326" s="70"/>
      <c r="N326" s="70"/>
      <c r="O326" s="70"/>
      <c r="P326" s="70"/>
      <c r="Q326" s="70"/>
    </row>
    <row r="327" spans="1:17" ht="15.75" customHeight="1" x14ac:dyDescent="0.25">
      <c r="A327" s="70"/>
      <c r="B327" s="71"/>
      <c r="C327" s="71"/>
      <c r="D327" s="72"/>
      <c r="E327" s="72"/>
      <c r="F327" s="70"/>
      <c r="G327" s="70"/>
      <c r="H327" s="70"/>
      <c r="I327" s="70"/>
      <c r="J327" s="70"/>
      <c r="K327" s="70"/>
      <c r="L327" s="70"/>
      <c r="M327" s="70"/>
      <c r="N327" s="70"/>
      <c r="O327" s="70"/>
      <c r="P327" s="70"/>
      <c r="Q327" s="70"/>
    </row>
    <row r="328" spans="1:17" ht="15.75" customHeight="1" x14ac:dyDescent="0.25">
      <c r="A328" s="70"/>
      <c r="B328" s="71"/>
      <c r="C328" s="71"/>
      <c r="D328" s="72"/>
      <c r="E328" s="72"/>
      <c r="F328" s="70"/>
      <c r="G328" s="70"/>
      <c r="H328" s="70"/>
      <c r="I328" s="70"/>
      <c r="J328" s="70"/>
      <c r="K328" s="70"/>
      <c r="L328" s="70"/>
      <c r="M328" s="70"/>
      <c r="N328" s="70"/>
      <c r="O328" s="70"/>
      <c r="P328" s="70"/>
      <c r="Q328" s="70"/>
    </row>
    <row r="329" spans="1:17" ht="15.75" customHeight="1" x14ac:dyDescent="0.25">
      <c r="A329" s="70"/>
      <c r="B329" s="71"/>
      <c r="C329" s="71"/>
      <c r="D329" s="72"/>
      <c r="E329" s="72"/>
      <c r="F329" s="70"/>
      <c r="G329" s="70"/>
      <c r="H329" s="70"/>
      <c r="I329" s="70"/>
      <c r="J329" s="70"/>
      <c r="K329" s="70"/>
      <c r="L329" s="70"/>
      <c r="M329" s="70"/>
      <c r="N329" s="70"/>
      <c r="O329" s="70"/>
      <c r="P329" s="70"/>
      <c r="Q329" s="70"/>
    </row>
    <row r="330" spans="1:17" ht="15.75" customHeight="1" x14ac:dyDescent="0.25">
      <c r="A330" s="70"/>
      <c r="B330" s="71"/>
      <c r="C330" s="71"/>
      <c r="D330" s="72"/>
      <c r="E330" s="72"/>
      <c r="F330" s="70"/>
      <c r="G330" s="70"/>
      <c r="H330" s="70"/>
      <c r="I330" s="70"/>
      <c r="J330" s="70"/>
      <c r="K330" s="70"/>
      <c r="L330" s="70"/>
      <c r="M330" s="70"/>
      <c r="N330" s="70"/>
      <c r="O330" s="70"/>
      <c r="P330" s="70"/>
      <c r="Q330" s="70"/>
    </row>
    <row r="331" spans="1:17" ht="15.75" customHeight="1" x14ac:dyDescent="0.25">
      <c r="A331" s="70"/>
      <c r="B331" s="71"/>
      <c r="C331" s="71"/>
      <c r="D331" s="72"/>
      <c r="E331" s="72"/>
      <c r="F331" s="70"/>
      <c r="G331" s="70"/>
      <c r="H331" s="70"/>
      <c r="I331" s="70"/>
      <c r="J331" s="70"/>
      <c r="K331" s="70"/>
      <c r="L331" s="70"/>
      <c r="M331" s="70"/>
      <c r="N331" s="70"/>
      <c r="O331" s="70"/>
      <c r="P331" s="70"/>
      <c r="Q331" s="70"/>
    </row>
    <row r="332" spans="1:17" ht="15.75" customHeight="1" x14ac:dyDescent="0.25">
      <c r="A332" s="70"/>
      <c r="B332" s="71"/>
      <c r="C332" s="71"/>
      <c r="D332" s="72"/>
      <c r="E332" s="72"/>
      <c r="F332" s="70"/>
      <c r="G332" s="70"/>
      <c r="H332" s="70"/>
      <c r="I332" s="70"/>
      <c r="J332" s="70"/>
      <c r="K332" s="70"/>
      <c r="L332" s="70"/>
      <c r="M332" s="70"/>
      <c r="N332" s="70"/>
      <c r="O332" s="70"/>
      <c r="P332" s="70"/>
      <c r="Q332" s="70"/>
    </row>
    <row r="333" spans="1:17" ht="15.75" customHeight="1" x14ac:dyDescent="0.25">
      <c r="A333" s="70"/>
      <c r="B333" s="71"/>
      <c r="C333" s="71"/>
      <c r="D333" s="72"/>
      <c r="E333" s="72"/>
      <c r="F333" s="70"/>
      <c r="G333" s="70"/>
      <c r="H333" s="70"/>
      <c r="I333" s="70"/>
      <c r="J333" s="70"/>
      <c r="K333" s="70"/>
      <c r="L333" s="70"/>
      <c r="M333" s="70"/>
      <c r="N333" s="70"/>
      <c r="O333" s="70"/>
      <c r="P333" s="70"/>
      <c r="Q333" s="70"/>
    </row>
    <row r="334" spans="1:17" ht="15.75" customHeight="1" x14ac:dyDescent="0.25">
      <c r="A334" s="70"/>
      <c r="B334" s="71"/>
      <c r="C334" s="71"/>
      <c r="D334" s="72"/>
      <c r="E334" s="72"/>
      <c r="F334" s="70"/>
      <c r="G334" s="70"/>
      <c r="H334" s="70"/>
      <c r="I334" s="70"/>
      <c r="J334" s="70"/>
      <c r="K334" s="70"/>
      <c r="L334" s="70"/>
      <c r="M334" s="70"/>
      <c r="N334" s="70"/>
      <c r="O334" s="70"/>
      <c r="P334" s="70"/>
      <c r="Q334" s="70"/>
    </row>
    <row r="335" spans="1:17" ht="15.75" customHeight="1" x14ac:dyDescent="0.25">
      <c r="A335" s="70"/>
      <c r="B335" s="71"/>
      <c r="C335" s="71"/>
      <c r="D335" s="72"/>
      <c r="E335" s="72"/>
      <c r="F335" s="70"/>
      <c r="G335" s="70"/>
      <c r="H335" s="70"/>
      <c r="I335" s="70"/>
      <c r="J335" s="70"/>
      <c r="K335" s="70"/>
      <c r="L335" s="70"/>
      <c r="M335" s="70"/>
      <c r="N335" s="70"/>
      <c r="O335" s="70"/>
      <c r="P335" s="70"/>
      <c r="Q335" s="70"/>
    </row>
    <row r="336" spans="1:17" ht="15.75" customHeight="1" x14ac:dyDescent="0.25">
      <c r="A336" s="70"/>
      <c r="B336" s="71"/>
      <c r="C336" s="71"/>
      <c r="D336" s="72"/>
      <c r="E336" s="72"/>
      <c r="F336" s="70"/>
      <c r="G336" s="70"/>
      <c r="H336" s="70"/>
      <c r="I336" s="70"/>
      <c r="J336" s="70"/>
      <c r="K336" s="70"/>
      <c r="L336" s="70"/>
      <c r="M336" s="70"/>
      <c r="N336" s="70"/>
      <c r="O336" s="70"/>
      <c r="P336" s="70"/>
      <c r="Q336" s="70"/>
    </row>
    <row r="337" spans="1:17" ht="15.75" customHeight="1" x14ac:dyDescent="0.25">
      <c r="A337" s="70"/>
      <c r="B337" s="71"/>
      <c r="C337" s="71"/>
      <c r="D337" s="72"/>
      <c r="E337" s="72"/>
      <c r="F337" s="70"/>
      <c r="G337" s="70"/>
      <c r="H337" s="70"/>
      <c r="I337" s="70"/>
      <c r="J337" s="70"/>
      <c r="K337" s="70"/>
      <c r="L337" s="70"/>
      <c r="M337" s="70"/>
      <c r="N337" s="70"/>
      <c r="O337" s="70"/>
      <c r="P337" s="70"/>
      <c r="Q337" s="70"/>
    </row>
    <row r="338" spans="1:17" ht="15.75" customHeight="1" x14ac:dyDescent="0.25">
      <c r="A338" s="70"/>
      <c r="B338" s="71"/>
      <c r="C338" s="71"/>
      <c r="D338" s="72"/>
      <c r="E338" s="72"/>
      <c r="F338" s="70"/>
      <c r="G338" s="70"/>
      <c r="H338" s="70"/>
      <c r="I338" s="70"/>
      <c r="J338" s="70"/>
      <c r="K338" s="70"/>
      <c r="L338" s="70"/>
      <c r="M338" s="70"/>
      <c r="N338" s="70"/>
      <c r="O338" s="70"/>
      <c r="P338" s="70"/>
      <c r="Q338" s="70"/>
    </row>
    <row r="339" spans="1:17" ht="15.75" customHeight="1" x14ac:dyDescent="0.25">
      <c r="A339" s="70"/>
      <c r="B339" s="71"/>
      <c r="C339" s="71"/>
      <c r="D339" s="72"/>
      <c r="E339" s="72"/>
      <c r="F339" s="70"/>
      <c r="G339" s="70"/>
      <c r="H339" s="70"/>
      <c r="I339" s="70"/>
      <c r="J339" s="70"/>
      <c r="K339" s="70"/>
      <c r="L339" s="70"/>
      <c r="M339" s="70"/>
      <c r="N339" s="70"/>
      <c r="O339" s="70"/>
      <c r="P339" s="70"/>
      <c r="Q339" s="70"/>
    </row>
    <row r="340" spans="1:17" ht="15.75" customHeight="1" x14ac:dyDescent="0.25">
      <c r="A340" s="70"/>
      <c r="B340" s="71"/>
      <c r="C340" s="71"/>
      <c r="D340" s="72"/>
      <c r="E340" s="72"/>
      <c r="F340" s="70"/>
      <c r="G340" s="70"/>
      <c r="H340" s="70"/>
      <c r="I340" s="70"/>
      <c r="J340" s="70"/>
      <c r="K340" s="70"/>
      <c r="L340" s="70"/>
      <c r="M340" s="70"/>
      <c r="N340" s="70"/>
      <c r="O340" s="70"/>
      <c r="P340" s="70"/>
      <c r="Q340" s="70"/>
    </row>
    <row r="341" spans="1:17" ht="15.75" customHeight="1" x14ac:dyDescent="0.25">
      <c r="A341" s="70"/>
      <c r="B341" s="71"/>
      <c r="C341" s="71"/>
      <c r="D341" s="72"/>
      <c r="E341" s="72"/>
      <c r="F341" s="70"/>
      <c r="G341" s="70"/>
      <c r="H341" s="70"/>
      <c r="I341" s="70"/>
      <c r="J341" s="70"/>
      <c r="K341" s="70"/>
      <c r="L341" s="70"/>
      <c r="M341" s="70"/>
      <c r="N341" s="70"/>
      <c r="O341" s="70"/>
      <c r="P341" s="70"/>
      <c r="Q341" s="70"/>
    </row>
    <row r="342" spans="1:17" ht="15.75" customHeight="1" x14ac:dyDescent="0.25">
      <c r="A342" s="70"/>
      <c r="B342" s="71"/>
      <c r="C342" s="71"/>
      <c r="D342" s="72"/>
      <c r="E342" s="72"/>
      <c r="F342" s="70"/>
      <c r="G342" s="70"/>
      <c r="H342" s="70"/>
      <c r="I342" s="70"/>
      <c r="J342" s="70"/>
      <c r="K342" s="70"/>
      <c r="L342" s="70"/>
      <c r="M342" s="70"/>
      <c r="N342" s="70"/>
      <c r="O342" s="70"/>
      <c r="P342" s="70"/>
      <c r="Q342" s="70"/>
    </row>
    <row r="343" spans="1:17" ht="15.75" customHeight="1" x14ac:dyDescent="0.25">
      <c r="A343" s="70"/>
      <c r="B343" s="71"/>
      <c r="C343" s="71"/>
      <c r="D343" s="72"/>
      <c r="E343" s="72"/>
      <c r="F343" s="70"/>
      <c r="G343" s="70"/>
      <c r="H343" s="70"/>
      <c r="I343" s="70"/>
      <c r="J343" s="70"/>
      <c r="K343" s="70"/>
      <c r="L343" s="70"/>
      <c r="M343" s="70"/>
      <c r="N343" s="70"/>
      <c r="O343" s="70"/>
      <c r="P343" s="70"/>
      <c r="Q343" s="70"/>
    </row>
    <row r="344" spans="1:17" ht="15.75" customHeight="1" x14ac:dyDescent="0.25">
      <c r="A344" s="70"/>
      <c r="B344" s="71"/>
      <c r="C344" s="71"/>
      <c r="D344" s="72"/>
      <c r="E344" s="72"/>
      <c r="F344" s="70"/>
      <c r="G344" s="70"/>
      <c r="H344" s="70"/>
      <c r="I344" s="70"/>
      <c r="J344" s="70"/>
      <c r="K344" s="70"/>
      <c r="L344" s="70"/>
      <c r="M344" s="70"/>
      <c r="N344" s="70"/>
      <c r="O344" s="70"/>
      <c r="P344" s="70"/>
      <c r="Q344" s="70"/>
    </row>
    <row r="345" spans="1:17" ht="15.75" customHeight="1" x14ac:dyDescent="0.25">
      <c r="A345" s="70"/>
      <c r="B345" s="71"/>
      <c r="C345" s="71"/>
      <c r="D345" s="72"/>
      <c r="E345" s="72"/>
      <c r="F345" s="70"/>
      <c r="G345" s="70"/>
      <c r="H345" s="70"/>
      <c r="I345" s="70"/>
      <c r="J345" s="70"/>
      <c r="K345" s="70"/>
      <c r="L345" s="70"/>
      <c r="M345" s="70"/>
      <c r="N345" s="70"/>
      <c r="O345" s="70"/>
      <c r="P345" s="70"/>
      <c r="Q345" s="70"/>
    </row>
    <row r="346" spans="1:17" ht="15.75" customHeight="1" x14ac:dyDescent="0.25">
      <c r="A346" s="70"/>
      <c r="B346" s="71"/>
      <c r="C346" s="71"/>
      <c r="D346" s="72"/>
      <c r="E346" s="72"/>
      <c r="F346" s="70"/>
      <c r="G346" s="70"/>
      <c r="H346" s="70"/>
      <c r="I346" s="70"/>
      <c r="J346" s="70"/>
      <c r="K346" s="70"/>
      <c r="L346" s="70"/>
      <c r="M346" s="70"/>
      <c r="N346" s="70"/>
      <c r="O346" s="70"/>
      <c r="P346" s="70"/>
      <c r="Q346" s="70"/>
    </row>
    <row r="347" spans="1:17" ht="15.75" customHeight="1" x14ac:dyDescent="0.25">
      <c r="A347" s="70"/>
      <c r="B347" s="71"/>
      <c r="C347" s="71"/>
      <c r="D347" s="72"/>
      <c r="E347" s="72"/>
      <c r="F347" s="70"/>
      <c r="G347" s="70"/>
      <c r="H347" s="70"/>
      <c r="I347" s="70"/>
      <c r="J347" s="70"/>
      <c r="K347" s="70"/>
      <c r="L347" s="70"/>
      <c r="M347" s="70"/>
      <c r="N347" s="70"/>
      <c r="O347" s="70"/>
      <c r="P347" s="70"/>
      <c r="Q347" s="70"/>
    </row>
    <row r="348" spans="1:17" ht="15.75" customHeight="1" x14ac:dyDescent="0.25">
      <c r="A348" s="70"/>
      <c r="B348" s="71"/>
      <c r="C348" s="71"/>
      <c r="D348" s="72"/>
      <c r="E348" s="72"/>
      <c r="F348" s="70"/>
      <c r="G348" s="70"/>
      <c r="H348" s="70"/>
      <c r="I348" s="70"/>
      <c r="J348" s="70"/>
      <c r="K348" s="70"/>
      <c r="L348" s="70"/>
      <c r="M348" s="70"/>
      <c r="N348" s="70"/>
      <c r="O348" s="70"/>
      <c r="P348" s="70"/>
      <c r="Q348" s="70"/>
    </row>
    <row r="349" spans="1:17" ht="15.75" customHeight="1" x14ac:dyDescent="0.25">
      <c r="A349" s="70"/>
      <c r="B349" s="71"/>
      <c r="C349" s="71"/>
      <c r="D349" s="72"/>
      <c r="E349" s="72"/>
      <c r="F349" s="70"/>
      <c r="G349" s="70"/>
      <c r="H349" s="70"/>
      <c r="I349" s="70"/>
      <c r="J349" s="70"/>
      <c r="K349" s="70"/>
      <c r="L349" s="70"/>
      <c r="M349" s="70"/>
      <c r="N349" s="70"/>
      <c r="O349" s="70"/>
      <c r="P349" s="70"/>
      <c r="Q349" s="70"/>
    </row>
    <row r="350" spans="1:17" ht="15.75" customHeight="1" x14ac:dyDescent="0.25">
      <c r="A350" s="70"/>
      <c r="B350" s="71"/>
      <c r="C350" s="71"/>
      <c r="D350" s="72"/>
      <c r="E350" s="72"/>
      <c r="F350" s="70"/>
      <c r="G350" s="70"/>
      <c r="H350" s="70"/>
      <c r="I350" s="70"/>
      <c r="J350" s="70"/>
      <c r="K350" s="70"/>
      <c r="L350" s="70"/>
      <c r="M350" s="70"/>
      <c r="N350" s="70"/>
      <c r="O350" s="70"/>
      <c r="P350" s="70"/>
      <c r="Q350" s="70"/>
    </row>
    <row r="351" spans="1:17" ht="15.75" customHeight="1" x14ac:dyDescent="0.25">
      <c r="A351" s="70"/>
      <c r="B351" s="71"/>
      <c r="C351" s="71"/>
      <c r="D351" s="72"/>
      <c r="E351" s="72"/>
      <c r="F351" s="70"/>
      <c r="G351" s="70"/>
      <c r="H351" s="70"/>
      <c r="I351" s="70"/>
      <c r="J351" s="70"/>
      <c r="K351" s="70"/>
      <c r="L351" s="70"/>
      <c r="M351" s="70"/>
      <c r="N351" s="70"/>
      <c r="O351" s="70"/>
      <c r="P351" s="70"/>
      <c r="Q351" s="70"/>
    </row>
    <row r="352" spans="1:17" ht="15.75" customHeight="1" x14ac:dyDescent="0.25">
      <c r="A352" s="70"/>
      <c r="B352" s="71"/>
      <c r="C352" s="71"/>
      <c r="D352" s="72"/>
      <c r="E352" s="72"/>
      <c r="F352" s="70"/>
      <c r="G352" s="70"/>
      <c r="H352" s="70"/>
      <c r="I352" s="70"/>
      <c r="J352" s="70"/>
      <c r="K352" s="70"/>
      <c r="L352" s="70"/>
      <c r="M352" s="70"/>
      <c r="N352" s="70"/>
      <c r="O352" s="70"/>
      <c r="P352" s="70"/>
      <c r="Q352" s="70"/>
    </row>
    <row r="353" spans="1:17" ht="15.75" customHeight="1" x14ac:dyDescent="0.25">
      <c r="A353" s="70"/>
      <c r="B353" s="71"/>
      <c r="C353" s="71"/>
      <c r="D353" s="72"/>
      <c r="E353" s="72"/>
      <c r="F353" s="70"/>
      <c r="G353" s="70"/>
      <c r="H353" s="70"/>
      <c r="I353" s="70"/>
      <c r="J353" s="70"/>
      <c r="K353" s="70"/>
      <c r="L353" s="70"/>
      <c r="M353" s="70"/>
      <c r="N353" s="70"/>
      <c r="O353" s="70"/>
      <c r="P353" s="70"/>
      <c r="Q353" s="70"/>
    </row>
    <row r="354" spans="1:17" ht="15.75" customHeight="1" x14ac:dyDescent="0.25">
      <c r="A354" s="70"/>
      <c r="B354" s="71"/>
      <c r="C354" s="71"/>
      <c r="D354" s="72"/>
      <c r="E354" s="72"/>
      <c r="F354" s="70"/>
      <c r="G354" s="70"/>
      <c r="H354" s="70"/>
      <c r="I354" s="70"/>
      <c r="J354" s="70"/>
      <c r="K354" s="70"/>
      <c r="L354" s="70"/>
      <c r="M354" s="70"/>
      <c r="N354" s="70"/>
      <c r="O354" s="70"/>
      <c r="P354" s="70"/>
      <c r="Q354" s="70"/>
    </row>
    <row r="355" spans="1:17" ht="15.75" customHeight="1" x14ac:dyDescent="0.25">
      <c r="A355" s="70"/>
      <c r="B355" s="71"/>
      <c r="C355" s="71"/>
      <c r="D355" s="72"/>
      <c r="E355" s="72"/>
      <c r="F355" s="70"/>
      <c r="G355" s="70"/>
      <c r="H355" s="70"/>
      <c r="I355" s="70"/>
      <c r="J355" s="70"/>
      <c r="K355" s="70"/>
      <c r="L355" s="70"/>
      <c r="M355" s="70"/>
      <c r="N355" s="70"/>
      <c r="O355" s="70"/>
      <c r="P355" s="70"/>
      <c r="Q355" s="70"/>
    </row>
    <row r="356" spans="1:17" ht="15.75" customHeight="1" x14ac:dyDescent="0.25">
      <c r="A356" s="70"/>
      <c r="B356" s="71"/>
      <c r="C356" s="71"/>
      <c r="D356" s="72"/>
      <c r="E356" s="72"/>
      <c r="F356" s="70"/>
      <c r="G356" s="70"/>
      <c r="H356" s="70"/>
      <c r="I356" s="70"/>
      <c r="J356" s="70"/>
      <c r="K356" s="70"/>
      <c r="L356" s="70"/>
      <c r="M356" s="70"/>
      <c r="N356" s="70"/>
      <c r="O356" s="70"/>
      <c r="P356" s="70"/>
      <c r="Q356" s="70"/>
    </row>
    <row r="357" spans="1:17" ht="15.75" customHeight="1" x14ac:dyDescent="0.25">
      <c r="A357" s="70"/>
      <c r="B357" s="71"/>
      <c r="C357" s="71"/>
      <c r="D357" s="72"/>
      <c r="E357" s="72"/>
      <c r="F357" s="70"/>
      <c r="G357" s="70"/>
      <c r="H357" s="70"/>
      <c r="I357" s="70"/>
      <c r="J357" s="70"/>
      <c r="K357" s="70"/>
      <c r="L357" s="70"/>
      <c r="M357" s="70"/>
      <c r="N357" s="70"/>
      <c r="O357" s="70"/>
      <c r="P357" s="70"/>
      <c r="Q357" s="70"/>
    </row>
    <row r="358" spans="1:17" ht="15.75" customHeight="1" x14ac:dyDescent="0.25">
      <c r="A358" s="70"/>
      <c r="B358" s="71"/>
      <c r="C358" s="71"/>
      <c r="D358" s="72"/>
      <c r="E358" s="72"/>
      <c r="F358" s="70"/>
      <c r="G358" s="70"/>
      <c r="H358" s="70"/>
      <c r="I358" s="70"/>
      <c r="J358" s="70"/>
      <c r="K358" s="70"/>
      <c r="L358" s="70"/>
      <c r="M358" s="70"/>
      <c r="N358" s="70"/>
      <c r="O358" s="70"/>
      <c r="P358" s="70"/>
      <c r="Q358" s="70"/>
    </row>
    <row r="359" spans="1:17" ht="15.75" customHeight="1" x14ac:dyDescent="0.25">
      <c r="A359" s="70"/>
      <c r="B359" s="71"/>
      <c r="C359" s="71"/>
      <c r="D359" s="72"/>
      <c r="E359" s="72"/>
      <c r="F359" s="70"/>
      <c r="G359" s="70"/>
      <c r="H359" s="70"/>
      <c r="I359" s="70"/>
      <c r="J359" s="70"/>
      <c r="K359" s="70"/>
      <c r="L359" s="70"/>
      <c r="M359" s="70"/>
      <c r="N359" s="70"/>
      <c r="O359" s="70"/>
      <c r="P359" s="70"/>
      <c r="Q359" s="70"/>
    </row>
    <row r="360" spans="1:17" ht="15.75" customHeight="1" x14ac:dyDescent="0.25">
      <c r="A360" s="70"/>
      <c r="B360" s="71"/>
      <c r="C360" s="71"/>
      <c r="D360" s="72"/>
      <c r="E360" s="72"/>
      <c r="F360" s="70"/>
      <c r="G360" s="70"/>
      <c r="H360" s="70"/>
      <c r="I360" s="70"/>
      <c r="J360" s="70"/>
      <c r="K360" s="70"/>
      <c r="L360" s="70"/>
      <c r="M360" s="70"/>
      <c r="N360" s="70"/>
      <c r="O360" s="70"/>
      <c r="P360" s="70"/>
      <c r="Q360" s="70"/>
    </row>
    <row r="361" spans="1:17" ht="15.75" customHeight="1" x14ac:dyDescent="0.25">
      <c r="A361" s="70"/>
      <c r="B361" s="71"/>
      <c r="C361" s="71"/>
      <c r="D361" s="72"/>
      <c r="E361" s="72"/>
      <c r="F361" s="70"/>
      <c r="G361" s="70"/>
      <c r="H361" s="70"/>
      <c r="I361" s="70"/>
      <c r="J361" s="70"/>
      <c r="K361" s="70"/>
      <c r="L361" s="70"/>
      <c r="M361" s="70"/>
      <c r="N361" s="70"/>
      <c r="O361" s="70"/>
      <c r="P361" s="70"/>
      <c r="Q361" s="70"/>
    </row>
    <row r="362" spans="1:17" ht="15.75" customHeight="1" x14ac:dyDescent="0.25">
      <c r="A362" s="70"/>
      <c r="B362" s="71"/>
      <c r="C362" s="71"/>
      <c r="D362" s="72"/>
      <c r="E362" s="72"/>
      <c r="F362" s="70"/>
      <c r="G362" s="70"/>
      <c r="H362" s="70"/>
      <c r="I362" s="70"/>
      <c r="J362" s="70"/>
      <c r="K362" s="70"/>
      <c r="L362" s="70"/>
      <c r="M362" s="70"/>
      <c r="N362" s="70"/>
      <c r="O362" s="70"/>
      <c r="P362" s="70"/>
      <c r="Q362" s="70"/>
    </row>
    <row r="363" spans="1:17" ht="15.75" customHeight="1" x14ac:dyDescent="0.25">
      <c r="A363" s="70"/>
      <c r="B363" s="71"/>
      <c r="C363" s="71"/>
      <c r="D363" s="72"/>
      <c r="E363" s="72"/>
      <c r="F363" s="70"/>
      <c r="G363" s="70"/>
      <c r="H363" s="70"/>
      <c r="I363" s="70"/>
      <c r="J363" s="70"/>
      <c r="K363" s="70"/>
      <c r="L363" s="70"/>
      <c r="M363" s="70"/>
      <c r="N363" s="70"/>
      <c r="O363" s="70"/>
      <c r="P363" s="70"/>
      <c r="Q363" s="70"/>
    </row>
    <row r="364" spans="1:17" ht="15.75" customHeight="1" x14ac:dyDescent="0.25">
      <c r="A364" s="70"/>
      <c r="B364" s="71"/>
      <c r="C364" s="71"/>
      <c r="D364" s="72"/>
      <c r="E364" s="72"/>
      <c r="F364" s="70"/>
      <c r="G364" s="70"/>
      <c r="H364" s="70"/>
      <c r="I364" s="70"/>
      <c r="J364" s="70"/>
      <c r="K364" s="70"/>
      <c r="L364" s="70"/>
      <c r="M364" s="70"/>
      <c r="N364" s="70"/>
      <c r="O364" s="70"/>
      <c r="P364" s="70"/>
      <c r="Q364" s="70"/>
    </row>
    <row r="365" spans="1:17" ht="15.75" customHeight="1" x14ac:dyDescent="0.25">
      <c r="A365" s="70"/>
      <c r="B365" s="71"/>
      <c r="C365" s="71"/>
      <c r="D365" s="72"/>
      <c r="E365" s="72"/>
      <c r="F365" s="70"/>
      <c r="G365" s="70"/>
      <c r="H365" s="70"/>
      <c r="I365" s="70"/>
      <c r="J365" s="70"/>
      <c r="K365" s="70"/>
      <c r="L365" s="70"/>
      <c r="M365" s="70"/>
      <c r="N365" s="70"/>
      <c r="O365" s="70"/>
      <c r="P365" s="70"/>
      <c r="Q365" s="70"/>
    </row>
    <row r="366" spans="1:17" ht="15.75" customHeight="1" x14ac:dyDescent="0.25">
      <c r="A366" s="70"/>
      <c r="B366" s="71"/>
      <c r="C366" s="71"/>
      <c r="D366" s="72"/>
      <c r="E366" s="72"/>
      <c r="F366" s="70"/>
      <c r="G366" s="70"/>
      <c r="H366" s="70"/>
      <c r="I366" s="70"/>
      <c r="J366" s="70"/>
      <c r="K366" s="70"/>
      <c r="L366" s="70"/>
      <c r="M366" s="70"/>
      <c r="N366" s="70"/>
      <c r="O366" s="70"/>
      <c r="P366" s="70"/>
      <c r="Q366" s="70"/>
    </row>
    <row r="367" spans="1:17" ht="15.75" customHeight="1" x14ac:dyDescent="0.25">
      <c r="A367" s="70"/>
      <c r="B367" s="71"/>
      <c r="C367" s="71"/>
      <c r="D367" s="72"/>
      <c r="E367" s="72"/>
      <c r="F367" s="70"/>
      <c r="G367" s="70"/>
      <c r="H367" s="70"/>
      <c r="I367" s="70"/>
      <c r="J367" s="70"/>
      <c r="K367" s="70"/>
      <c r="L367" s="70"/>
      <c r="M367" s="70"/>
      <c r="N367" s="70"/>
      <c r="O367" s="70"/>
      <c r="P367" s="70"/>
      <c r="Q367" s="70"/>
    </row>
    <row r="368" spans="1:17" ht="15.75" customHeight="1" x14ac:dyDescent="0.25">
      <c r="A368" s="70"/>
      <c r="B368" s="71"/>
      <c r="C368" s="71"/>
      <c r="D368" s="72"/>
      <c r="E368" s="72"/>
      <c r="F368" s="70"/>
      <c r="G368" s="70"/>
      <c r="H368" s="70"/>
      <c r="I368" s="70"/>
      <c r="J368" s="70"/>
      <c r="K368" s="70"/>
      <c r="L368" s="70"/>
      <c r="M368" s="70"/>
      <c r="N368" s="70"/>
      <c r="O368" s="70"/>
      <c r="P368" s="70"/>
      <c r="Q368" s="70"/>
    </row>
    <row r="369" spans="1:17" ht="15.75" customHeight="1" x14ac:dyDescent="0.25">
      <c r="A369" s="70"/>
      <c r="B369" s="71"/>
      <c r="C369" s="71"/>
      <c r="D369" s="72"/>
      <c r="E369" s="72"/>
      <c r="F369" s="70"/>
      <c r="G369" s="70"/>
      <c r="H369" s="70"/>
      <c r="I369" s="70"/>
      <c r="J369" s="70"/>
      <c r="K369" s="70"/>
      <c r="L369" s="70"/>
      <c r="M369" s="70"/>
      <c r="N369" s="70"/>
      <c r="O369" s="70"/>
      <c r="P369" s="70"/>
      <c r="Q369" s="70"/>
    </row>
    <row r="370" spans="1:17" ht="15.75" customHeight="1" x14ac:dyDescent="0.25">
      <c r="A370" s="70"/>
      <c r="B370" s="71"/>
      <c r="C370" s="71"/>
      <c r="D370" s="72"/>
      <c r="E370" s="72"/>
      <c r="F370" s="70"/>
      <c r="G370" s="70"/>
      <c r="H370" s="70"/>
      <c r="I370" s="70"/>
      <c r="J370" s="70"/>
      <c r="K370" s="70"/>
      <c r="L370" s="70"/>
      <c r="M370" s="70"/>
      <c r="N370" s="70"/>
      <c r="O370" s="70"/>
      <c r="P370" s="70"/>
      <c r="Q370" s="70"/>
    </row>
    <row r="371" spans="1:17" ht="15.75" customHeight="1" x14ac:dyDescent="0.25">
      <c r="A371" s="70"/>
      <c r="B371" s="71"/>
      <c r="C371" s="71"/>
      <c r="D371" s="72"/>
      <c r="E371" s="72"/>
      <c r="F371" s="70"/>
      <c r="G371" s="70"/>
      <c r="H371" s="70"/>
      <c r="I371" s="70"/>
      <c r="J371" s="70"/>
      <c r="K371" s="70"/>
      <c r="L371" s="70"/>
      <c r="M371" s="70"/>
      <c r="N371" s="70"/>
      <c r="O371" s="70"/>
      <c r="P371" s="70"/>
      <c r="Q371" s="70"/>
    </row>
    <row r="372" spans="1:17" ht="15.75" customHeight="1" x14ac:dyDescent="0.25">
      <c r="A372" s="70"/>
      <c r="B372" s="71"/>
      <c r="C372" s="71"/>
      <c r="D372" s="72"/>
      <c r="E372" s="72"/>
      <c r="F372" s="70"/>
      <c r="G372" s="70"/>
      <c r="H372" s="70"/>
      <c r="I372" s="70"/>
      <c r="J372" s="70"/>
      <c r="K372" s="70"/>
      <c r="L372" s="70"/>
      <c r="M372" s="70"/>
      <c r="N372" s="70"/>
      <c r="O372" s="70"/>
      <c r="P372" s="70"/>
      <c r="Q372" s="70"/>
    </row>
    <row r="373" spans="1:17" ht="15.75" customHeight="1" x14ac:dyDescent="0.25">
      <c r="A373" s="70"/>
      <c r="B373" s="71"/>
      <c r="C373" s="71"/>
      <c r="D373" s="72"/>
      <c r="E373" s="72"/>
      <c r="F373" s="70"/>
      <c r="G373" s="70"/>
      <c r="H373" s="70"/>
      <c r="I373" s="70"/>
      <c r="J373" s="70"/>
      <c r="K373" s="70"/>
      <c r="L373" s="70"/>
      <c r="M373" s="70"/>
      <c r="N373" s="70"/>
      <c r="O373" s="70"/>
      <c r="P373" s="70"/>
      <c r="Q373" s="70"/>
    </row>
    <row r="374" spans="1:17" ht="15.75" customHeight="1" x14ac:dyDescent="0.25">
      <c r="A374" s="70"/>
      <c r="B374" s="71"/>
      <c r="C374" s="71"/>
      <c r="D374" s="72"/>
      <c r="E374" s="72"/>
      <c r="F374" s="70"/>
      <c r="G374" s="70"/>
      <c r="H374" s="70"/>
      <c r="I374" s="70"/>
      <c r="J374" s="70"/>
      <c r="K374" s="70"/>
      <c r="L374" s="70"/>
      <c r="M374" s="70"/>
      <c r="N374" s="70"/>
      <c r="O374" s="70"/>
      <c r="P374" s="70"/>
      <c r="Q374" s="70"/>
    </row>
    <row r="375" spans="1:17" ht="15.75" customHeight="1" x14ac:dyDescent="0.25">
      <c r="A375" s="70"/>
      <c r="B375" s="71"/>
      <c r="C375" s="71"/>
      <c r="D375" s="72"/>
      <c r="E375" s="72"/>
      <c r="F375" s="70"/>
      <c r="G375" s="70"/>
      <c r="H375" s="70"/>
      <c r="I375" s="70"/>
      <c r="J375" s="70"/>
      <c r="K375" s="70"/>
      <c r="L375" s="70"/>
      <c r="M375" s="70"/>
      <c r="N375" s="70"/>
      <c r="O375" s="70"/>
      <c r="P375" s="70"/>
      <c r="Q375" s="70"/>
    </row>
    <row r="376" spans="1:17" ht="15.75" customHeight="1" x14ac:dyDescent="0.25">
      <c r="A376" s="70"/>
      <c r="B376" s="71"/>
      <c r="C376" s="71"/>
      <c r="D376" s="72"/>
      <c r="E376" s="72"/>
      <c r="F376" s="70"/>
      <c r="G376" s="70"/>
      <c r="H376" s="70"/>
      <c r="I376" s="70"/>
      <c r="J376" s="70"/>
      <c r="K376" s="70"/>
      <c r="L376" s="70"/>
      <c r="M376" s="70"/>
      <c r="N376" s="70"/>
      <c r="O376" s="70"/>
      <c r="P376" s="70"/>
      <c r="Q376" s="70"/>
    </row>
    <row r="377" spans="1:17" ht="15.75" customHeight="1" x14ac:dyDescent="0.25">
      <c r="A377" s="70"/>
      <c r="B377" s="71"/>
      <c r="C377" s="71"/>
      <c r="D377" s="72"/>
      <c r="E377" s="72"/>
      <c r="F377" s="70"/>
      <c r="G377" s="70"/>
      <c r="H377" s="70"/>
      <c r="I377" s="70"/>
      <c r="J377" s="70"/>
      <c r="K377" s="70"/>
      <c r="L377" s="70"/>
      <c r="M377" s="70"/>
      <c r="N377" s="70"/>
      <c r="O377" s="70"/>
      <c r="P377" s="70"/>
      <c r="Q377" s="70"/>
    </row>
    <row r="378" spans="1:17" ht="15.75" customHeight="1" x14ac:dyDescent="0.25">
      <c r="A378" s="70"/>
      <c r="B378" s="71"/>
      <c r="C378" s="71"/>
      <c r="D378" s="72"/>
      <c r="E378" s="72"/>
      <c r="F378" s="70"/>
      <c r="G378" s="70"/>
      <c r="H378" s="70"/>
      <c r="I378" s="70"/>
      <c r="J378" s="70"/>
      <c r="K378" s="70"/>
      <c r="L378" s="70"/>
      <c r="M378" s="70"/>
      <c r="N378" s="70"/>
      <c r="O378" s="70"/>
      <c r="P378" s="70"/>
      <c r="Q378" s="70"/>
    </row>
    <row r="379" spans="1:17" ht="15.75" customHeight="1" x14ac:dyDescent="0.25">
      <c r="A379" s="70"/>
      <c r="B379" s="71"/>
      <c r="C379" s="71"/>
      <c r="D379" s="72"/>
      <c r="E379" s="72"/>
      <c r="F379" s="70"/>
      <c r="G379" s="70"/>
      <c r="H379" s="70"/>
      <c r="I379" s="70"/>
      <c r="J379" s="70"/>
      <c r="K379" s="70"/>
      <c r="L379" s="70"/>
      <c r="M379" s="70"/>
      <c r="N379" s="70"/>
      <c r="O379" s="70"/>
      <c r="P379" s="70"/>
      <c r="Q379" s="70"/>
    </row>
    <row r="380" spans="1:17" ht="15.75" customHeight="1" x14ac:dyDescent="0.25">
      <c r="A380" s="70"/>
      <c r="B380" s="71"/>
      <c r="C380" s="71"/>
      <c r="D380" s="72"/>
      <c r="E380" s="72"/>
      <c r="F380" s="70"/>
      <c r="G380" s="70"/>
      <c r="H380" s="70"/>
      <c r="I380" s="70"/>
      <c r="J380" s="70"/>
      <c r="K380" s="70"/>
      <c r="L380" s="70"/>
      <c r="M380" s="70"/>
      <c r="N380" s="70"/>
      <c r="O380" s="70"/>
      <c r="P380" s="70"/>
      <c r="Q380" s="70"/>
    </row>
    <row r="381" spans="1:17" ht="15.75" customHeight="1" x14ac:dyDescent="0.25">
      <c r="A381" s="70"/>
      <c r="B381" s="71"/>
      <c r="C381" s="71"/>
      <c r="D381" s="72"/>
      <c r="E381" s="72"/>
      <c r="F381" s="70"/>
      <c r="G381" s="70"/>
      <c r="H381" s="70"/>
      <c r="I381" s="70"/>
      <c r="J381" s="70"/>
      <c r="K381" s="70"/>
      <c r="L381" s="70"/>
      <c r="M381" s="70"/>
      <c r="N381" s="70"/>
      <c r="O381" s="70"/>
      <c r="P381" s="70"/>
      <c r="Q381" s="70"/>
    </row>
    <row r="382" spans="1:17" ht="15.75" customHeight="1" x14ac:dyDescent="0.25">
      <c r="A382" s="70"/>
      <c r="B382" s="71"/>
      <c r="C382" s="71"/>
      <c r="D382" s="72"/>
      <c r="E382" s="72"/>
      <c r="F382" s="70"/>
      <c r="G382" s="70"/>
      <c r="H382" s="70"/>
      <c r="I382" s="70"/>
      <c r="J382" s="70"/>
      <c r="K382" s="70"/>
      <c r="L382" s="70"/>
      <c r="M382" s="70"/>
      <c r="N382" s="70"/>
      <c r="O382" s="70"/>
      <c r="P382" s="70"/>
      <c r="Q382" s="70"/>
    </row>
    <row r="383" spans="1:17" ht="15.75" customHeight="1" x14ac:dyDescent="0.25">
      <c r="A383" s="70"/>
      <c r="B383" s="71"/>
      <c r="C383" s="71"/>
      <c r="D383" s="72"/>
      <c r="E383" s="72"/>
      <c r="F383" s="70"/>
      <c r="G383" s="70"/>
      <c r="H383" s="70"/>
      <c r="I383" s="70"/>
      <c r="J383" s="70"/>
      <c r="K383" s="70"/>
      <c r="L383" s="70"/>
      <c r="M383" s="70"/>
      <c r="N383" s="70"/>
      <c r="O383" s="70"/>
      <c r="P383" s="70"/>
      <c r="Q383" s="70"/>
    </row>
    <row r="384" spans="1:17" ht="15.75" customHeight="1" x14ac:dyDescent="0.25">
      <c r="A384" s="70"/>
      <c r="B384" s="71"/>
      <c r="C384" s="71"/>
      <c r="D384" s="72"/>
      <c r="E384" s="72"/>
      <c r="F384" s="70"/>
      <c r="G384" s="70"/>
      <c r="H384" s="70"/>
      <c r="I384" s="70"/>
      <c r="J384" s="70"/>
      <c r="K384" s="70"/>
      <c r="L384" s="70"/>
      <c r="M384" s="70"/>
      <c r="N384" s="70"/>
      <c r="O384" s="70"/>
      <c r="P384" s="70"/>
      <c r="Q384" s="70"/>
    </row>
    <row r="385" spans="1:17" ht="15.75" customHeight="1" x14ac:dyDescent="0.25">
      <c r="A385" s="70"/>
      <c r="B385" s="71"/>
      <c r="C385" s="71"/>
      <c r="D385" s="72"/>
      <c r="E385" s="72"/>
      <c r="F385" s="70"/>
      <c r="G385" s="70"/>
      <c r="H385" s="70"/>
      <c r="I385" s="70"/>
      <c r="J385" s="70"/>
      <c r="K385" s="70"/>
      <c r="L385" s="70"/>
      <c r="M385" s="70"/>
      <c r="N385" s="70"/>
      <c r="O385" s="70"/>
      <c r="P385" s="70"/>
      <c r="Q385" s="70"/>
    </row>
    <row r="386" spans="1:17" ht="15.75" customHeight="1" x14ac:dyDescent="0.25">
      <c r="A386" s="70"/>
      <c r="B386" s="71"/>
      <c r="C386" s="71"/>
      <c r="D386" s="72"/>
      <c r="E386" s="72"/>
      <c r="F386" s="70"/>
      <c r="G386" s="70"/>
      <c r="H386" s="70"/>
      <c r="I386" s="70"/>
      <c r="J386" s="70"/>
      <c r="K386" s="70"/>
      <c r="L386" s="70"/>
      <c r="M386" s="70"/>
      <c r="N386" s="70"/>
      <c r="O386" s="70"/>
      <c r="P386" s="70"/>
      <c r="Q386" s="70"/>
    </row>
    <row r="387" spans="1:17" ht="15.75" customHeight="1" x14ac:dyDescent="0.25">
      <c r="A387" s="70"/>
      <c r="B387" s="71"/>
      <c r="C387" s="71"/>
      <c r="D387" s="72"/>
      <c r="E387" s="72"/>
      <c r="F387" s="70"/>
      <c r="G387" s="70"/>
      <c r="H387" s="70"/>
      <c r="I387" s="70"/>
      <c r="J387" s="70"/>
      <c r="K387" s="70"/>
      <c r="L387" s="70"/>
      <c r="M387" s="70"/>
      <c r="N387" s="70"/>
      <c r="O387" s="70"/>
      <c r="P387" s="70"/>
      <c r="Q387" s="70"/>
    </row>
    <row r="388" spans="1:17" ht="15.75" customHeight="1" x14ac:dyDescent="0.25">
      <c r="A388" s="70"/>
      <c r="B388" s="71"/>
      <c r="C388" s="71"/>
      <c r="D388" s="72"/>
      <c r="E388" s="72"/>
      <c r="F388" s="70"/>
      <c r="G388" s="70"/>
      <c r="H388" s="70"/>
      <c r="I388" s="70"/>
      <c r="J388" s="70"/>
      <c r="K388" s="70"/>
      <c r="L388" s="70"/>
      <c r="M388" s="70"/>
      <c r="N388" s="70"/>
      <c r="O388" s="70"/>
      <c r="P388" s="70"/>
      <c r="Q388" s="70"/>
    </row>
    <row r="389" spans="1:17" ht="15.75" customHeight="1" x14ac:dyDescent="0.25">
      <c r="A389" s="70"/>
      <c r="B389" s="71"/>
      <c r="C389" s="71"/>
      <c r="D389" s="72"/>
      <c r="E389" s="72"/>
      <c r="F389" s="70"/>
      <c r="G389" s="70"/>
      <c r="H389" s="70"/>
      <c r="I389" s="70"/>
      <c r="J389" s="70"/>
      <c r="K389" s="70"/>
      <c r="L389" s="70"/>
      <c r="M389" s="70"/>
      <c r="N389" s="70"/>
      <c r="O389" s="70"/>
      <c r="P389" s="70"/>
      <c r="Q389" s="70"/>
    </row>
    <row r="390" spans="1:17" ht="15.75" customHeight="1" x14ac:dyDescent="0.25">
      <c r="A390" s="70"/>
      <c r="B390" s="71"/>
      <c r="C390" s="71"/>
      <c r="D390" s="72"/>
      <c r="E390" s="72"/>
      <c r="F390" s="70"/>
      <c r="G390" s="70"/>
      <c r="H390" s="70"/>
      <c r="I390" s="70"/>
      <c r="J390" s="70"/>
      <c r="K390" s="70"/>
      <c r="L390" s="70"/>
      <c r="M390" s="70"/>
      <c r="N390" s="70"/>
      <c r="O390" s="70"/>
      <c r="P390" s="70"/>
      <c r="Q390" s="70"/>
    </row>
    <row r="391" spans="1:17" ht="15.75" customHeight="1" x14ac:dyDescent="0.25">
      <c r="A391" s="70"/>
      <c r="B391" s="71"/>
      <c r="C391" s="71"/>
      <c r="D391" s="72"/>
      <c r="E391" s="72"/>
      <c r="F391" s="70"/>
      <c r="G391" s="70"/>
      <c r="H391" s="70"/>
      <c r="I391" s="70"/>
      <c r="J391" s="70"/>
      <c r="K391" s="70"/>
      <c r="L391" s="70"/>
      <c r="M391" s="70"/>
      <c r="N391" s="70"/>
      <c r="O391" s="70"/>
      <c r="P391" s="70"/>
      <c r="Q391" s="70"/>
    </row>
    <row r="392" spans="1:17" ht="15.75" customHeight="1" x14ac:dyDescent="0.25">
      <c r="A392" s="70"/>
      <c r="B392" s="71"/>
      <c r="C392" s="71"/>
      <c r="D392" s="72"/>
      <c r="E392" s="72"/>
      <c r="F392" s="70"/>
      <c r="G392" s="70"/>
      <c r="H392" s="70"/>
      <c r="I392" s="70"/>
      <c r="J392" s="70"/>
      <c r="K392" s="70"/>
      <c r="L392" s="70"/>
      <c r="M392" s="70"/>
      <c r="N392" s="70"/>
      <c r="O392" s="70"/>
      <c r="P392" s="70"/>
      <c r="Q392" s="70"/>
    </row>
    <row r="393" spans="1:17" ht="15.75" customHeight="1" x14ac:dyDescent="0.25">
      <c r="A393" s="70"/>
      <c r="B393" s="71"/>
      <c r="C393" s="71"/>
      <c r="D393" s="72"/>
      <c r="E393" s="72"/>
      <c r="F393" s="70"/>
      <c r="G393" s="70"/>
      <c r="H393" s="70"/>
      <c r="I393" s="70"/>
      <c r="J393" s="70"/>
      <c r="K393" s="70"/>
      <c r="L393" s="70"/>
      <c r="M393" s="70"/>
      <c r="N393" s="70"/>
      <c r="O393" s="70"/>
      <c r="P393" s="70"/>
      <c r="Q393" s="70"/>
    </row>
    <row r="394" spans="1:17" ht="15.75" customHeight="1" x14ac:dyDescent="0.25">
      <c r="A394" s="70"/>
      <c r="B394" s="71"/>
      <c r="C394" s="71"/>
      <c r="D394" s="72"/>
      <c r="E394" s="72"/>
      <c r="F394" s="70"/>
      <c r="G394" s="70"/>
      <c r="H394" s="70"/>
      <c r="I394" s="70"/>
      <c r="J394" s="70"/>
      <c r="K394" s="70"/>
      <c r="L394" s="70"/>
      <c r="M394" s="70"/>
      <c r="N394" s="70"/>
      <c r="O394" s="70"/>
      <c r="P394" s="70"/>
      <c r="Q394" s="70"/>
    </row>
    <row r="395" spans="1:17" ht="15.75" customHeight="1" x14ac:dyDescent="0.25">
      <c r="A395" s="70"/>
      <c r="B395" s="71"/>
      <c r="C395" s="71"/>
      <c r="D395" s="72"/>
      <c r="E395" s="72"/>
      <c r="F395" s="70"/>
      <c r="G395" s="70"/>
      <c r="H395" s="70"/>
      <c r="I395" s="70"/>
      <c r="J395" s="70"/>
      <c r="K395" s="70"/>
      <c r="L395" s="70"/>
      <c r="M395" s="70"/>
      <c r="N395" s="70"/>
      <c r="O395" s="70"/>
      <c r="P395" s="70"/>
      <c r="Q395" s="70"/>
    </row>
    <row r="396" spans="1:17" ht="15.75" customHeight="1" x14ac:dyDescent="0.25">
      <c r="A396" s="70"/>
      <c r="B396" s="71"/>
      <c r="C396" s="71"/>
      <c r="D396" s="72"/>
      <c r="E396" s="72"/>
      <c r="F396" s="70"/>
      <c r="G396" s="70"/>
      <c r="H396" s="70"/>
      <c r="I396" s="70"/>
      <c r="J396" s="70"/>
      <c r="K396" s="70"/>
      <c r="L396" s="70"/>
      <c r="M396" s="70"/>
      <c r="N396" s="70"/>
      <c r="O396" s="70"/>
      <c r="P396" s="70"/>
      <c r="Q396" s="70"/>
    </row>
    <row r="397" spans="1:17" ht="15.75" customHeight="1" x14ac:dyDescent="0.25">
      <c r="A397" s="70"/>
      <c r="B397" s="71"/>
      <c r="C397" s="71"/>
      <c r="D397" s="72"/>
      <c r="E397" s="72"/>
      <c r="F397" s="70"/>
      <c r="G397" s="70"/>
      <c r="H397" s="70"/>
      <c r="I397" s="70"/>
      <c r="J397" s="70"/>
      <c r="K397" s="70"/>
      <c r="L397" s="70"/>
      <c r="M397" s="70"/>
      <c r="N397" s="70"/>
      <c r="O397" s="70"/>
      <c r="P397" s="70"/>
      <c r="Q397" s="70"/>
    </row>
    <row r="398" spans="1:17" ht="15.75" customHeight="1" x14ac:dyDescent="0.25">
      <c r="A398" s="70"/>
      <c r="B398" s="71"/>
      <c r="C398" s="71"/>
      <c r="D398" s="72"/>
      <c r="E398" s="72"/>
      <c r="F398" s="70"/>
      <c r="G398" s="70"/>
      <c r="H398" s="70"/>
      <c r="I398" s="70"/>
      <c r="J398" s="70"/>
      <c r="K398" s="70"/>
      <c r="L398" s="70"/>
      <c r="M398" s="70"/>
      <c r="N398" s="70"/>
      <c r="O398" s="70"/>
      <c r="P398" s="70"/>
      <c r="Q398" s="70"/>
    </row>
    <row r="399" spans="1:17" ht="15.75" customHeight="1" x14ac:dyDescent="0.25">
      <c r="A399" s="70"/>
      <c r="B399" s="71"/>
      <c r="C399" s="71"/>
      <c r="D399" s="72"/>
      <c r="E399" s="72"/>
      <c r="F399" s="70"/>
      <c r="G399" s="70"/>
      <c r="H399" s="70"/>
      <c r="I399" s="70"/>
      <c r="J399" s="70"/>
      <c r="K399" s="70"/>
      <c r="L399" s="70"/>
      <c r="M399" s="70"/>
      <c r="N399" s="70"/>
      <c r="O399" s="70"/>
      <c r="P399" s="70"/>
      <c r="Q399" s="70"/>
    </row>
    <row r="400" spans="1:17" ht="15.75" customHeight="1" x14ac:dyDescent="0.25">
      <c r="A400" s="70"/>
      <c r="B400" s="71"/>
      <c r="C400" s="71"/>
      <c r="D400" s="72"/>
      <c r="E400" s="72"/>
      <c r="F400" s="70"/>
      <c r="G400" s="70"/>
      <c r="H400" s="70"/>
      <c r="I400" s="70"/>
      <c r="J400" s="70"/>
      <c r="K400" s="70"/>
      <c r="L400" s="70"/>
      <c r="M400" s="70"/>
      <c r="N400" s="70"/>
      <c r="O400" s="70"/>
      <c r="P400" s="70"/>
      <c r="Q400" s="70"/>
    </row>
    <row r="401" spans="1:17" ht="15.75" customHeight="1" x14ac:dyDescent="0.25">
      <c r="A401" s="70"/>
      <c r="B401" s="71"/>
      <c r="C401" s="71"/>
      <c r="D401" s="72"/>
      <c r="E401" s="72"/>
      <c r="F401" s="70"/>
      <c r="G401" s="70"/>
      <c r="H401" s="70"/>
      <c r="I401" s="70"/>
      <c r="J401" s="70"/>
      <c r="K401" s="70"/>
      <c r="L401" s="70"/>
      <c r="M401" s="70"/>
      <c r="N401" s="70"/>
      <c r="O401" s="70"/>
      <c r="P401" s="70"/>
      <c r="Q401" s="70"/>
    </row>
    <row r="402" spans="1:17" ht="15.75" customHeight="1" x14ac:dyDescent="0.25">
      <c r="A402" s="70"/>
      <c r="B402" s="71"/>
      <c r="C402" s="71"/>
      <c r="D402" s="72"/>
      <c r="E402" s="72"/>
      <c r="F402" s="70"/>
      <c r="G402" s="70"/>
      <c r="H402" s="70"/>
      <c r="I402" s="70"/>
      <c r="J402" s="70"/>
      <c r="K402" s="70"/>
      <c r="L402" s="70"/>
      <c r="M402" s="70"/>
      <c r="N402" s="70"/>
      <c r="O402" s="70"/>
      <c r="P402" s="70"/>
      <c r="Q402" s="70"/>
    </row>
    <row r="403" spans="1:17" ht="15.75" customHeight="1" x14ac:dyDescent="0.25">
      <c r="A403" s="70"/>
      <c r="B403" s="71"/>
      <c r="C403" s="71"/>
      <c r="D403" s="72"/>
      <c r="E403" s="72"/>
      <c r="F403" s="70"/>
      <c r="G403" s="70"/>
      <c r="H403" s="70"/>
      <c r="I403" s="70"/>
      <c r="J403" s="70"/>
      <c r="K403" s="70"/>
      <c r="L403" s="70"/>
      <c r="M403" s="70"/>
      <c r="N403" s="70"/>
      <c r="O403" s="70"/>
      <c r="P403" s="70"/>
      <c r="Q403" s="70"/>
    </row>
    <row r="404" spans="1:17" ht="15.75" customHeight="1" x14ac:dyDescent="0.25">
      <c r="A404" s="70"/>
      <c r="B404" s="71"/>
      <c r="C404" s="71"/>
      <c r="D404" s="72"/>
      <c r="E404" s="72"/>
      <c r="F404" s="70"/>
      <c r="G404" s="70"/>
      <c r="H404" s="70"/>
      <c r="I404" s="70"/>
      <c r="J404" s="70"/>
      <c r="K404" s="70"/>
      <c r="L404" s="70"/>
      <c r="M404" s="70"/>
      <c r="N404" s="70"/>
      <c r="O404" s="70"/>
      <c r="P404" s="70"/>
      <c r="Q404" s="70"/>
    </row>
    <row r="405" spans="1:17" ht="15.75" customHeight="1" x14ac:dyDescent="0.25">
      <c r="A405" s="70"/>
      <c r="B405" s="71"/>
      <c r="C405" s="71"/>
      <c r="D405" s="72"/>
      <c r="E405" s="72"/>
      <c r="F405" s="70"/>
      <c r="G405" s="70"/>
      <c r="H405" s="70"/>
      <c r="I405" s="70"/>
      <c r="J405" s="70"/>
      <c r="K405" s="70"/>
      <c r="L405" s="70"/>
      <c r="M405" s="70"/>
      <c r="N405" s="70"/>
      <c r="O405" s="70"/>
      <c r="P405" s="70"/>
      <c r="Q405" s="70"/>
    </row>
    <row r="406" spans="1:17" ht="15.75" customHeight="1" x14ac:dyDescent="0.25">
      <c r="A406" s="70"/>
      <c r="B406" s="71"/>
      <c r="C406" s="71"/>
      <c r="D406" s="72"/>
      <c r="E406" s="72"/>
      <c r="F406" s="70"/>
      <c r="G406" s="70"/>
      <c r="H406" s="70"/>
      <c r="I406" s="70"/>
      <c r="J406" s="70"/>
      <c r="K406" s="70"/>
      <c r="L406" s="70"/>
      <c r="M406" s="70"/>
      <c r="N406" s="70"/>
      <c r="O406" s="70"/>
      <c r="P406" s="70"/>
      <c r="Q406" s="70"/>
    </row>
    <row r="407" spans="1:17" ht="15.75" customHeight="1" x14ac:dyDescent="0.25">
      <c r="A407" s="70"/>
      <c r="B407" s="71"/>
      <c r="C407" s="71"/>
      <c r="D407" s="72"/>
      <c r="E407" s="72"/>
      <c r="F407" s="70"/>
      <c r="G407" s="70"/>
      <c r="H407" s="70"/>
      <c r="I407" s="70"/>
      <c r="J407" s="70"/>
      <c r="K407" s="70"/>
      <c r="L407" s="70"/>
      <c r="M407" s="70"/>
      <c r="N407" s="70"/>
      <c r="O407" s="70"/>
      <c r="P407" s="70"/>
      <c r="Q407" s="70"/>
    </row>
    <row r="408" spans="1:17" ht="15.75" customHeight="1" x14ac:dyDescent="0.25">
      <c r="A408" s="70"/>
      <c r="B408" s="71"/>
      <c r="C408" s="71"/>
      <c r="D408" s="72"/>
      <c r="E408" s="72"/>
      <c r="F408" s="70"/>
      <c r="G408" s="70"/>
      <c r="H408" s="70"/>
      <c r="I408" s="70"/>
      <c r="J408" s="70"/>
      <c r="K408" s="70"/>
      <c r="L408" s="70"/>
      <c r="M408" s="70"/>
      <c r="N408" s="70"/>
      <c r="O408" s="70"/>
      <c r="P408" s="70"/>
      <c r="Q408" s="70"/>
    </row>
    <row r="409" spans="1:17" ht="15.75" customHeight="1" x14ac:dyDescent="0.25">
      <c r="A409" s="70"/>
      <c r="B409" s="71"/>
      <c r="C409" s="71"/>
      <c r="D409" s="72"/>
      <c r="E409" s="72"/>
      <c r="F409" s="70"/>
      <c r="G409" s="70"/>
      <c r="H409" s="70"/>
      <c r="I409" s="70"/>
      <c r="J409" s="70"/>
      <c r="K409" s="70"/>
      <c r="L409" s="70"/>
      <c r="M409" s="70"/>
      <c r="N409" s="70"/>
      <c r="O409" s="70"/>
      <c r="P409" s="70"/>
      <c r="Q409" s="70"/>
    </row>
    <row r="410" spans="1:17" ht="15.75" customHeight="1" x14ac:dyDescent="0.25">
      <c r="A410" s="70"/>
      <c r="B410" s="71"/>
      <c r="C410" s="71"/>
      <c r="D410" s="72"/>
      <c r="E410" s="72"/>
      <c r="F410" s="70"/>
      <c r="G410" s="70"/>
      <c r="H410" s="70"/>
      <c r="I410" s="70"/>
      <c r="J410" s="70"/>
      <c r="K410" s="70"/>
      <c r="L410" s="70"/>
      <c r="M410" s="70"/>
      <c r="N410" s="70"/>
      <c r="O410" s="70"/>
      <c r="P410" s="70"/>
      <c r="Q410" s="70"/>
    </row>
    <row r="411" spans="1:17" ht="15.75" customHeight="1" x14ac:dyDescent="0.25">
      <c r="A411" s="70"/>
      <c r="B411" s="71"/>
      <c r="C411" s="71"/>
      <c r="D411" s="72"/>
      <c r="E411" s="72"/>
      <c r="F411" s="70"/>
      <c r="G411" s="70"/>
      <c r="H411" s="70"/>
      <c r="I411" s="70"/>
      <c r="J411" s="70"/>
      <c r="K411" s="70"/>
      <c r="L411" s="70"/>
      <c r="M411" s="70"/>
      <c r="N411" s="70"/>
      <c r="O411" s="70"/>
      <c r="P411" s="70"/>
      <c r="Q411" s="70"/>
    </row>
    <row r="412" spans="1:17" ht="15.75" customHeight="1" x14ac:dyDescent="0.25">
      <c r="A412" s="70"/>
      <c r="B412" s="71"/>
      <c r="C412" s="71"/>
      <c r="D412" s="72"/>
      <c r="E412" s="72"/>
      <c r="F412" s="70"/>
      <c r="G412" s="70"/>
      <c r="H412" s="70"/>
      <c r="I412" s="70"/>
      <c r="J412" s="70"/>
      <c r="K412" s="70"/>
      <c r="L412" s="70"/>
      <c r="M412" s="70"/>
      <c r="N412" s="70"/>
      <c r="O412" s="70"/>
      <c r="P412" s="70"/>
      <c r="Q412" s="70"/>
    </row>
    <row r="413" spans="1:17" ht="15.75" customHeight="1" x14ac:dyDescent="0.25">
      <c r="A413" s="70"/>
      <c r="B413" s="71"/>
      <c r="C413" s="71"/>
      <c r="D413" s="72"/>
      <c r="E413" s="72"/>
      <c r="F413" s="70"/>
      <c r="G413" s="70"/>
      <c r="H413" s="70"/>
      <c r="I413" s="70"/>
      <c r="J413" s="70"/>
      <c r="K413" s="70"/>
      <c r="L413" s="70"/>
      <c r="M413" s="70"/>
      <c r="N413" s="70"/>
      <c r="O413" s="70"/>
      <c r="P413" s="70"/>
      <c r="Q413" s="70"/>
    </row>
    <row r="414" spans="1:17" ht="15.75" customHeight="1" x14ac:dyDescent="0.25">
      <c r="A414" s="70"/>
      <c r="B414" s="71"/>
      <c r="C414" s="71"/>
      <c r="D414" s="72"/>
      <c r="E414" s="72"/>
      <c r="F414" s="70"/>
      <c r="G414" s="70"/>
      <c r="H414" s="70"/>
      <c r="I414" s="70"/>
      <c r="J414" s="70"/>
      <c r="K414" s="70"/>
      <c r="L414" s="70"/>
      <c r="M414" s="70"/>
      <c r="N414" s="70"/>
      <c r="O414" s="70"/>
      <c r="P414" s="70"/>
      <c r="Q414" s="70"/>
    </row>
    <row r="415" spans="1:17" ht="15.75" customHeight="1" x14ac:dyDescent="0.25">
      <c r="A415" s="70"/>
      <c r="B415" s="71"/>
      <c r="C415" s="71"/>
      <c r="D415" s="72"/>
      <c r="E415" s="72"/>
      <c r="F415" s="70"/>
      <c r="G415" s="70"/>
      <c r="H415" s="70"/>
      <c r="I415" s="70"/>
      <c r="J415" s="70"/>
      <c r="K415" s="70"/>
      <c r="L415" s="70"/>
      <c r="M415" s="70"/>
      <c r="N415" s="70"/>
      <c r="O415" s="70"/>
      <c r="P415" s="70"/>
      <c r="Q415" s="70"/>
    </row>
    <row r="416" spans="1:17" ht="15.75" customHeight="1" x14ac:dyDescent="0.25">
      <c r="A416" s="70"/>
      <c r="B416" s="71"/>
      <c r="C416" s="71"/>
      <c r="D416" s="72"/>
      <c r="E416" s="72"/>
      <c r="F416" s="70"/>
      <c r="G416" s="70"/>
      <c r="H416" s="70"/>
      <c r="I416" s="70"/>
      <c r="J416" s="70"/>
      <c r="K416" s="70"/>
      <c r="L416" s="70"/>
      <c r="M416" s="70"/>
      <c r="N416" s="70"/>
      <c r="O416" s="70"/>
      <c r="P416" s="70"/>
      <c r="Q416" s="70"/>
    </row>
    <row r="417" spans="1:17" ht="15.75" customHeight="1" x14ac:dyDescent="0.25">
      <c r="A417" s="70"/>
      <c r="B417" s="71"/>
      <c r="C417" s="71"/>
      <c r="D417" s="72"/>
      <c r="E417" s="72"/>
      <c r="F417" s="70"/>
      <c r="G417" s="70"/>
      <c r="H417" s="70"/>
      <c r="I417" s="70"/>
      <c r="J417" s="70"/>
      <c r="K417" s="70"/>
      <c r="L417" s="70"/>
      <c r="M417" s="70"/>
      <c r="N417" s="70"/>
      <c r="O417" s="70"/>
      <c r="P417" s="70"/>
      <c r="Q417" s="70"/>
    </row>
    <row r="418" spans="1:17" ht="15.75" customHeight="1" x14ac:dyDescent="0.25">
      <c r="A418" s="70"/>
      <c r="B418" s="71"/>
      <c r="C418" s="71"/>
      <c r="D418" s="72"/>
      <c r="E418" s="72"/>
      <c r="F418" s="70"/>
      <c r="G418" s="70"/>
      <c r="H418" s="70"/>
      <c r="I418" s="70"/>
      <c r="J418" s="70"/>
      <c r="K418" s="70"/>
      <c r="L418" s="70"/>
      <c r="M418" s="70"/>
      <c r="N418" s="70"/>
      <c r="O418" s="70"/>
      <c r="P418" s="70"/>
      <c r="Q418" s="70"/>
    </row>
    <row r="419" spans="1:17" ht="15.75" customHeight="1" x14ac:dyDescent="0.25">
      <c r="A419" s="70"/>
      <c r="B419" s="71"/>
      <c r="C419" s="71"/>
      <c r="D419" s="72"/>
      <c r="E419" s="72"/>
      <c r="F419" s="70"/>
      <c r="G419" s="70"/>
      <c r="H419" s="70"/>
      <c r="I419" s="70"/>
      <c r="J419" s="70"/>
      <c r="K419" s="70"/>
      <c r="L419" s="70"/>
      <c r="M419" s="70"/>
      <c r="N419" s="70"/>
      <c r="O419" s="70"/>
      <c r="P419" s="70"/>
      <c r="Q419" s="70"/>
    </row>
    <row r="420" spans="1:17" ht="15.75" customHeight="1" x14ac:dyDescent="0.25">
      <c r="A420" s="70"/>
      <c r="B420" s="71"/>
      <c r="C420" s="71"/>
      <c r="D420" s="72"/>
      <c r="E420" s="72"/>
      <c r="F420" s="70"/>
      <c r="G420" s="70"/>
      <c r="H420" s="70"/>
      <c r="I420" s="70"/>
      <c r="J420" s="70"/>
      <c r="K420" s="70"/>
      <c r="L420" s="70"/>
      <c r="M420" s="70"/>
      <c r="N420" s="70"/>
      <c r="O420" s="70"/>
      <c r="P420" s="70"/>
      <c r="Q420" s="70"/>
    </row>
    <row r="421" spans="1:17" ht="15.75" customHeight="1" x14ac:dyDescent="0.25">
      <c r="A421" s="70"/>
      <c r="B421" s="71"/>
      <c r="C421" s="71"/>
      <c r="D421" s="72"/>
      <c r="E421" s="72"/>
      <c r="F421" s="70"/>
      <c r="G421" s="70"/>
      <c r="H421" s="70"/>
      <c r="I421" s="70"/>
      <c r="J421" s="70"/>
      <c r="K421" s="70"/>
      <c r="L421" s="70"/>
      <c r="M421" s="70"/>
      <c r="N421" s="70"/>
      <c r="O421" s="70"/>
      <c r="P421" s="70"/>
      <c r="Q421" s="70"/>
    </row>
    <row r="422" spans="1:17" ht="15.75" customHeight="1" x14ac:dyDescent="0.25">
      <c r="A422" s="70"/>
      <c r="B422" s="71"/>
      <c r="C422" s="71"/>
      <c r="D422" s="72"/>
      <c r="E422" s="72"/>
      <c r="F422" s="70"/>
      <c r="G422" s="70"/>
      <c r="H422" s="70"/>
      <c r="I422" s="70"/>
      <c r="J422" s="70"/>
      <c r="K422" s="70"/>
      <c r="L422" s="70"/>
      <c r="M422" s="70"/>
      <c r="N422" s="70"/>
      <c r="O422" s="70"/>
      <c r="P422" s="70"/>
      <c r="Q422" s="70"/>
    </row>
    <row r="423" spans="1:17" ht="15.75" customHeight="1" x14ac:dyDescent="0.25">
      <c r="A423" s="70"/>
      <c r="B423" s="71"/>
      <c r="C423" s="71"/>
      <c r="D423" s="72"/>
      <c r="E423" s="72"/>
      <c r="F423" s="70"/>
      <c r="G423" s="70"/>
      <c r="H423" s="70"/>
      <c r="I423" s="70"/>
      <c r="J423" s="70"/>
      <c r="K423" s="70"/>
      <c r="L423" s="70"/>
      <c r="M423" s="70"/>
      <c r="N423" s="70"/>
      <c r="O423" s="70"/>
      <c r="P423" s="70"/>
      <c r="Q423" s="70"/>
    </row>
    <row r="424" spans="1:17" ht="15.75" customHeight="1" x14ac:dyDescent="0.25">
      <c r="A424" s="70"/>
      <c r="B424" s="71"/>
      <c r="C424" s="71"/>
      <c r="D424" s="72"/>
      <c r="E424" s="72"/>
      <c r="F424" s="70"/>
      <c r="G424" s="70"/>
      <c r="H424" s="70"/>
      <c r="I424" s="70"/>
      <c r="J424" s="70"/>
      <c r="K424" s="70"/>
      <c r="L424" s="70"/>
      <c r="M424" s="70"/>
      <c r="N424" s="70"/>
      <c r="O424" s="70"/>
      <c r="P424" s="70"/>
      <c r="Q424" s="70"/>
    </row>
    <row r="425" spans="1:17" ht="15.75" customHeight="1" x14ac:dyDescent="0.25">
      <c r="A425" s="70"/>
      <c r="B425" s="71"/>
      <c r="C425" s="71"/>
      <c r="D425" s="72"/>
      <c r="E425" s="72"/>
      <c r="F425" s="70"/>
      <c r="G425" s="70"/>
      <c r="H425" s="70"/>
      <c r="I425" s="70"/>
      <c r="J425" s="70"/>
      <c r="K425" s="70"/>
      <c r="L425" s="70"/>
      <c r="M425" s="70"/>
      <c r="N425" s="70"/>
      <c r="O425" s="70"/>
      <c r="P425" s="70"/>
      <c r="Q425" s="70"/>
    </row>
    <row r="426" spans="1:17" ht="15.75" customHeight="1" x14ac:dyDescent="0.25">
      <c r="A426" s="70"/>
      <c r="B426" s="71"/>
      <c r="C426" s="71"/>
      <c r="D426" s="72"/>
      <c r="E426" s="72"/>
      <c r="F426" s="70"/>
      <c r="G426" s="70"/>
      <c r="H426" s="70"/>
      <c r="I426" s="70"/>
      <c r="J426" s="70"/>
      <c r="K426" s="70"/>
      <c r="L426" s="70"/>
      <c r="M426" s="70"/>
      <c r="N426" s="70"/>
      <c r="O426" s="70"/>
      <c r="P426" s="70"/>
      <c r="Q426" s="70"/>
    </row>
    <row r="427" spans="1:17" ht="15.75" customHeight="1" x14ac:dyDescent="0.25">
      <c r="A427" s="70"/>
      <c r="B427" s="71"/>
      <c r="C427" s="71"/>
      <c r="D427" s="72"/>
      <c r="E427" s="72"/>
      <c r="F427" s="70"/>
      <c r="G427" s="70"/>
      <c r="H427" s="70"/>
      <c r="I427" s="70"/>
      <c r="J427" s="70"/>
      <c r="K427" s="70"/>
      <c r="L427" s="70"/>
      <c r="M427" s="70"/>
      <c r="N427" s="70"/>
      <c r="O427" s="70"/>
      <c r="P427" s="70"/>
      <c r="Q427" s="70"/>
    </row>
    <row r="428" spans="1:17" ht="15.75" customHeight="1" x14ac:dyDescent="0.25">
      <c r="A428" s="70"/>
      <c r="B428" s="71"/>
      <c r="C428" s="71"/>
      <c r="D428" s="72"/>
      <c r="E428" s="72"/>
      <c r="F428" s="70"/>
      <c r="G428" s="70"/>
      <c r="H428" s="70"/>
      <c r="I428" s="70"/>
      <c r="J428" s="70"/>
      <c r="K428" s="70"/>
      <c r="L428" s="70"/>
      <c r="M428" s="70"/>
      <c r="N428" s="70"/>
      <c r="O428" s="70"/>
      <c r="P428" s="70"/>
      <c r="Q428" s="70"/>
    </row>
    <row r="429" spans="1:17" ht="15.75" customHeight="1" x14ac:dyDescent="0.25">
      <c r="A429" s="70"/>
      <c r="B429" s="71"/>
      <c r="C429" s="71"/>
      <c r="D429" s="72"/>
      <c r="E429" s="72"/>
      <c r="F429" s="70"/>
      <c r="G429" s="70"/>
      <c r="H429" s="70"/>
      <c r="I429" s="70"/>
      <c r="J429" s="70"/>
      <c r="K429" s="70"/>
      <c r="L429" s="70"/>
      <c r="M429" s="70"/>
      <c r="N429" s="70"/>
      <c r="O429" s="70"/>
      <c r="P429" s="70"/>
      <c r="Q429" s="70"/>
    </row>
    <row r="430" spans="1:17" ht="15.75" customHeight="1" x14ac:dyDescent="0.25">
      <c r="A430" s="70"/>
      <c r="B430" s="71"/>
      <c r="C430" s="71"/>
      <c r="D430" s="72"/>
      <c r="E430" s="72"/>
      <c r="F430" s="70"/>
      <c r="G430" s="70"/>
      <c r="H430" s="70"/>
      <c r="I430" s="70"/>
      <c r="J430" s="70"/>
      <c r="K430" s="70"/>
      <c r="L430" s="70"/>
      <c r="M430" s="70"/>
      <c r="N430" s="70"/>
      <c r="O430" s="70"/>
      <c r="P430" s="70"/>
      <c r="Q430" s="70"/>
    </row>
    <row r="431" spans="1:17" ht="15.75" customHeight="1" x14ac:dyDescent="0.25">
      <c r="A431" s="70"/>
      <c r="B431" s="71"/>
      <c r="C431" s="71"/>
      <c r="D431" s="72"/>
      <c r="E431" s="72"/>
      <c r="F431" s="70"/>
      <c r="G431" s="70"/>
      <c r="H431" s="70"/>
      <c r="I431" s="70"/>
      <c r="J431" s="70"/>
      <c r="K431" s="70"/>
      <c r="L431" s="70"/>
      <c r="M431" s="70"/>
      <c r="N431" s="70"/>
      <c r="O431" s="70"/>
      <c r="P431" s="70"/>
      <c r="Q431" s="70"/>
    </row>
    <row r="432" spans="1:17" ht="15.75" customHeight="1" x14ac:dyDescent="0.25">
      <c r="A432" s="70"/>
      <c r="B432" s="71"/>
      <c r="C432" s="71"/>
      <c r="D432" s="72"/>
      <c r="E432" s="72"/>
      <c r="F432" s="70"/>
      <c r="G432" s="70"/>
      <c r="H432" s="70"/>
      <c r="I432" s="70"/>
      <c r="J432" s="70"/>
      <c r="K432" s="70"/>
      <c r="L432" s="70"/>
      <c r="M432" s="70"/>
      <c r="N432" s="70"/>
      <c r="O432" s="70"/>
      <c r="P432" s="70"/>
      <c r="Q432" s="70"/>
    </row>
    <row r="433" spans="1:17" ht="15.75" customHeight="1" x14ac:dyDescent="0.25">
      <c r="A433" s="70"/>
      <c r="B433" s="71"/>
      <c r="C433" s="71"/>
      <c r="D433" s="72"/>
      <c r="E433" s="72"/>
      <c r="F433" s="70"/>
      <c r="G433" s="70"/>
      <c r="H433" s="70"/>
      <c r="I433" s="70"/>
      <c r="J433" s="70"/>
      <c r="K433" s="70"/>
      <c r="L433" s="70"/>
      <c r="M433" s="70"/>
      <c r="N433" s="70"/>
      <c r="O433" s="70"/>
      <c r="P433" s="70"/>
      <c r="Q433" s="70"/>
    </row>
    <row r="434" spans="1:17" ht="15.75" customHeight="1" x14ac:dyDescent="0.25">
      <c r="A434" s="70"/>
      <c r="B434" s="71"/>
      <c r="C434" s="71"/>
      <c r="D434" s="72"/>
      <c r="E434" s="72"/>
      <c r="F434" s="70"/>
      <c r="G434" s="70"/>
      <c r="H434" s="70"/>
      <c r="I434" s="70"/>
      <c r="J434" s="70"/>
      <c r="K434" s="70"/>
      <c r="L434" s="70"/>
      <c r="M434" s="70"/>
      <c r="N434" s="70"/>
      <c r="O434" s="70"/>
      <c r="P434" s="70"/>
      <c r="Q434" s="70"/>
    </row>
    <row r="435" spans="1:17" ht="15.75" customHeight="1" x14ac:dyDescent="0.25">
      <c r="A435" s="70"/>
      <c r="B435" s="71"/>
      <c r="C435" s="71"/>
      <c r="D435" s="72"/>
      <c r="E435" s="72"/>
      <c r="F435" s="70"/>
      <c r="G435" s="70"/>
      <c r="H435" s="70"/>
      <c r="I435" s="70"/>
      <c r="J435" s="70"/>
      <c r="K435" s="70"/>
      <c r="L435" s="70"/>
      <c r="M435" s="70"/>
      <c r="N435" s="70"/>
      <c r="O435" s="70"/>
      <c r="P435" s="70"/>
      <c r="Q435" s="70"/>
    </row>
    <row r="436" spans="1:17" ht="15.75" customHeight="1" x14ac:dyDescent="0.25">
      <c r="A436" s="70"/>
      <c r="B436" s="71"/>
      <c r="C436" s="71"/>
      <c r="D436" s="72"/>
      <c r="E436" s="72"/>
      <c r="F436" s="70"/>
      <c r="G436" s="70"/>
      <c r="H436" s="70"/>
      <c r="I436" s="70"/>
      <c r="J436" s="70"/>
      <c r="K436" s="70"/>
      <c r="L436" s="70"/>
      <c r="M436" s="70"/>
      <c r="N436" s="70"/>
      <c r="O436" s="70"/>
      <c r="P436" s="70"/>
      <c r="Q436" s="70"/>
    </row>
    <row r="437" spans="1:17" ht="15.75" customHeight="1" x14ac:dyDescent="0.25">
      <c r="A437" s="70"/>
      <c r="B437" s="71"/>
      <c r="C437" s="71"/>
      <c r="D437" s="72"/>
      <c r="E437" s="72"/>
      <c r="F437" s="70"/>
      <c r="G437" s="70"/>
      <c r="H437" s="70"/>
      <c r="I437" s="70"/>
      <c r="J437" s="70"/>
      <c r="K437" s="70"/>
      <c r="L437" s="70"/>
      <c r="M437" s="70"/>
      <c r="N437" s="70"/>
      <c r="O437" s="70"/>
      <c r="P437" s="70"/>
      <c r="Q437" s="70"/>
    </row>
    <row r="438" spans="1:17" ht="15.75" customHeight="1" x14ac:dyDescent="0.25">
      <c r="A438" s="70"/>
      <c r="B438" s="71"/>
      <c r="C438" s="71"/>
      <c r="D438" s="72"/>
      <c r="E438" s="72"/>
      <c r="F438" s="70"/>
      <c r="G438" s="70"/>
      <c r="H438" s="70"/>
      <c r="I438" s="70"/>
      <c r="J438" s="70"/>
      <c r="K438" s="70"/>
      <c r="L438" s="70"/>
      <c r="M438" s="70"/>
      <c r="N438" s="70"/>
      <c r="O438" s="70"/>
      <c r="P438" s="70"/>
      <c r="Q438" s="70"/>
    </row>
    <row r="439" spans="1:17" ht="15.75" customHeight="1" x14ac:dyDescent="0.25">
      <c r="A439" s="70"/>
      <c r="B439" s="71"/>
      <c r="C439" s="71"/>
      <c r="D439" s="72"/>
      <c r="E439" s="72"/>
      <c r="F439" s="70"/>
      <c r="G439" s="70"/>
      <c r="H439" s="70"/>
      <c r="I439" s="70"/>
      <c r="J439" s="70"/>
      <c r="K439" s="70"/>
      <c r="L439" s="70"/>
      <c r="M439" s="70"/>
      <c r="N439" s="70"/>
      <c r="O439" s="70"/>
      <c r="P439" s="70"/>
      <c r="Q439" s="70"/>
    </row>
    <row r="440" spans="1:17" ht="15.75" customHeight="1" x14ac:dyDescent="0.25">
      <c r="A440" s="70"/>
      <c r="B440" s="71"/>
      <c r="C440" s="71"/>
      <c r="D440" s="72"/>
      <c r="E440" s="72"/>
      <c r="F440" s="70"/>
      <c r="G440" s="70"/>
      <c r="H440" s="70"/>
      <c r="I440" s="70"/>
      <c r="J440" s="70"/>
      <c r="K440" s="70"/>
      <c r="L440" s="70"/>
      <c r="M440" s="70"/>
      <c r="N440" s="70"/>
      <c r="O440" s="70"/>
      <c r="P440" s="70"/>
      <c r="Q440" s="70"/>
    </row>
    <row r="441" spans="1:17" ht="15.75" customHeight="1" x14ac:dyDescent="0.25">
      <c r="A441" s="70"/>
      <c r="B441" s="71"/>
      <c r="C441" s="71"/>
      <c r="D441" s="72"/>
      <c r="E441" s="72"/>
      <c r="F441" s="70"/>
      <c r="G441" s="70"/>
      <c r="H441" s="70"/>
      <c r="I441" s="70"/>
      <c r="J441" s="70"/>
      <c r="K441" s="70"/>
      <c r="L441" s="70"/>
      <c r="M441" s="70"/>
      <c r="N441" s="70"/>
      <c r="O441" s="70"/>
      <c r="P441" s="70"/>
      <c r="Q441" s="70"/>
    </row>
    <row r="442" spans="1:17" ht="15.75" customHeight="1" x14ac:dyDescent="0.25">
      <c r="A442" s="70"/>
      <c r="B442" s="71"/>
      <c r="C442" s="71"/>
      <c r="D442" s="72"/>
      <c r="E442" s="72"/>
      <c r="F442" s="70"/>
      <c r="G442" s="70"/>
      <c r="H442" s="70"/>
      <c r="I442" s="70"/>
      <c r="J442" s="70"/>
      <c r="K442" s="70"/>
      <c r="L442" s="70"/>
      <c r="M442" s="70"/>
      <c r="N442" s="70"/>
      <c r="O442" s="70"/>
      <c r="P442" s="70"/>
      <c r="Q442" s="70"/>
    </row>
    <row r="443" spans="1:17" ht="15.75" customHeight="1" x14ac:dyDescent="0.25">
      <c r="A443" s="70"/>
      <c r="B443" s="71"/>
      <c r="C443" s="71"/>
      <c r="D443" s="72"/>
      <c r="E443" s="72"/>
      <c r="F443" s="70"/>
      <c r="G443" s="70"/>
      <c r="H443" s="70"/>
      <c r="I443" s="70"/>
      <c r="J443" s="70"/>
      <c r="K443" s="70"/>
      <c r="L443" s="70"/>
      <c r="M443" s="70"/>
      <c r="N443" s="70"/>
      <c r="O443" s="70"/>
      <c r="P443" s="70"/>
      <c r="Q443" s="70"/>
    </row>
    <row r="444" spans="1:17" ht="15.75" customHeight="1" x14ac:dyDescent="0.25">
      <c r="A444" s="70"/>
      <c r="B444" s="71"/>
      <c r="C444" s="71"/>
      <c r="D444" s="72"/>
      <c r="E444" s="72"/>
      <c r="F444" s="70"/>
      <c r="G444" s="70"/>
      <c r="H444" s="70"/>
      <c r="I444" s="70"/>
      <c r="J444" s="70"/>
      <c r="K444" s="70"/>
      <c r="L444" s="70"/>
      <c r="M444" s="70"/>
      <c r="N444" s="70"/>
      <c r="O444" s="70"/>
      <c r="P444" s="70"/>
      <c r="Q444" s="70"/>
    </row>
    <row r="445" spans="1:17" ht="15.75" customHeight="1" x14ac:dyDescent="0.25">
      <c r="A445" s="70"/>
      <c r="B445" s="71"/>
      <c r="C445" s="71"/>
      <c r="D445" s="72"/>
      <c r="E445" s="72"/>
      <c r="F445" s="70"/>
      <c r="G445" s="70"/>
      <c r="H445" s="70"/>
      <c r="I445" s="70"/>
      <c r="J445" s="70"/>
      <c r="K445" s="70"/>
      <c r="L445" s="70"/>
      <c r="M445" s="70"/>
      <c r="N445" s="70"/>
      <c r="O445" s="70"/>
      <c r="P445" s="70"/>
      <c r="Q445" s="70"/>
    </row>
    <row r="446" spans="1:17" ht="15.75" customHeight="1" x14ac:dyDescent="0.25">
      <c r="A446" s="70"/>
      <c r="B446" s="71"/>
      <c r="C446" s="71"/>
      <c r="D446" s="72"/>
      <c r="E446" s="72"/>
      <c r="F446" s="70"/>
      <c r="G446" s="70"/>
      <c r="H446" s="70"/>
      <c r="I446" s="70"/>
      <c r="J446" s="70"/>
      <c r="K446" s="70"/>
      <c r="L446" s="70"/>
      <c r="M446" s="70"/>
      <c r="N446" s="70"/>
      <c r="O446" s="70"/>
      <c r="P446" s="70"/>
      <c r="Q446" s="70"/>
    </row>
    <row r="447" spans="1:17" ht="15.75" customHeight="1" x14ac:dyDescent="0.25">
      <c r="A447" s="70"/>
      <c r="B447" s="71"/>
      <c r="C447" s="71"/>
      <c r="D447" s="72"/>
      <c r="E447" s="72"/>
      <c r="F447" s="70"/>
      <c r="G447" s="70"/>
      <c r="H447" s="70"/>
      <c r="I447" s="70"/>
      <c r="J447" s="70"/>
      <c r="K447" s="70"/>
      <c r="L447" s="70"/>
      <c r="M447" s="70"/>
      <c r="N447" s="70"/>
      <c r="O447" s="70"/>
      <c r="P447" s="70"/>
      <c r="Q447" s="70"/>
    </row>
    <row r="448" spans="1:17" ht="15.75" customHeight="1" x14ac:dyDescent="0.25">
      <c r="A448" s="70"/>
      <c r="B448" s="71"/>
      <c r="C448" s="71"/>
      <c r="D448" s="72"/>
      <c r="E448" s="72"/>
      <c r="F448" s="70"/>
      <c r="G448" s="70"/>
      <c r="H448" s="70"/>
      <c r="I448" s="70"/>
      <c r="J448" s="70"/>
      <c r="K448" s="70"/>
      <c r="L448" s="70"/>
      <c r="M448" s="70"/>
      <c r="N448" s="70"/>
      <c r="O448" s="70"/>
      <c r="P448" s="70"/>
      <c r="Q448" s="70"/>
    </row>
    <row r="449" spans="1:17" ht="15.75" customHeight="1" x14ac:dyDescent="0.25">
      <c r="A449" s="70"/>
      <c r="B449" s="71"/>
      <c r="C449" s="71"/>
      <c r="D449" s="72"/>
      <c r="E449" s="72"/>
      <c r="F449" s="70"/>
      <c r="G449" s="70"/>
      <c r="H449" s="70"/>
      <c r="I449" s="70"/>
      <c r="J449" s="70"/>
      <c r="K449" s="70"/>
      <c r="L449" s="70"/>
      <c r="M449" s="70"/>
      <c r="N449" s="70"/>
      <c r="O449" s="70"/>
      <c r="P449" s="70"/>
      <c r="Q449" s="70"/>
    </row>
    <row r="450" spans="1:17" ht="15.75" customHeight="1" x14ac:dyDescent="0.25">
      <c r="A450" s="70"/>
      <c r="B450" s="71"/>
      <c r="C450" s="71"/>
      <c r="D450" s="72"/>
      <c r="E450" s="72"/>
      <c r="F450" s="70"/>
      <c r="G450" s="70"/>
      <c r="H450" s="70"/>
      <c r="I450" s="70"/>
      <c r="J450" s="70"/>
      <c r="K450" s="70"/>
      <c r="L450" s="70"/>
      <c r="M450" s="70"/>
      <c r="N450" s="70"/>
      <c r="O450" s="70"/>
      <c r="P450" s="70"/>
      <c r="Q450" s="70"/>
    </row>
    <row r="451" spans="1:17" ht="15.75" customHeight="1" x14ac:dyDescent="0.25">
      <c r="A451" s="70"/>
      <c r="B451" s="71"/>
      <c r="C451" s="71"/>
      <c r="D451" s="72"/>
      <c r="E451" s="72"/>
      <c r="F451" s="70"/>
      <c r="G451" s="70"/>
      <c r="H451" s="70"/>
      <c r="I451" s="70"/>
      <c r="J451" s="70"/>
      <c r="K451" s="70"/>
      <c r="L451" s="70"/>
      <c r="M451" s="70"/>
      <c r="N451" s="70"/>
      <c r="O451" s="70"/>
      <c r="P451" s="70"/>
      <c r="Q451" s="70"/>
    </row>
    <row r="452" spans="1:17" ht="15.75" customHeight="1" x14ac:dyDescent="0.25">
      <c r="A452" s="70"/>
      <c r="B452" s="71"/>
      <c r="C452" s="71"/>
      <c r="D452" s="72"/>
      <c r="E452" s="72"/>
      <c r="F452" s="70"/>
      <c r="G452" s="70"/>
      <c r="H452" s="70"/>
      <c r="I452" s="70"/>
      <c r="J452" s="70"/>
      <c r="K452" s="70"/>
      <c r="L452" s="70"/>
      <c r="M452" s="70"/>
      <c r="N452" s="70"/>
      <c r="O452" s="70"/>
      <c r="P452" s="70"/>
      <c r="Q452" s="70"/>
    </row>
    <row r="453" spans="1:17" ht="15.75" customHeight="1" x14ac:dyDescent="0.25">
      <c r="A453" s="70"/>
      <c r="B453" s="71"/>
      <c r="C453" s="71"/>
      <c r="D453" s="72"/>
      <c r="E453" s="72"/>
      <c r="F453" s="70"/>
      <c r="G453" s="70"/>
      <c r="H453" s="70"/>
      <c r="I453" s="70"/>
      <c r="J453" s="70"/>
      <c r="K453" s="70"/>
      <c r="L453" s="70"/>
      <c r="M453" s="70"/>
      <c r="N453" s="70"/>
      <c r="O453" s="70"/>
      <c r="P453" s="70"/>
      <c r="Q453" s="70"/>
    </row>
    <row r="454" spans="1:17" ht="15.75" customHeight="1" x14ac:dyDescent="0.25">
      <c r="A454" s="70"/>
      <c r="B454" s="71"/>
      <c r="C454" s="71"/>
      <c r="D454" s="72"/>
      <c r="E454" s="72"/>
      <c r="F454" s="70"/>
      <c r="G454" s="70"/>
      <c r="H454" s="70"/>
      <c r="I454" s="70"/>
      <c r="J454" s="70"/>
      <c r="K454" s="70"/>
      <c r="L454" s="70"/>
      <c r="M454" s="70"/>
      <c r="N454" s="70"/>
      <c r="O454" s="70"/>
      <c r="P454" s="70"/>
      <c r="Q454" s="70"/>
    </row>
    <row r="455" spans="1:17" ht="15.75" customHeight="1" x14ac:dyDescent="0.25">
      <c r="A455" s="70"/>
      <c r="B455" s="71"/>
      <c r="C455" s="71"/>
      <c r="D455" s="72"/>
      <c r="E455" s="72"/>
      <c r="F455" s="70"/>
      <c r="G455" s="70"/>
      <c r="H455" s="70"/>
      <c r="I455" s="70"/>
      <c r="J455" s="70"/>
      <c r="K455" s="70"/>
      <c r="L455" s="70"/>
      <c r="M455" s="70"/>
      <c r="N455" s="70"/>
      <c r="O455" s="70"/>
      <c r="P455" s="70"/>
      <c r="Q455" s="70"/>
    </row>
    <row r="456" spans="1:17" ht="15.75" customHeight="1" x14ac:dyDescent="0.25">
      <c r="A456" s="70"/>
      <c r="B456" s="71"/>
      <c r="C456" s="71"/>
      <c r="D456" s="72"/>
      <c r="E456" s="72"/>
      <c r="F456" s="70"/>
      <c r="G456" s="70"/>
      <c r="H456" s="70"/>
      <c r="I456" s="70"/>
      <c r="J456" s="70"/>
      <c r="K456" s="70"/>
      <c r="L456" s="70"/>
      <c r="M456" s="70"/>
      <c r="N456" s="70"/>
      <c r="O456" s="70"/>
      <c r="P456" s="70"/>
      <c r="Q456" s="70"/>
    </row>
    <row r="457" spans="1:17" ht="15.75" customHeight="1" x14ac:dyDescent="0.25">
      <c r="A457" s="70"/>
      <c r="B457" s="71"/>
      <c r="C457" s="71"/>
      <c r="D457" s="72"/>
      <c r="E457" s="72"/>
      <c r="F457" s="70"/>
      <c r="G457" s="70"/>
      <c r="H457" s="70"/>
      <c r="I457" s="70"/>
      <c r="J457" s="70"/>
      <c r="K457" s="70"/>
      <c r="L457" s="70"/>
      <c r="M457" s="70"/>
      <c r="N457" s="70"/>
      <c r="O457" s="70"/>
      <c r="P457" s="70"/>
      <c r="Q457" s="70"/>
    </row>
    <row r="458" spans="1:17" ht="15.75" customHeight="1" x14ac:dyDescent="0.25">
      <c r="A458" s="70"/>
      <c r="B458" s="71"/>
      <c r="C458" s="71"/>
      <c r="D458" s="72"/>
      <c r="E458" s="72"/>
      <c r="F458" s="70"/>
      <c r="G458" s="70"/>
      <c r="H458" s="70"/>
      <c r="I458" s="70"/>
      <c r="J458" s="70"/>
      <c r="K458" s="70"/>
      <c r="L458" s="70"/>
      <c r="M458" s="70"/>
      <c r="N458" s="70"/>
      <c r="O458" s="70"/>
      <c r="P458" s="70"/>
      <c r="Q458" s="70"/>
    </row>
    <row r="459" spans="1:17" ht="15.75" customHeight="1" x14ac:dyDescent="0.25">
      <c r="A459" s="70"/>
      <c r="B459" s="71"/>
      <c r="C459" s="71"/>
      <c r="D459" s="72"/>
      <c r="E459" s="72"/>
      <c r="F459" s="70"/>
      <c r="G459" s="70"/>
      <c r="H459" s="70"/>
      <c r="I459" s="70"/>
      <c r="J459" s="70"/>
      <c r="K459" s="70"/>
      <c r="L459" s="70"/>
      <c r="M459" s="70"/>
      <c r="N459" s="70"/>
      <c r="O459" s="70"/>
      <c r="P459" s="70"/>
      <c r="Q459" s="70"/>
    </row>
    <row r="460" spans="1:17" ht="15.75" customHeight="1" x14ac:dyDescent="0.25">
      <c r="A460" s="70"/>
      <c r="B460" s="71"/>
      <c r="C460" s="71"/>
      <c r="D460" s="72"/>
      <c r="E460" s="72"/>
      <c r="F460" s="70"/>
      <c r="G460" s="70"/>
      <c r="H460" s="70"/>
      <c r="I460" s="70"/>
      <c r="J460" s="70"/>
      <c r="K460" s="70"/>
      <c r="L460" s="70"/>
      <c r="M460" s="70"/>
      <c r="N460" s="70"/>
      <c r="O460" s="70"/>
      <c r="P460" s="70"/>
      <c r="Q460" s="70"/>
    </row>
    <row r="461" spans="1:17" ht="15.75" customHeight="1" x14ac:dyDescent="0.25">
      <c r="A461" s="70"/>
      <c r="B461" s="71"/>
      <c r="C461" s="71"/>
      <c r="D461" s="72"/>
      <c r="E461" s="72"/>
      <c r="F461" s="70"/>
      <c r="G461" s="70"/>
      <c r="H461" s="70"/>
      <c r="I461" s="70"/>
      <c r="J461" s="70"/>
      <c r="K461" s="70"/>
      <c r="L461" s="70"/>
      <c r="M461" s="70"/>
      <c r="N461" s="70"/>
      <c r="O461" s="70"/>
      <c r="P461" s="70"/>
      <c r="Q461" s="70"/>
    </row>
    <row r="462" spans="1:17" ht="15.75" customHeight="1" x14ac:dyDescent="0.25">
      <c r="A462" s="70"/>
      <c r="B462" s="71"/>
      <c r="C462" s="71"/>
      <c r="D462" s="72"/>
      <c r="E462" s="72"/>
      <c r="F462" s="70"/>
      <c r="G462" s="70"/>
      <c r="H462" s="70"/>
      <c r="I462" s="70"/>
      <c r="J462" s="70"/>
      <c r="K462" s="70"/>
      <c r="L462" s="70"/>
      <c r="M462" s="70"/>
      <c r="N462" s="70"/>
      <c r="O462" s="70"/>
      <c r="P462" s="70"/>
      <c r="Q462" s="70"/>
    </row>
    <row r="463" spans="1:17" ht="15.75" customHeight="1" x14ac:dyDescent="0.25">
      <c r="A463" s="70"/>
      <c r="B463" s="71"/>
      <c r="C463" s="71"/>
      <c r="D463" s="72"/>
      <c r="E463" s="72"/>
      <c r="F463" s="70"/>
      <c r="G463" s="70"/>
      <c r="H463" s="70"/>
      <c r="I463" s="70"/>
      <c r="J463" s="70"/>
      <c r="K463" s="70"/>
      <c r="L463" s="70"/>
      <c r="M463" s="70"/>
      <c r="N463" s="70"/>
      <c r="O463" s="70"/>
      <c r="P463" s="70"/>
      <c r="Q463" s="70"/>
    </row>
    <row r="464" spans="1:17" ht="15.75" customHeight="1" x14ac:dyDescent="0.25">
      <c r="A464" s="70"/>
      <c r="B464" s="71"/>
      <c r="C464" s="71"/>
      <c r="D464" s="72"/>
      <c r="E464" s="72"/>
      <c r="F464" s="70"/>
      <c r="G464" s="70"/>
      <c r="H464" s="70"/>
      <c r="I464" s="70"/>
      <c r="J464" s="70"/>
      <c r="K464" s="70"/>
      <c r="L464" s="70"/>
      <c r="M464" s="70"/>
      <c r="N464" s="70"/>
      <c r="O464" s="70"/>
      <c r="P464" s="70"/>
      <c r="Q464" s="70"/>
    </row>
    <row r="465" spans="1:17" ht="15.75" customHeight="1" x14ac:dyDescent="0.25">
      <c r="A465" s="70"/>
      <c r="B465" s="71"/>
      <c r="C465" s="71"/>
      <c r="D465" s="72"/>
      <c r="E465" s="72"/>
      <c r="F465" s="70"/>
      <c r="G465" s="70"/>
      <c r="H465" s="70"/>
      <c r="I465" s="70"/>
      <c r="J465" s="70"/>
      <c r="K465" s="70"/>
      <c r="L465" s="70"/>
      <c r="M465" s="70"/>
      <c r="N465" s="70"/>
      <c r="O465" s="70"/>
      <c r="P465" s="70"/>
      <c r="Q465" s="70"/>
    </row>
    <row r="466" spans="1:17" ht="15.75" customHeight="1" x14ac:dyDescent="0.25">
      <c r="A466" s="70"/>
      <c r="B466" s="71"/>
      <c r="C466" s="71"/>
      <c r="D466" s="72"/>
      <c r="E466" s="72"/>
      <c r="F466" s="70"/>
      <c r="G466" s="70"/>
      <c r="H466" s="70"/>
      <c r="I466" s="70"/>
      <c r="J466" s="70"/>
      <c r="K466" s="70"/>
      <c r="L466" s="70"/>
      <c r="M466" s="70"/>
      <c r="N466" s="70"/>
      <c r="O466" s="70"/>
      <c r="P466" s="70"/>
      <c r="Q466" s="70"/>
    </row>
    <row r="467" spans="1:17" ht="15.75" customHeight="1" x14ac:dyDescent="0.25">
      <c r="A467" s="70"/>
      <c r="B467" s="71"/>
      <c r="C467" s="71"/>
      <c r="D467" s="72"/>
      <c r="E467" s="72"/>
      <c r="F467" s="70"/>
      <c r="G467" s="70"/>
      <c r="H467" s="70"/>
      <c r="I467" s="70"/>
      <c r="J467" s="70"/>
      <c r="K467" s="70"/>
      <c r="L467" s="70"/>
      <c r="M467" s="70"/>
      <c r="N467" s="70"/>
      <c r="O467" s="70"/>
      <c r="P467" s="70"/>
      <c r="Q467" s="70"/>
    </row>
    <row r="468" spans="1:17" ht="15.75" customHeight="1" x14ac:dyDescent="0.25">
      <c r="A468" s="70"/>
      <c r="B468" s="71"/>
      <c r="C468" s="71"/>
      <c r="D468" s="72"/>
      <c r="E468" s="72"/>
      <c r="F468" s="70"/>
      <c r="G468" s="70"/>
      <c r="H468" s="70"/>
      <c r="I468" s="70"/>
      <c r="J468" s="70"/>
      <c r="K468" s="70"/>
      <c r="L468" s="70"/>
      <c r="M468" s="70"/>
      <c r="N468" s="70"/>
      <c r="O468" s="70"/>
      <c r="P468" s="70"/>
      <c r="Q468" s="70"/>
    </row>
    <row r="469" spans="1:17" ht="15.75" customHeight="1" x14ac:dyDescent="0.25">
      <c r="A469" s="70"/>
      <c r="B469" s="71"/>
      <c r="C469" s="71"/>
      <c r="D469" s="72"/>
      <c r="E469" s="72"/>
      <c r="F469" s="70"/>
      <c r="G469" s="70"/>
      <c r="H469" s="70"/>
      <c r="I469" s="70"/>
      <c r="J469" s="70"/>
      <c r="K469" s="70"/>
      <c r="L469" s="70"/>
      <c r="M469" s="70"/>
      <c r="N469" s="70"/>
      <c r="O469" s="70"/>
      <c r="P469" s="70"/>
      <c r="Q469" s="70"/>
    </row>
    <row r="470" spans="1:17" ht="15.75" customHeight="1" x14ac:dyDescent="0.25">
      <c r="A470" s="70"/>
      <c r="B470" s="71"/>
      <c r="C470" s="71"/>
      <c r="D470" s="72"/>
      <c r="E470" s="72"/>
      <c r="F470" s="70"/>
      <c r="G470" s="70"/>
      <c r="H470" s="70"/>
      <c r="I470" s="70"/>
      <c r="J470" s="70"/>
      <c r="K470" s="70"/>
      <c r="L470" s="70"/>
      <c r="M470" s="70"/>
      <c r="N470" s="70"/>
      <c r="O470" s="70"/>
      <c r="P470" s="70"/>
      <c r="Q470" s="70"/>
    </row>
    <row r="471" spans="1:17" ht="15.75" customHeight="1" x14ac:dyDescent="0.25">
      <c r="A471" s="70"/>
      <c r="B471" s="71"/>
      <c r="C471" s="71"/>
      <c r="D471" s="72"/>
      <c r="E471" s="72"/>
      <c r="F471" s="70"/>
      <c r="G471" s="70"/>
      <c r="H471" s="70"/>
      <c r="I471" s="70"/>
      <c r="J471" s="70"/>
      <c r="K471" s="70"/>
      <c r="L471" s="70"/>
      <c r="M471" s="70"/>
      <c r="N471" s="70"/>
      <c r="O471" s="70"/>
      <c r="P471" s="70"/>
      <c r="Q471" s="70"/>
    </row>
    <row r="472" spans="1:17" ht="15.75" customHeight="1" x14ac:dyDescent="0.25">
      <c r="A472" s="70"/>
      <c r="B472" s="71"/>
      <c r="C472" s="71"/>
      <c r="D472" s="72"/>
      <c r="E472" s="72"/>
      <c r="F472" s="70"/>
      <c r="G472" s="70"/>
      <c r="H472" s="70"/>
      <c r="I472" s="70"/>
      <c r="J472" s="70"/>
      <c r="K472" s="70"/>
      <c r="L472" s="70"/>
      <c r="M472" s="70"/>
      <c r="N472" s="70"/>
      <c r="O472" s="70"/>
      <c r="P472" s="70"/>
      <c r="Q472" s="70"/>
    </row>
    <row r="473" spans="1:17" ht="15.75" customHeight="1" x14ac:dyDescent="0.25">
      <c r="A473" s="70"/>
      <c r="B473" s="71"/>
      <c r="C473" s="71"/>
      <c r="D473" s="72"/>
      <c r="E473" s="72"/>
      <c r="F473" s="70"/>
      <c r="G473" s="70"/>
      <c r="H473" s="70"/>
      <c r="I473" s="70"/>
      <c r="J473" s="70"/>
      <c r="K473" s="70"/>
      <c r="L473" s="70"/>
      <c r="M473" s="70"/>
      <c r="N473" s="70"/>
      <c r="O473" s="70"/>
      <c r="P473" s="70"/>
      <c r="Q473" s="70"/>
    </row>
    <row r="474" spans="1:17" ht="15.75" customHeight="1" x14ac:dyDescent="0.25">
      <c r="A474" s="70"/>
      <c r="B474" s="71"/>
      <c r="C474" s="71"/>
      <c r="D474" s="72"/>
      <c r="E474" s="72"/>
      <c r="F474" s="70"/>
      <c r="G474" s="70"/>
      <c r="H474" s="70"/>
      <c r="I474" s="70"/>
      <c r="J474" s="70"/>
      <c r="K474" s="70"/>
      <c r="L474" s="70"/>
      <c r="M474" s="70"/>
      <c r="N474" s="70"/>
      <c r="O474" s="70"/>
      <c r="P474" s="70"/>
      <c r="Q474" s="70"/>
    </row>
    <row r="475" spans="1:17" ht="15.75" customHeight="1" x14ac:dyDescent="0.25">
      <c r="A475" s="70"/>
      <c r="B475" s="71"/>
      <c r="C475" s="71"/>
      <c r="D475" s="72"/>
      <c r="E475" s="72"/>
      <c r="F475" s="70"/>
      <c r="G475" s="70"/>
      <c r="H475" s="70"/>
      <c r="I475" s="70"/>
      <c r="J475" s="70"/>
      <c r="K475" s="70"/>
      <c r="L475" s="70"/>
      <c r="M475" s="70"/>
      <c r="N475" s="70"/>
      <c r="O475" s="70"/>
      <c r="P475" s="70"/>
      <c r="Q475" s="70"/>
    </row>
    <row r="476" spans="1:17" ht="15.75" customHeight="1" x14ac:dyDescent="0.25">
      <c r="A476" s="70"/>
      <c r="B476" s="71"/>
      <c r="C476" s="71"/>
      <c r="D476" s="72"/>
      <c r="E476" s="72"/>
      <c r="F476" s="70"/>
      <c r="G476" s="70"/>
      <c r="H476" s="70"/>
      <c r="I476" s="70"/>
      <c r="J476" s="70"/>
      <c r="K476" s="70"/>
      <c r="L476" s="70"/>
      <c r="M476" s="70"/>
      <c r="N476" s="70"/>
      <c r="O476" s="70"/>
      <c r="P476" s="70"/>
      <c r="Q476" s="70"/>
    </row>
    <row r="477" spans="1:17" ht="15.75" customHeight="1" x14ac:dyDescent="0.25">
      <c r="A477" s="70"/>
      <c r="B477" s="71"/>
      <c r="C477" s="71"/>
      <c r="D477" s="72"/>
      <c r="E477" s="72"/>
      <c r="F477" s="70"/>
      <c r="G477" s="70"/>
      <c r="H477" s="70"/>
      <c r="I477" s="70"/>
      <c r="J477" s="70"/>
      <c r="K477" s="70"/>
      <c r="L477" s="70"/>
      <c r="M477" s="70"/>
      <c r="N477" s="70"/>
      <c r="O477" s="70"/>
      <c r="P477" s="70"/>
      <c r="Q477" s="70"/>
    </row>
    <row r="478" spans="1:17" ht="15.75" customHeight="1" x14ac:dyDescent="0.25">
      <c r="A478" s="70"/>
      <c r="B478" s="71"/>
      <c r="C478" s="71"/>
      <c r="D478" s="72"/>
      <c r="E478" s="72"/>
      <c r="F478" s="70"/>
      <c r="G478" s="70"/>
      <c r="H478" s="70"/>
      <c r="I478" s="70"/>
      <c r="J478" s="70"/>
      <c r="K478" s="70"/>
      <c r="L478" s="70"/>
      <c r="M478" s="70"/>
      <c r="N478" s="70"/>
      <c r="O478" s="70"/>
      <c r="P478" s="70"/>
      <c r="Q478" s="70"/>
    </row>
    <row r="479" spans="1:17" ht="15.75" customHeight="1" x14ac:dyDescent="0.25">
      <c r="A479" s="70"/>
      <c r="B479" s="71"/>
      <c r="C479" s="71"/>
      <c r="D479" s="72"/>
      <c r="E479" s="72"/>
      <c r="F479" s="70"/>
      <c r="G479" s="70"/>
      <c r="H479" s="70"/>
      <c r="I479" s="70"/>
      <c r="J479" s="70"/>
      <c r="K479" s="70"/>
      <c r="L479" s="70"/>
      <c r="M479" s="70"/>
      <c r="N479" s="70"/>
      <c r="O479" s="70"/>
      <c r="P479" s="70"/>
      <c r="Q479" s="70"/>
    </row>
    <row r="480" spans="1:17" ht="15.75" customHeight="1" x14ac:dyDescent="0.25">
      <c r="A480" s="70"/>
      <c r="B480" s="71"/>
      <c r="C480" s="71"/>
      <c r="D480" s="72"/>
      <c r="E480" s="72"/>
      <c r="F480" s="70"/>
      <c r="G480" s="70"/>
      <c r="H480" s="70"/>
      <c r="I480" s="70"/>
      <c r="J480" s="70"/>
      <c r="K480" s="70"/>
      <c r="L480" s="70"/>
      <c r="M480" s="70"/>
      <c r="N480" s="70"/>
      <c r="O480" s="70"/>
      <c r="P480" s="70"/>
      <c r="Q480" s="70"/>
    </row>
    <row r="481" spans="1:17" ht="15.75" customHeight="1" x14ac:dyDescent="0.25">
      <c r="A481" s="70"/>
      <c r="B481" s="71"/>
      <c r="C481" s="71"/>
      <c r="D481" s="72"/>
      <c r="E481" s="72"/>
      <c r="F481" s="70"/>
      <c r="G481" s="70"/>
      <c r="H481" s="70"/>
      <c r="I481" s="70"/>
      <c r="J481" s="70"/>
      <c r="K481" s="70"/>
      <c r="L481" s="70"/>
      <c r="M481" s="70"/>
      <c r="N481" s="70"/>
      <c r="O481" s="70"/>
      <c r="P481" s="70"/>
      <c r="Q481" s="70"/>
    </row>
    <row r="482" spans="1:17" ht="15.75" customHeight="1" x14ac:dyDescent="0.25">
      <c r="A482" s="70"/>
      <c r="B482" s="71"/>
      <c r="C482" s="71"/>
      <c r="D482" s="72"/>
      <c r="E482" s="72"/>
      <c r="F482" s="70"/>
      <c r="G482" s="70"/>
      <c r="H482" s="70"/>
      <c r="I482" s="70"/>
      <c r="J482" s="70"/>
      <c r="K482" s="70"/>
      <c r="L482" s="70"/>
      <c r="M482" s="70"/>
      <c r="N482" s="70"/>
      <c r="O482" s="70"/>
      <c r="P482" s="70"/>
      <c r="Q482" s="70"/>
    </row>
    <row r="483" spans="1:17" ht="15.75" customHeight="1" x14ac:dyDescent="0.25">
      <c r="A483" s="70"/>
      <c r="B483" s="71"/>
      <c r="C483" s="71"/>
      <c r="D483" s="72"/>
      <c r="E483" s="72"/>
      <c r="F483" s="70"/>
      <c r="G483" s="70"/>
      <c r="H483" s="70"/>
      <c r="I483" s="70"/>
      <c r="J483" s="70"/>
      <c r="K483" s="70"/>
      <c r="L483" s="70"/>
      <c r="M483" s="70"/>
      <c r="N483" s="70"/>
      <c r="O483" s="70"/>
      <c r="P483" s="70"/>
      <c r="Q483" s="70"/>
    </row>
    <row r="484" spans="1:17" ht="15.75" customHeight="1" x14ac:dyDescent="0.25">
      <c r="A484" s="70"/>
      <c r="B484" s="71"/>
      <c r="C484" s="71"/>
      <c r="D484" s="72"/>
      <c r="E484" s="72"/>
      <c r="F484" s="70"/>
      <c r="G484" s="70"/>
      <c r="H484" s="70"/>
      <c r="I484" s="70"/>
      <c r="J484" s="70"/>
      <c r="K484" s="70"/>
      <c r="L484" s="70"/>
      <c r="M484" s="70"/>
      <c r="N484" s="70"/>
      <c r="O484" s="70"/>
      <c r="P484" s="70"/>
      <c r="Q484" s="70"/>
    </row>
    <row r="485" spans="1:17" ht="15.75" customHeight="1" x14ac:dyDescent="0.25">
      <c r="A485" s="70"/>
      <c r="B485" s="71"/>
      <c r="C485" s="71"/>
      <c r="D485" s="72"/>
      <c r="E485" s="72"/>
      <c r="F485" s="70"/>
      <c r="G485" s="70"/>
      <c r="H485" s="70"/>
      <c r="I485" s="70"/>
      <c r="J485" s="70"/>
      <c r="K485" s="70"/>
      <c r="L485" s="70"/>
      <c r="M485" s="70"/>
      <c r="N485" s="70"/>
      <c r="O485" s="70"/>
      <c r="P485" s="70"/>
      <c r="Q485" s="70"/>
    </row>
    <row r="486" spans="1:17" ht="15.75" customHeight="1" x14ac:dyDescent="0.25">
      <c r="A486" s="70"/>
      <c r="B486" s="71"/>
      <c r="C486" s="71"/>
      <c r="D486" s="72"/>
      <c r="E486" s="72"/>
      <c r="F486" s="70"/>
      <c r="G486" s="70"/>
      <c r="H486" s="70"/>
      <c r="I486" s="70"/>
      <c r="J486" s="70"/>
      <c r="K486" s="70"/>
      <c r="L486" s="70"/>
      <c r="M486" s="70"/>
      <c r="N486" s="70"/>
      <c r="O486" s="70"/>
      <c r="P486" s="70"/>
      <c r="Q486" s="70"/>
    </row>
    <row r="487" spans="1:17" ht="15.75" customHeight="1" x14ac:dyDescent="0.25">
      <c r="A487" s="70"/>
      <c r="B487" s="71"/>
      <c r="C487" s="71"/>
      <c r="D487" s="72"/>
      <c r="E487" s="72"/>
      <c r="F487" s="70"/>
      <c r="G487" s="70"/>
      <c r="H487" s="70"/>
      <c r="I487" s="70"/>
      <c r="J487" s="70"/>
      <c r="K487" s="70"/>
      <c r="L487" s="70"/>
      <c r="M487" s="70"/>
      <c r="N487" s="70"/>
      <c r="O487" s="70"/>
      <c r="P487" s="70"/>
      <c r="Q487" s="70"/>
    </row>
    <row r="488" spans="1:17" ht="15.75" customHeight="1" x14ac:dyDescent="0.25">
      <c r="A488" s="70"/>
      <c r="B488" s="71"/>
      <c r="C488" s="71"/>
      <c r="D488" s="72"/>
      <c r="E488" s="72"/>
      <c r="F488" s="70"/>
      <c r="G488" s="70"/>
      <c r="H488" s="70"/>
      <c r="I488" s="70"/>
      <c r="J488" s="70"/>
      <c r="K488" s="70"/>
      <c r="L488" s="70"/>
      <c r="M488" s="70"/>
      <c r="N488" s="70"/>
      <c r="O488" s="70"/>
      <c r="P488" s="70"/>
      <c r="Q488" s="70"/>
    </row>
    <row r="489" spans="1:17" ht="15.75" customHeight="1" x14ac:dyDescent="0.25">
      <c r="A489" s="70"/>
      <c r="B489" s="71"/>
      <c r="C489" s="71"/>
      <c r="D489" s="72"/>
      <c r="E489" s="72"/>
      <c r="F489" s="70"/>
      <c r="G489" s="70"/>
      <c r="H489" s="70"/>
      <c r="I489" s="70"/>
      <c r="J489" s="70"/>
      <c r="K489" s="70"/>
      <c r="L489" s="70"/>
      <c r="M489" s="70"/>
      <c r="N489" s="70"/>
      <c r="O489" s="70"/>
      <c r="P489" s="70"/>
      <c r="Q489" s="70"/>
    </row>
    <row r="490" spans="1:17" ht="15.75" customHeight="1" x14ac:dyDescent="0.25">
      <c r="A490" s="70"/>
      <c r="B490" s="71"/>
      <c r="C490" s="71"/>
      <c r="D490" s="72"/>
      <c r="E490" s="72"/>
      <c r="F490" s="70"/>
      <c r="G490" s="70"/>
      <c r="H490" s="70"/>
      <c r="I490" s="70"/>
      <c r="J490" s="70"/>
      <c r="K490" s="70"/>
      <c r="L490" s="70"/>
      <c r="M490" s="70"/>
      <c r="N490" s="70"/>
      <c r="O490" s="70"/>
      <c r="P490" s="70"/>
      <c r="Q490" s="70"/>
    </row>
    <row r="491" spans="1:17" ht="15.75" customHeight="1" x14ac:dyDescent="0.25">
      <c r="A491" s="70"/>
      <c r="B491" s="71"/>
      <c r="C491" s="71"/>
      <c r="D491" s="72"/>
      <c r="E491" s="72"/>
      <c r="F491" s="70"/>
      <c r="G491" s="70"/>
      <c r="H491" s="70"/>
      <c r="I491" s="70"/>
      <c r="J491" s="70"/>
      <c r="K491" s="70"/>
      <c r="L491" s="70"/>
      <c r="M491" s="70"/>
      <c r="N491" s="70"/>
      <c r="O491" s="70"/>
      <c r="P491" s="70"/>
      <c r="Q491" s="70"/>
    </row>
    <row r="492" spans="1:17" ht="15.75" customHeight="1" x14ac:dyDescent="0.25">
      <c r="A492" s="70"/>
      <c r="B492" s="71"/>
      <c r="C492" s="71"/>
      <c r="D492" s="72"/>
      <c r="E492" s="72"/>
      <c r="F492" s="70"/>
      <c r="G492" s="70"/>
      <c r="H492" s="70"/>
      <c r="I492" s="70"/>
      <c r="J492" s="70"/>
      <c r="K492" s="70"/>
      <c r="L492" s="70"/>
      <c r="M492" s="70"/>
      <c r="N492" s="70"/>
      <c r="O492" s="70"/>
      <c r="P492" s="70"/>
      <c r="Q492" s="70"/>
    </row>
    <row r="493" spans="1:17" ht="15.75" customHeight="1" x14ac:dyDescent="0.25">
      <c r="A493" s="70"/>
      <c r="B493" s="71"/>
      <c r="C493" s="71"/>
      <c r="D493" s="72"/>
      <c r="E493" s="72"/>
      <c r="F493" s="70"/>
      <c r="G493" s="70"/>
      <c r="H493" s="70"/>
      <c r="I493" s="70"/>
      <c r="J493" s="70"/>
      <c r="K493" s="70"/>
      <c r="L493" s="70"/>
      <c r="M493" s="70"/>
      <c r="N493" s="70"/>
      <c r="O493" s="70"/>
      <c r="P493" s="70"/>
      <c r="Q493" s="70"/>
    </row>
    <row r="494" spans="1:17" ht="15.75" customHeight="1" x14ac:dyDescent="0.25">
      <c r="A494" s="70"/>
      <c r="B494" s="71"/>
      <c r="C494" s="71"/>
      <c r="D494" s="72"/>
      <c r="E494" s="72"/>
      <c r="F494" s="70"/>
      <c r="G494" s="70"/>
      <c r="H494" s="70"/>
      <c r="I494" s="70"/>
      <c r="J494" s="70"/>
      <c r="K494" s="70"/>
      <c r="L494" s="70"/>
      <c r="M494" s="70"/>
      <c r="N494" s="70"/>
      <c r="O494" s="70"/>
      <c r="P494" s="70"/>
      <c r="Q494" s="70"/>
    </row>
    <row r="495" spans="1:17" ht="15.75" customHeight="1" x14ac:dyDescent="0.25">
      <c r="A495" s="70"/>
      <c r="B495" s="71"/>
      <c r="C495" s="71"/>
      <c r="D495" s="72"/>
      <c r="E495" s="72"/>
      <c r="F495" s="70"/>
      <c r="G495" s="70"/>
      <c r="H495" s="70"/>
      <c r="I495" s="70"/>
      <c r="J495" s="70"/>
      <c r="K495" s="70"/>
      <c r="L495" s="70"/>
      <c r="M495" s="70"/>
      <c r="N495" s="70"/>
      <c r="O495" s="70"/>
      <c r="P495" s="70"/>
      <c r="Q495" s="70"/>
    </row>
    <row r="496" spans="1:17" ht="15.75" customHeight="1" x14ac:dyDescent="0.25">
      <c r="A496" s="70"/>
      <c r="B496" s="71"/>
      <c r="C496" s="71"/>
      <c r="D496" s="72"/>
      <c r="E496" s="72"/>
      <c r="F496" s="70"/>
      <c r="G496" s="70"/>
      <c r="H496" s="70"/>
      <c r="I496" s="70"/>
      <c r="J496" s="70"/>
      <c r="K496" s="70"/>
      <c r="L496" s="70"/>
      <c r="M496" s="70"/>
      <c r="N496" s="70"/>
      <c r="O496" s="70"/>
      <c r="P496" s="70"/>
      <c r="Q496" s="70"/>
    </row>
    <row r="497" spans="1:17" ht="15.75" customHeight="1" x14ac:dyDescent="0.25">
      <c r="A497" s="70"/>
      <c r="B497" s="71"/>
      <c r="C497" s="71"/>
      <c r="D497" s="72"/>
      <c r="E497" s="72"/>
      <c r="F497" s="70"/>
      <c r="G497" s="70"/>
      <c r="H497" s="70"/>
      <c r="I497" s="70"/>
      <c r="J497" s="70"/>
      <c r="K497" s="70"/>
      <c r="L497" s="70"/>
      <c r="M497" s="70"/>
      <c r="N497" s="70"/>
      <c r="O497" s="70"/>
      <c r="P497" s="70"/>
      <c r="Q497" s="70"/>
    </row>
    <row r="498" spans="1:17" ht="15.75" customHeight="1" x14ac:dyDescent="0.25">
      <c r="A498" s="70"/>
      <c r="B498" s="71"/>
      <c r="C498" s="71"/>
      <c r="D498" s="72"/>
      <c r="E498" s="72"/>
      <c r="F498" s="70"/>
      <c r="G498" s="70"/>
      <c r="H498" s="70"/>
      <c r="I498" s="70"/>
      <c r="J498" s="70"/>
      <c r="K498" s="70"/>
      <c r="L498" s="70"/>
      <c r="M498" s="70"/>
      <c r="N498" s="70"/>
      <c r="O498" s="70"/>
      <c r="P498" s="70"/>
      <c r="Q498" s="70"/>
    </row>
    <row r="499" spans="1:17" ht="15.75" customHeight="1" x14ac:dyDescent="0.25">
      <c r="A499" s="70"/>
      <c r="B499" s="71"/>
      <c r="C499" s="71"/>
      <c r="D499" s="72"/>
      <c r="E499" s="72"/>
      <c r="F499" s="70"/>
      <c r="G499" s="70"/>
      <c r="H499" s="70"/>
      <c r="I499" s="70"/>
      <c r="J499" s="70"/>
      <c r="K499" s="70"/>
      <c r="L499" s="70"/>
      <c r="M499" s="70"/>
      <c r="N499" s="70"/>
      <c r="O499" s="70"/>
      <c r="P499" s="70"/>
      <c r="Q499" s="70"/>
    </row>
    <row r="500" spans="1:17" ht="15.75" customHeight="1" x14ac:dyDescent="0.25">
      <c r="A500" s="70"/>
      <c r="B500" s="71"/>
      <c r="C500" s="71"/>
      <c r="D500" s="72"/>
      <c r="E500" s="72"/>
      <c r="F500" s="70"/>
      <c r="G500" s="70"/>
      <c r="H500" s="70"/>
      <c r="I500" s="70"/>
      <c r="J500" s="70"/>
      <c r="K500" s="70"/>
      <c r="L500" s="70"/>
      <c r="M500" s="70"/>
      <c r="N500" s="70"/>
      <c r="O500" s="70"/>
      <c r="P500" s="70"/>
      <c r="Q500" s="70"/>
    </row>
    <row r="501" spans="1:17" ht="15.75" customHeight="1" x14ac:dyDescent="0.25">
      <c r="A501" s="70"/>
      <c r="B501" s="71"/>
      <c r="C501" s="71"/>
      <c r="D501" s="72"/>
      <c r="E501" s="72"/>
      <c r="F501" s="70"/>
      <c r="G501" s="70"/>
      <c r="H501" s="70"/>
      <c r="I501" s="70"/>
      <c r="J501" s="70"/>
      <c r="K501" s="70"/>
      <c r="L501" s="70"/>
      <c r="M501" s="70"/>
      <c r="N501" s="70"/>
      <c r="O501" s="70"/>
      <c r="P501" s="70"/>
      <c r="Q501" s="70"/>
    </row>
    <row r="502" spans="1:17" ht="15.75" customHeight="1" x14ac:dyDescent="0.25">
      <c r="A502" s="70"/>
      <c r="B502" s="71"/>
      <c r="C502" s="71"/>
      <c r="D502" s="72"/>
      <c r="E502" s="72"/>
      <c r="F502" s="70"/>
      <c r="G502" s="70"/>
      <c r="H502" s="70"/>
      <c r="I502" s="70"/>
      <c r="J502" s="70"/>
      <c r="K502" s="70"/>
      <c r="L502" s="70"/>
      <c r="M502" s="70"/>
      <c r="N502" s="70"/>
      <c r="O502" s="70"/>
      <c r="P502" s="70"/>
      <c r="Q502" s="70"/>
    </row>
    <row r="503" spans="1:17" ht="15.75" customHeight="1" x14ac:dyDescent="0.25">
      <c r="A503" s="70"/>
      <c r="B503" s="71"/>
      <c r="C503" s="71"/>
      <c r="D503" s="72"/>
      <c r="E503" s="72"/>
      <c r="F503" s="70"/>
      <c r="G503" s="70"/>
      <c r="H503" s="70"/>
      <c r="I503" s="70"/>
      <c r="J503" s="70"/>
      <c r="K503" s="70"/>
      <c r="L503" s="70"/>
      <c r="M503" s="70"/>
      <c r="N503" s="70"/>
      <c r="O503" s="70"/>
      <c r="P503" s="70"/>
      <c r="Q503" s="70"/>
    </row>
    <row r="504" spans="1:17" ht="15.75" customHeight="1" x14ac:dyDescent="0.25">
      <c r="A504" s="70"/>
      <c r="B504" s="71"/>
      <c r="C504" s="71"/>
      <c r="D504" s="72"/>
      <c r="E504" s="72"/>
      <c r="F504" s="70"/>
      <c r="G504" s="70"/>
      <c r="H504" s="70"/>
      <c r="I504" s="70"/>
      <c r="J504" s="70"/>
      <c r="K504" s="70"/>
      <c r="L504" s="70"/>
      <c r="M504" s="70"/>
      <c r="N504" s="70"/>
      <c r="O504" s="70"/>
      <c r="P504" s="70"/>
      <c r="Q504" s="70"/>
    </row>
    <row r="505" spans="1:17" ht="15.75" customHeight="1" x14ac:dyDescent="0.25">
      <c r="A505" s="70"/>
      <c r="B505" s="71"/>
      <c r="C505" s="71"/>
      <c r="D505" s="72"/>
      <c r="E505" s="72"/>
      <c r="F505" s="70"/>
      <c r="G505" s="70"/>
      <c r="H505" s="70"/>
      <c r="I505" s="70"/>
      <c r="J505" s="70"/>
      <c r="K505" s="70"/>
      <c r="L505" s="70"/>
      <c r="M505" s="70"/>
      <c r="N505" s="70"/>
      <c r="O505" s="70"/>
      <c r="P505" s="70"/>
      <c r="Q505" s="70"/>
    </row>
    <row r="506" spans="1:17" ht="15.75" customHeight="1" x14ac:dyDescent="0.25">
      <c r="A506" s="70"/>
      <c r="B506" s="71"/>
      <c r="C506" s="71"/>
      <c r="D506" s="72"/>
      <c r="E506" s="72"/>
      <c r="F506" s="70"/>
      <c r="G506" s="70"/>
      <c r="H506" s="70"/>
      <c r="I506" s="70"/>
      <c r="J506" s="70"/>
      <c r="K506" s="70"/>
      <c r="L506" s="70"/>
      <c r="M506" s="70"/>
      <c r="N506" s="70"/>
      <c r="O506" s="70"/>
      <c r="P506" s="70"/>
      <c r="Q506" s="70"/>
    </row>
    <row r="507" spans="1:17" ht="15.75" customHeight="1" x14ac:dyDescent="0.25">
      <c r="A507" s="70"/>
      <c r="B507" s="71"/>
      <c r="C507" s="71"/>
      <c r="D507" s="72"/>
      <c r="E507" s="72"/>
      <c r="F507" s="70"/>
      <c r="G507" s="70"/>
      <c r="H507" s="70"/>
      <c r="I507" s="70"/>
      <c r="J507" s="70"/>
      <c r="K507" s="70"/>
      <c r="L507" s="70"/>
      <c r="M507" s="70"/>
      <c r="N507" s="70"/>
      <c r="O507" s="70"/>
      <c r="P507" s="70"/>
      <c r="Q507" s="70"/>
    </row>
    <row r="508" spans="1:17" ht="15.75" customHeight="1" x14ac:dyDescent="0.25">
      <c r="A508" s="70"/>
      <c r="B508" s="71"/>
      <c r="C508" s="71"/>
      <c r="D508" s="72"/>
      <c r="E508" s="72"/>
      <c r="F508" s="70"/>
      <c r="G508" s="70"/>
      <c r="H508" s="70"/>
      <c r="I508" s="70"/>
      <c r="J508" s="70"/>
      <c r="K508" s="70"/>
      <c r="L508" s="70"/>
      <c r="M508" s="70"/>
      <c r="N508" s="70"/>
      <c r="O508" s="70"/>
      <c r="P508" s="70"/>
      <c r="Q508" s="70"/>
    </row>
    <row r="509" spans="1:17" ht="15.75" customHeight="1" x14ac:dyDescent="0.25">
      <c r="A509" s="70"/>
      <c r="B509" s="71"/>
      <c r="C509" s="71"/>
      <c r="D509" s="72"/>
      <c r="E509" s="72"/>
      <c r="F509" s="70"/>
      <c r="G509" s="70"/>
      <c r="H509" s="70"/>
      <c r="I509" s="70"/>
      <c r="J509" s="70"/>
      <c r="K509" s="70"/>
      <c r="L509" s="70"/>
      <c r="M509" s="70"/>
      <c r="N509" s="70"/>
      <c r="O509" s="70"/>
      <c r="P509" s="70"/>
      <c r="Q509" s="70"/>
    </row>
    <row r="510" spans="1:17" ht="15.75" customHeight="1" x14ac:dyDescent="0.25">
      <c r="A510" s="70"/>
      <c r="B510" s="71"/>
      <c r="C510" s="71"/>
      <c r="D510" s="72"/>
      <c r="E510" s="72"/>
      <c r="F510" s="70"/>
      <c r="G510" s="70"/>
      <c r="H510" s="70"/>
      <c r="I510" s="70"/>
      <c r="J510" s="70"/>
      <c r="K510" s="70"/>
      <c r="L510" s="70"/>
      <c r="M510" s="70"/>
      <c r="N510" s="70"/>
      <c r="O510" s="70"/>
      <c r="P510" s="70"/>
      <c r="Q510" s="70"/>
    </row>
    <row r="511" spans="1:17" ht="15.75" customHeight="1" x14ac:dyDescent="0.25">
      <c r="A511" s="70"/>
      <c r="B511" s="71"/>
      <c r="C511" s="71"/>
      <c r="D511" s="72"/>
      <c r="E511" s="72"/>
      <c r="F511" s="70"/>
      <c r="G511" s="70"/>
      <c r="H511" s="70"/>
      <c r="I511" s="70"/>
      <c r="J511" s="70"/>
      <c r="K511" s="70"/>
      <c r="L511" s="70"/>
      <c r="M511" s="70"/>
      <c r="N511" s="70"/>
      <c r="O511" s="70"/>
      <c r="P511" s="70"/>
      <c r="Q511" s="70"/>
    </row>
    <row r="512" spans="1:17" ht="15.75" customHeight="1" x14ac:dyDescent="0.25">
      <c r="A512" s="70"/>
      <c r="B512" s="71"/>
      <c r="C512" s="71"/>
      <c r="D512" s="72"/>
      <c r="E512" s="72"/>
      <c r="F512" s="70"/>
      <c r="G512" s="70"/>
      <c r="H512" s="70"/>
      <c r="I512" s="70"/>
      <c r="J512" s="70"/>
      <c r="K512" s="70"/>
      <c r="L512" s="70"/>
      <c r="M512" s="70"/>
      <c r="N512" s="70"/>
      <c r="O512" s="70"/>
      <c r="P512" s="70"/>
      <c r="Q512" s="70"/>
    </row>
    <row r="513" spans="1:17" ht="15.75" customHeight="1" x14ac:dyDescent="0.25">
      <c r="A513" s="70"/>
      <c r="B513" s="71"/>
      <c r="C513" s="71"/>
      <c r="D513" s="72"/>
      <c r="E513" s="72"/>
      <c r="F513" s="70"/>
      <c r="G513" s="70"/>
      <c r="H513" s="70"/>
      <c r="I513" s="70"/>
      <c r="J513" s="70"/>
      <c r="K513" s="70"/>
      <c r="L513" s="70"/>
      <c r="M513" s="70"/>
      <c r="N513" s="70"/>
      <c r="O513" s="70"/>
      <c r="P513" s="70"/>
      <c r="Q513" s="70"/>
    </row>
    <row r="514" spans="1:17" ht="15.75" customHeight="1" x14ac:dyDescent="0.25">
      <c r="A514" s="70"/>
      <c r="B514" s="71"/>
      <c r="C514" s="71"/>
      <c r="D514" s="72"/>
      <c r="E514" s="72"/>
      <c r="F514" s="70"/>
      <c r="G514" s="70"/>
      <c r="H514" s="70"/>
      <c r="I514" s="70"/>
      <c r="J514" s="70"/>
      <c r="K514" s="70"/>
      <c r="L514" s="70"/>
      <c r="M514" s="70"/>
      <c r="N514" s="70"/>
      <c r="O514" s="70"/>
      <c r="P514" s="70"/>
      <c r="Q514" s="70"/>
    </row>
    <row r="515" spans="1:17" ht="15.75" customHeight="1" x14ac:dyDescent="0.25">
      <c r="A515" s="70"/>
      <c r="B515" s="71"/>
      <c r="C515" s="71"/>
      <c r="D515" s="72"/>
      <c r="E515" s="72"/>
      <c r="F515" s="70"/>
      <c r="G515" s="70"/>
      <c r="H515" s="70"/>
      <c r="I515" s="70"/>
      <c r="J515" s="70"/>
      <c r="K515" s="70"/>
      <c r="L515" s="70"/>
      <c r="M515" s="70"/>
      <c r="N515" s="70"/>
      <c r="O515" s="70"/>
      <c r="P515" s="70"/>
      <c r="Q515" s="70"/>
    </row>
    <row r="516" spans="1:17" ht="15.75" customHeight="1" x14ac:dyDescent="0.25">
      <c r="A516" s="70"/>
      <c r="B516" s="71"/>
      <c r="C516" s="71"/>
      <c r="D516" s="72"/>
      <c r="E516" s="72"/>
      <c r="F516" s="70"/>
      <c r="G516" s="70"/>
      <c r="H516" s="70"/>
      <c r="I516" s="70"/>
      <c r="J516" s="70"/>
      <c r="K516" s="70"/>
      <c r="L516" s="70"/>
      <c r="M516" s="70"/>
      <c r="N516" s="70"/>
      <c r="O516" s="70"/>
      <c r="P516" s="70"/>
      <c r="Q516" s="70"/>
    </row>
    <row r="517" spans="1:17" ht="15.75" customHeight="1" x14ac:dyDescent="0.25">
      <c r="A517" s="70"/>
      <c r="B517" s="71"/>
      <c r="C517" s="71"/>
      <c r="D517" s="72"/>
      <c r="E517" s="72"/>
      <c r="F517" s="70"/>
      <c r="G517" s="70"/>
      <c r="H517" s="70"/>
      <c r="I517" s="70"/>
      <c r="J517" s="70"/>
      <c r="K517" s="70"/>
      <c r="L517" s="70"/>
      <c r="M517" s="70"/>
      <c r="N517" s="70"/>
      <c r="O517" s="70"/>
      <c r="P517" s="70"/>
      <c r="Q517" s="70"/>
    </row>
    <row r="518" spans="1:17" ht="15.75" customHeight="1" x14ac:dyDescent="0.25">
      <c r="A518" s="70"/>
      <c r="B518" s="71"/>
      <c r="C518" s="71"/>
      <c r="D518" s="72"/>
      <c r="E518" s="72"/>
      <c r="F518" s="70"/>
      <c r="G518" s="70"/>
      <c r="H518" s="70"/>
      <c r="I518" s="70"/>
      <c r="J518" s="70"/>
      <c r="K518" s="70"/>
      <c r="L518" s="70"/>
      <c r="M518" s="70"/>
      <c r="N518" s="70"/>
      <c r="O518" s="70"/>
      <c r="P518" s="70"/>
      <c r="Q518" s="70"/>
    </row>
    <row r="519" spans="1:17" ht="15.75" customHeight="1" x14ac:dyDescent="0.25">
      <c r="A519" s="70"/>
      <c r="B519" s="71"/>
      <c r="C519" s="71"/>
      <c r="D519" s="72"/>
      <c r="E519" s="72"/>
      <c r="F519" s="70"/>
      <c r="G519" s="70"/>
      <c r="H519" s="70"/>
      <c r="I519" s="70"/>
      <c r="J519" s="70"/>
      <c r="K519" s="70"/>
      <c r="L519" s="70"/>
      <c r="M519" s="70"/>
      <c r="N519" s="70"/>
      <c r="O519" s="70"/>
      <c r="P519" s="70"/>
      <c r="Q519" s="70"/>
    </row>
    <row r="520" spans="1:17" ht="15.75" customHeight="1" x14ac:dyDescent="0.25">
      <c r="A520" s="70"/>
      <c r="B520" s="71"/>
      <c r="C520" s="71"/>
      <c r="D520" s="72"/>
      <c r="E520" s="72"/>
      <c r="F520" s="70"/>
      <c r="G520" s="70"/>
      <c r="H520" s="70"/>
      <c r="I520" s="70"/>
      <c r="J520" s="70"/>
      <c r="K520" s="70"/>
      <c r="L520" s="70"/>
      <c r="M520" s="70"/>
      <c r="N520" s="70"/>
      <c r="O520" s="70"/>
      <c r="P520" s="70"/>
      <c r="Q520" s="70"/>
    </row>
    <row r="521" spans="1:17" ht="15.75" customHeight="1" x14ac:dyDescent="0.25">
      <c r="A521" s="70"/>
      <c r="B521" s="71"/>
      <c r="C521" s="71"/>
      <c r="D521" s="72"/>
      <c r="E521" s="72"/>
      <c r="F521" s="70"/>
      <c r="G521" s="70"/>
      <c r="H521" s="70"/>
      <c r="I521" s="70"/>
      <c r="J521" s="70"/>
      <c r="K521" s="70"/>
      <c r="L521" s="70"/>
      <c r="M521" s="70"/>
      <c r="N521" s="70"/>
      <c r="O521" s="70"/>
      <c r="P521" s="70"/>
      <c r="Q521" s="70"/>
    </row>
    <row r="522" spans="1:17" ht="15.75" customHeight="1" x14ac:dyDescent="0.25">
      <c r="A522" s="70"/>
      <c r="B522" s="71"/>
      <c r="C522" s="71"/>
      <c r="D522" s="72"/>
      <c r="E522" s="72"/>
      <c r="F522" s="70"/>
      <c r="G522" s="70"/>
      <c r="H522" s="70"/>
      <c r="I522" s="70"/>
      <c r="J522" s="70"/>
      <c r="K522" s="70"/>
      <c r="L522" s="70"/>
      <c r="M522" s="70"/>
      <c r="N522" s="70"/>
      <c r="O522" s="70"/>
      <c r="P522" s="70"/>
      <c r="Q522" s="70"/>
    </row>
    <row r="523" spans="1:17" ht="15.75" customHeight="1" x14ac:dyDescent="0.25">
      <c r="A523" s="70"/>
      <c r="B523" s="71"/>
      <c r="C523" s="71"/>
      <c r="D523" s="72"/>
      <c r="E523" s="72"/>
      <c r="F523" s="70"/>
      <c r="G523" s="70"/>
      <c r="H523" s="70"/>
      <c r="I523" s="70"/>
      <c r="J523" s="70"/>
      <c r="K523" s="70"/>
      <c r="L523" s="70"/>
      <c r="M523" s="70"/>
      <c r="N523" s="70"/>
      <c r="O523" s="70"/>
      <c r="P523" s="70"/>
      <c r="Q523" s="70"/>
    </row>
    <row r="524" spans="1:17" ht="15.75" customHeight="1" x14ac:dyDescent="0.25">
      <c r="A524" s="70"/>
      <c r="B524" s="71"/>
      <c r="C524" s="71"/>
      <c r="D524" s="72"/>
      <c r="E524" s="72"/>
      <c r="F524" s="70"/>
      <c r="G524" s="70"/>
      <c r="H524" s="70"/>
      <c r="I524" s="70"/>
      <c r="J524" s="70"/>
      <c r="K524" s="70"/>
      <c r="L524" s="70"/>
      <c r="M524" s="70"/>
      <c r="N524" s="70"/>
      <c r="O524" s="70"/>
      <c r="P524" s="70"/>
      <c r="Q524" s="70"/>
    </row>
    <row r="525" spans="1:17" ht="15.75" customHeight="1" x14ac:dyDescent="0.25">
      <c r="A525" s="70"/>
      <c r="B525" s="71"/>
      <c r="C525" s="71"/>
      <c r="D525" s="72"/>
      <c r="E525" s="72"/>
      <c r="F525" s="70"/>
      <c r="G525" s="70"/>
      <c r="H525" s="70"/>
      <c r="I525" s="70"/>
      <c r="J525" s="70"/>
      <c r="K525" s="70"/>
      <c r="L525" s="70"/>
      <c r="M525" s="70"/>
      <c r="N525" s="70"/>
      <c r="O525" s="70"/>
      <c r="P525" s="70"/>
      <c r="Q525" s="70"/>
    </row>
    <row r="526" spans="1:17" ht="15.75" customHeight="1" x14ac:dyDescent="0.25">
      <c r="A526" s="70"/>
      <c r="B526" s="71"/>
      <c r="C526" s="71"/>
      <c r="D526" s="72"/>
      <c r="E526" s="72"/>
      <c r="F526" s="70"/>
      <c r="G526" s="70"/>
      <c r="H526" s="70"/>
      <c r="I526" s="70"/>
      <c r="J526" s="70"/>
      <c r="K526" s="70"/>
      <c r="L526" s="70"/>
      <c r="M526" s="70"/>
      <c r="N526" s="70"/>
      <c r="O526" s="70"/>
      <c r="P526" s="70"/>
      <c r="Q526" s="70"/>
    </row>
    <row r="527" spans="1:17" ht="15.75" customHeight="1" x14ac:dyDescent="0.25">
      <c r="A527" s="70"/>
      <c r="B527" s="71"/>
      <c r="C527" s="71"/>
      <c r="D527" s="72"/>
      <c r="E527" s="72"/>
      <c r="F527" s="70"/>
      <c r="G527" s="70"/>
      <c r="H527" s="70"/>
      <c r="I527" s="70"/>
      <c r="J527" s="70"/>
      <c r="K527" s="70"/>
      <c r="L527" s="70"/>
      <c r="M527" s="70"/>
      <c r="N527" s="70"/>
      <c r="O527" s="70"/>
      <c r="P527" s="70"/>
      <c r="Q527" s="70"/>
    </row>
    <row r="528" spans="1:17" ht="15.75" customHeight="1" x14ac:dyDescent="0.25">
      <c r="A528" s="70"/>
      <c r="B528" s="71"/>
      <c r="C528" s="71"/>
      <c r="D528" s="72"/>
      <c r="E528" s="72"/>
      <c r="F528" s="70"/>
      <c r="G528" s="70"/>
      <c r="H528" s="70"/>
      <c r="I528" s="70"/>
      <c r="J528" s="70"/>
      <c r="K528" s="70"/>
      <c r="L528" s="70"/>
      <c r="M528" s="70"/>
      <c r="N528" s="70"/>
      <c r="O528" s="70"/>
      <c r="P528" s="70"/>
      <c r="Q528" s="70"/>
    </row>
    <row r="529" spans="1:17" ht="15.75" customHeight="1" x14ac:dyDescent="0.25">
      <c r="A529" s="70"/>
      <c r="B529" s="71"/>
      <c r="C529" s="71"/>
      <c r="D529" s="72"/>
      <c r="E529" s="72"/>
      <c r="F529" s="70"/>
      <c r="G529" s="70"/>
      <c r="H529" s="70"/>
      <c r="I529" s="70"/>
      <c r="J529" s="70"/>
      <c r="K529" s="70"/>
      <c r="L529" s="70"/>
      <c r="M529" s="70"/>
      <c r="N529" s="70"/>
      <c r="O529" s="70"/>
      <c r="P529" s="70"/>
      <c r="Q529" s="70"/>
    </row>
    <row r="530" spans="1:17" ht="15.75" customHeight="1" x14ac:dyDescent="0.25">
      <c r="A530" s="70"/>
      <c r="B530" s="71"/>
      <c r="C530" s="71"/>
      <c r="D530" s="72"/>
      <c r="E530" s="72"/>
      <c r="F530" s="70"/>
      <c r="G530" s="70"/>
      <c r="H530" s="70"/>
      <c r="I530" s="70"/>
      <c r="J530" s="70"/>
      <c r="K530" s="70"/>
      <c r="L530" s="70"/>
      <c r="M530" s="70"/>
      <c r="N530" s="70"/>
      <c r="O530" s="70"/>
      <c r="P530" s="70"/>
      <c r="Q530" s="70"/>
    </row>
    <row r="531" spans="1:17" ht="15.75" customHeight="1" x14ac:dyDescent="0.25">
      <c r="A531" s="70"/>
      <c r="B531" s="71"/>
      <c r="C531" s="71"/>
      <c r="D531" s="72"/>
      <c r="E531" s="72"/>
      <c r="F531" s="70"/>
      <c r="G531" s="70"/>
      <c r="H531" s="70"/>
      <c r="I531" s="70"/>
      <c r="J531" s="70"/>
      <c r="K531" s="70"/>
      <c r="L531" s="70"/>
      <c r="M531" s="70"/>
      <c r="N531" s="70"/>
      <c r="O531" s="70"/>
      <c r="P531" s="70"/>
      <c r="Q531" s="70"/>
    </row>
    <row r="532" spans="1:17" ht="15.75" customHeight="1" x14ac:dyDescent="0.25">
      <c r="A532" s="70"/>
      <c r="B532" s="71"/>
      <c r="C532" s="71"/>
      <c r="D532" s="72"/>
      <c r="E532" s="72"/>
      <c r="F532" s="70"/>
      <c r="G532" s="70"/>
      <c r="H532" s="70"/>
      <c r="I532" s="70"/>
      <c r="J532" s="70"/>
      <c r="K532" s="70"/>
      <c r="L532" s="70"/>
      <c r="M532" s="70"/>
      <c r="N532" s="70"/>
      <c r="O532" s="70"/>
      <c r="P532" s="70"/>
      <c r="Q532" s="70"/>
    </row>
    <row r="533" spans="1:17" ht="15.75" customHeight="1" x14ac:dyDescent="0.25">
      <c r="A533" s="70"/>
      <c r="B533" s="71"/>
      <c r="C533" s="71"/>
      <c r="D533" s="72"/>
      <c r="E533" s="72"/>
      <c r="F533" s="70"/>
      <c r="G533" s="70"/>
      <c r="H533" s="70"/>
      <c r="I533" s="70"/>
      <c r="J533" s="70"/>
      <c r="K533" s="70"/>
      <c r="L533" s="70"/>
      <c r="M533" s="70"/>
      <c r="N533" s="70"/>
      <c r="O533" s="70"/>
      <c r="P533" s="70"/>
      <c r="Q533" s="70"/>
    </row>
    <row r="534" spans="1:17" ht="15.75" customHeight="1" x14ac:dyDescent="0.25">
      <c r="A534" s="70"/>
      <c r="B534" s="71"/>
      <c r="C534" s="71"/>
      <c r="D534" s="72"/>
      <c r="E534" s="72"/>
      <c r="F534" s="70"/>
      <c r="G534" s="70"/>
      <c r="H534" s="70"/>
      <c r="I534" s="70"/>
      <c r="J534" s="70"/>
      <c r="K534" s="70"/>
      <c r="L534" s="70"/>
      <c r="M534" s="70"/>
      <c r="N534" s="70"/>
      <c r="O534" s="70"/>
      <c r="P534" s="70"/>
      <c r="Q534" s="70"/>
    </row>
    <row r="535" spans="1:17" ht="15.75" customHeight="1" x14ac:dyDescent="0.25">
      <c r="A535" s="70"/>
      <c r="B535" s="71"/>
      <c r="C535" s="71"/>
      <c r="D535" s="72"/>
      <c r="E535" s="72"/>
      <c r="F535" s="70"/>
      <c r="G535" s="70"/>
      <c r="H535" s="70"/>
      <c r="I535" s="70"/>
      <c r="J535" s="70"/>
      <c r="K535" s="70"/>
      <c r="L535" s="70"/>
      <c r="M535" s="70"/>
      <c r="N535" s="70"/>
      <c r="O535" s="70"/>
      <c r="P535" s="70"/>
      <c r="Q535" s="70"/>
    </row>
    <row r="536" spans="1:17" ht="15.75" customHeight="1" x14ac:dyDescent="0.25">
      <c r="A536" s="70"/>
      <c r="B536" s="71"/>
      <c r="C536" s="71"/>
      <c r="D536" s="72"/>
      <c r="E536" s="72"/>
      <c r="F536" s="70"/>
      <c r="G536" s="70"/>
      <c r="H536" s="70"/>
      <c r="I536" s="70"/>
      <c r="J536" s="70"/>
      <c r="K536" s="70"/>
      <c r="L536" s="70"/>
      <c r="M536" s="70"/>
      <c r="N536" s="70"/>
      <c r="O536" s="70"/>
      <c r="P536" s="70"/>
      <c r="Q536" s="70"/>
    </row>
    <row r="537" spans="1:17" ht="15.75" customHeight="1" x14ac:dyDescent="0.25">
      <c r="A537" s="70"/>
      <c r="B537" s="71"/>
      <c r="C537" s="71"/>
      <c r="D537" s="72"/>
      <c r="E537" s="72"/>
      <c r="F537" s="70"/>
      <c r="G537" s="70"/>
      <c r="H537" s="70"/>
      <c r="I537" s="70"/>
      <c r="J537" s="70"/>
      <c r="K537" s="70"/>
      <c r="L537" s="70"/>
      <c r="M537" s="70"/>
      <c r="N537" s="70"/>
      <c r="O537" s="70"/>
      <c r="P537" s="70"/>
      <c r="Q537" s="70"/>
    </row>
    <row r="538" spans="1:17" ht="15.75" customHeight="1" x14ac:dyDescent="0.25">
      <c r="A538" s="70"/>
      <c r="B538" s="71"/>
      <c r="C538" s="71"/>
      <c r="D538" s="72"/>
      <c r="E538" s="72"/>
      <c r="F538" s="70"/>
      <c r="G538" s="70"/>
      <c r="H538" s="70"/>
      <c r="I538" s="70"/>
      <c r="J538" s="70"/>
      <c r="K538" s="70"/>
      <c r="L538" s="70"/>
      <c r="M538" s="70"/>
      <c r="N538" s="70"/>
      <c r="O538" s="70"/>
      <c r="P538" s="70"/>
      <c r="Q538" s="70"/>
    </row>
    <row r="539" spans="1:17" ht="15.75" customHeight="1" x14ac:dyDescent="0.25">
      <c r="A539" s="70"/>
      <c r="B539" s="71"/>
      <c r="C539" s="71"/>
      <c r="D539" s="72"/>
      <c r="E539" s="72"/>
      <c r="F539" s="70"/>
      <c r="G539" s="70"/>
      <c r="H539" s="70"/>
      <c r="I539" s="70"/>
      <c r="J539" s="70"/>
      <c r="K539" s="70"/>
      <c r="L539" s="70"/>
      <c r="M539" s="70"/>
      <c r="N539" s="70"/>
      <c r="O539" s="70"/>
      <c r="P539" s="70"/>
      <c r="Q539" s="70"/>
    </row>
    <row r="540" spans="1:17" ht="15.75" customHeight="1" x14ac:dyDescent="0.25">
      <c r="A540" s="70"/>
      <c r="B540" s="71"/>
      <c r="C540" s="71"/>
      <c r="D540" s="72"/>
      <c r="E540" s="72"/>
      <c r="F540" s="70"/>
      <c r="G540" s="70"/>
      <c r="H540" s="70"/>
      <c r="I540" s="70"/>
      <c r="J540" s="70"/>
      <c r="K540" s="70"/>
      <c r="L540" s="70"/>
      <c r="M540" s="70"/>
      <c r="N540" s="70"/>
      <c r="O540" s="70"/>
      <c r="P540" s="70"/>
      <c r="Q540" s="70"/>
    </row>
    <row r="541" spans="1:17" ht="15.75" customHeight="1" x14ac:dyDescent="0.25">
      <c r="A541" s="70"/>
      <c r="B541" s="71"/>
      <c r="C541" s="71"/>
      <c r="D541" s="72"/>
      <c r="E541" s="72"/>
      <c r="F541" s="70"/>
      <c r="G541" s="70"/>
      <c r="H541" s="70"/>
      <c r="I541" s="70"/>
      <c r="J541" s="70"/>
      <c r="K541" s="70"/>
      <c r="L541" s="70"/>
      <c r="M541" s="70"/>
      <c r="N541" s="70"/>
      <c r="O541" s="70"/>
      <c r="P541" s="70"/>
      <c r="Q541" s="70"/>
    </row>
    <row r="542" spans="1:17" ht="15.75" customHeight="1" x14ac:dyDescent="0.25">
      <c r="A542" s="70"/>
      <c r="B542" s="71"/>
      <c r="C542" s="71"/>
      <c r="D542" s="72"/>
      <c r="E542" s="72"/>
      <c r="F542" s="70"/>
      <c r="G542" s="70"/>
      <c r="H542" s="70"/>
      <c r="I542" s="70"/>
      <c r="J542" s="70"/>
      <c r="K542" s="70"/>
      <c r="L542" s="70"/>
      <c r="M542" s="70"/>
      <c r="N542" s="70"/>
      <c r="O542" s="70"/>
      <c r="P542" s="70"/>
      <c r="Q542" s="70"/>
    </row>
    <row r="543" spans="1:17" ht="15.75" customHeight="1" x14ac:dyDescent="0.25">
      <c r="A543" s="70"/>
      <c r="B543" s="71"/>
      <c r="C543" s="71"/>
      <c r="D543" s="72"/>
      <c r="E543" s="72"/>
      <c r="F543" s="70"/>
      <c r="G543" s="70"/>
      <c r="H543" s="70"/>
      <c r="I543" s="70"/>
      <c r="J543" s="70"/>
      <c r="K543" s="70"/>
      <c r="L543" s="70"/>
      <c r="M543" s="70"/>
      <c r="N543" s="70"/>
      <c r="O543" s="70"/>
      <c r="P543" s="70"/>
      <c r="Q543" s="70"/>
    </row>
    <row r="544" spans="1:17" ht="15.75" customHeight="1" x14ac:dyDescent="0.25">
      <c r="A544" s="70"/>
      <c r="B544" s="71"/>
      <c r="C544" s="71"/>
      <c r="D544" s="72"/>
      <c r="E544" s="72"/>
      <c r="F544" s="70"/>
      <c r="G544" s="70"/>
      <c r="H544" s="70"/>
      <c r="I544" s="70"/>
      <c r="J544" s="70"/>
      <c r="K544" s="70"/>
      <c r="L544" s="70"/>
      <c r="M544" s="70"/>
      <c r="N544" s="70"/>
      <c r="O544" s="70"/>
      <c r="P544" s="70"/>
      <c r="Q544" s="70"/>
    </row>
    <row r="545" spans="1:17" ht="15.75" customHeight="1" x14ac:dyDescent="0.25">
      <c r="A545" s="70"/>
      <c r="B545" s="71"/>
      <c r="C545" s="71"/>
      <c r="D545" s="72"/>
      <c r="E545" s="72"/>
      <c r="F545" s="70"/>
      <c r="G545" s="70"/>
      <c r="H545" s="70"/>
      <c r="I545" s="70"/>
      <c r="J545" s="70"/>
      <c r="K545" s="70"/>
      <c r="L545" s="70"/>
      <c r="M545" s="70"/>
      <c r="N545" s="70"/>
      <c r="O545" s="70"/>
      <c r="P545" s="70"/>
      <c r="Q545" s="70"/>
    </row>
    <row r="546" spans="1:17" ht="15.75" customHeight="1" x14ac:dyDescent="0.25">
      <c r="A546" s="70"/>
      <c r="B546" s="71"/>
      <c r="C546" s="71"/>
      <c r="D546" s="72"/>
      <c r="E546" s="72"/>
      <c r="F546" s="70"/>
      <c r="G546" s="70"/>
      <c r="H546" s="70"/>
      <c r="I546" s="70"/>
      <c r="J546" s="70"/>
      <c r="K546" s="70"/>
      <c r="L546" s="70"/>
      <c r="M546" s="70"/>
      <c r="N546" s="70"/>
      <c r="O546" s="70"/>
      <c r="P546" s="70"/>
      <c r="Q546" s="70"/>
    </row>
    <row r="547" spans="1:17" ht="15.75" customHeight="1" x14ac:dyDescent="0.25">
      <c r="A547" s="70"/>
      <c r="B547" s="71"/>
      <c r="C547" s="71"/>
      <c r="D547" s="72"/>
      <c r="E547" s="72"/>
      <c r="F547" s="70"/>
      <c r="G547" s="70"/>
      <c r="H547" s="70"/>
      <c r="I547" s="70"/>
      <c r="J547" s="70"/>
      <c r="K547" s="70"/>
      <c r="L547" s="70"/>
      <c r="M547" s="70"/>
      <c r="N547" s="70"/>
      <c r="O547" s="70"/>
      <c r="P547" s="70"/>
      <c r="Q547" s="70"/>
    </row>
    <row r="548" spans="1:17" ht="15.75" customHeight="1" x14ac:dyDescent="0.25">
      <c r="A548" s="70"/>
      <c r="B548" s="71"/>
      <c r="C548" s="71"/>
      <c r="D548" s="72"/>
      <c r="E548" s="72"/>
      <c r="F548" s="70"/>
      <c r="G548" s="70"/>
      <c r="H548" s="70"/>
      <c r="I548" s="70"/>
      <c r="J548" s="70"/>
      <c r="K548" s="70"/>
      <c r="L548" s="70"/>
      <c r="M548" s="70"/>
      <c r="N548" s="70"/>
      <c r="O548" s="70"/>
      <c r="P548" s="70"/>
      <c r="Q548" s="70"/>
    </row>
    <row r="549" spans="1:17" ht="15.75" customHeight="1" x14ac:dyDescent="0.25">
      <c r="A549" s="70"/>
      <c r="B549" s="71"/>
      <c r="C549" s="71"/>
      <c r="D549" s="72"/>
      <c r="E549" s="72"/>
      <c r="F549" s="70"/>
      <c r="G549" s="70"/>
      <c r="H549" s="70"/>
      <c r="I549" s="70"/>
      <c r="J549" s="70"/>
      <c r="K549" s="70"/>
      <c r="L549" s="70"/>
      <c r="M549" s="70"/>
      <c r="N549" s="70"/>
      <c r="O549" s="70"/>
      <c r="P549" s="70"/>
      <c r="Q549" s="70"/>
    </row>
    <row r="550" spans="1:17" ht="15.75" customHeight="1" x14ac:dyDescent="0.25">
      <c r="A550" s="70"/>
      <c r="B550" s="71"/>
      <c r="C550" s="71"/>
      <c r="D550" s="72"/>
      <c r="E550" s="72"/>
      <c r="F550" s="70"/>
      <c r="G550" s="70"/>
      <c r="H550" s="70"/>
      <c r="I550" s="70"/>
      <c r="J550" s="70"/>
      <c r="K550" s="70"/>
      <c r="L550" s="70"/>
      <c r="M550" s="70"/>
      <c r="N550" s="70"/>
      <c r="O550" s="70"/>
      <c r="P550" s="70"/>
      <c r="Q550" s="70"/>
    </row>
    <row r="551" spans="1:17" ht="15.75" customHeight="1" x14ac:dyDescent="0.25">
      <c r="A551" s="70"/>
      <c r="B551" s="71"/>
      <c r="C551" s="71"/>
      <c r="D551" s="72"/>
      <c r="E551" s="72"/>
      <c r="F551" s="70"/>
      <c r="G551" s="70"/>
      <c r="H551" s="70"/>
      <c r="I551" s="70"/>
      <c r="J551" s="70"/>
      <c r="K551" s="70"/>
      <c r="L551" s="70"/>
      <c r="M551" s="70"/>
      <c r="N551" s="70"/>
      <c r="O551" s="70"/>
      <c r="P551" s="70"/>
      <c r="Q551" s="70"/>
    </row>
    <row r="552" spans="1:17" ht="15.75" customHeight="1" x14ac:dyDescent="0.25">
      <c r="A552" s="70"/>
      <c r="B552" s="71"/>
      <c r="C552" s="71"/>
      <c r="D552" s="72"/>
      <c r="E552" s="72"/>
      <c r="F552" s="70"/>
      <c r="G552" s="70"/>
      <c r="H552" s="70"/>
      <c r="I552" s="70"/>
      <c r="J552" s="70"/>
      <c r="K552" s="70"/>
      <c r="L552" s="70"/>
      <c r="M552" s="70"/>
      <c r="N552" s="70"/>
      <c r="O552" s="70"/>
      <c r="P552" s="70"/>
      <c r="Q552" s="70"/>
    </row>
    <row r="553" spans="1:17" ht="15.75" customHeight="1" x14ac:dyDescent="0.25">
      <c r="A553" s="70"/>
      <c r="B553" s="71"/>
      <c r="C553" s="71"/>
      <c r="D553" s="72"/>
      <c r="E553" s="72"/>
      <c r="F553" s="70"/>
      <c r="G553" s="70"/>
      <c r="H553" s="70"/>
      <c r="I553" s="70"/>
      <c r="J553" s="70"/>
      <c r="K553" s="70"/>
      <c r="L553" s="70"/>
      <c r="M553" s="70"/>
      <c r="N553" s="70"/>
      <c r="O553" s="70"/>
      <c r="P553" s="70"/>
      <c r="Q553" s="70"/>
    </row>
    <row r="554" spans="1:17" ht="15.75" customHeight="1" x14ac:dyDescent="0.25">
      <c r="A554" s="70"/>
      <c r="B554" s="71"/>
      <c r="C554" s="71"/>
      <c r="D554" s="72"/>
      <c r="E554" s="72"/>
      <c r="F554" s="70"/>
      <c r="G554" s="70"/>
      <c r="H554" s="70"/>
      <c r="I554" s="70"/>
      <c r="J554" s="70"/>
      <c r="K554" s="70"/>
      <c r="L554" s="70"/>
      <c r="M554" s="70"/>
      <c r="N554" s="70"/>
      <c r="O554" s="70"/>
      <c r="P554" s="70"/>
      <c r="Q554" s="70"/>
    </row>
    <row r="555" spans="1:17" ht="15.75" customHeight="1" x14ac:dyDescent="0.25">
      <c r="A555" s="70"/>
      <c r="B555" s="71"/>
      <c r="C555" s="71"/>
      <c r="D555" s="72"/>
      <c r="E555" s="72"/>
      <c r="F555" s="70"/>
      <c r="G555" s="70"/>
      <c r="H555" s="70"/>
      <c r="I555" s="70"/>
      <c r="J555" s="70"/>
      <c r="K555" s="70"/>
      <c r="L555" s="70"/>
      <c r="M555" s="70"/>
      <c r="N555" s="70"/>
      <c r="O555" s="70"/>
      <c r="P555" s="70"/>
      <c r="Q555" s="70"/>
    </row>
    <row r="556" spans="1:17" ht="15.75" customHeight="1" x14ac:dyDescent="0.25">
      <c r="A556" s="70"/>
      <c r="B556" s="71"/>
      <c r="C556" s="71"/>
      <c r="D556" s="72"/>
      <c r="E556" s="72"/>
      <c r="F556" s="70"/>
      <c r="G556" s="70"/>
      <c r="H556" s="70"/>
      <c r="I556" s="70"/>
      <c r="J556" s="70"/>
      <c r="K556" s="70"/>
      <c r="L556" s="70"/>
      <c r="M556" s="70"/>
      <c r="N556" s="70"/>
      <c r="O556" s="70"/>
      <c r="P556" s="70"/>
      <c r="Q556" s="70"/>
    </row>
    <row r="557" spans="1:17" ht="15.75" customHeight="1" x14ac:dyDescent="0.25">
      <c r="A557" s="70"/>
      <c r="B557" s="71"/>
      <c r="C557" s="71"/>
      <c r="D557" s="72"/>
      <c r="E557" s="72"/>
      <c r="F557" s="70"/>
      <c r="G557" s="70"/>
      <c r="H557" s="70"/>
      <c r="I557" s="70"/>
      <c r="J557" s="70"/>
      <c r="K557" s="70"/>
      <c r="L557" s="70"/>
      <c r="M557" s="70"/>
      <c r="N557" s="70"/>
      <c r="O557" s="70"/>
      <c r="P557" s="70"/>
      <c r="Q557" s="70"/>
    </row>
    <row r="558" spans="1:17" ht="15.75" customHeight="1" x14ac:dyDescent="0.25">
      <c r="A558" s="70"/>
      <c r="B558" s="71"/>
      <c r="C558" s="71"/>
      <c r="D558" s="72"/>
      <c r="E558" s="72"/>
      <c r="F558" s="70"/>
      <c r="G558" s="70"/>
      <c r="H558" s="70"/>
      <c r="I558" s="70"/>
      <c r="J558" s="70"/>
      <c r="K558" s="70"/>
      <c r="L558" s="70"/>
      <c r="M558" s="70"/>
      <c r="N558" s="70"/>
      <c r="O558" s="70"/>
      <c r="P558" s="70"/>
      <c r="Q558" s="70"/>
    </row>
    <row r="559" spans="1:17" ht="15.75" customHeight="1" x14ac:dyDescent="0.25">
      <c r="A559" s="70"/>
      <c r="B559" s="71"/>
      <c r="C559" s="71"/>
      <c r="D559" s="72"/>
      <c r="E559" s="72"/>
      <c r="F559" s="70"/>
      <c r="G559" s="70"/>
      <c r="H559" s="70"/>
      <c r="I559" s="70"/>
      <c r="J559" s="70"/>
      <c r="K559" s="70"/>
      <c r="L559" s="70"/>
      <c r="M559" s="70"/>
      <c r="N559" s="70"/>
      <c r="O559" s="70"/>
      <c r="P559" s="70"/>
      <c r="Q559" s="70"/>
    </row>
    <row r="560" spans="1:17" ht="15.75" customHeight="1" x14ac:dyDescent="0.25">
      <c r="A560" s="70"/>
      <c r="B560" s="71"/>
      <c r="C560" s="71"/>
      <c r="D560" s="72"/>
      <c r="E560" s="72"/>
      <c r="F560" s="70"/>
      <c r="G560" s="70"/>
      <c r="H560" s="70"/>
      <c r="I560" s="70"/>
      <c r="J560" s="70"/>
      <c r="K560" s="70"/>
      <c r="L560" s="70"/>
      <c r="M560" s="70"/>
      <c r="N560" s="70"/>
      <c r="O560" s="70"/>
      <c r="P560" s="70"/>
      <c r="Q560" s="70"/>
    </row>
    <row r="561" spans="1:17" ht="15.75" customHeight="1" x14ac:dyDescent="0.25">
      <c r="A561" s="70"/>
      <c r="B561" s="71"/>
      <c r="C561" s="71"/>
      <c r="D561" s="72"/>
      <c r="E561" s="72"/>
      <c r="F561" s="70"/>
      <c r="G561" s="70"/>
      <c r="H561" s="70"/>
      <c r="I561" s="70"/>
      <c r="J561" s="70"/>
      <c r="K561" s="70"/>
      <c r="L561" s="70"/>
      <c r="M561" s="70"/>
      <c r="N561" s="70"/>
      <c r="O561" s="70"/>
      <c r="P561" s="70"/>
      <c r="Q561" s="70"/>
    </row>
    <row r="562" spans="1:17" ht="15.75" customHeight="1" x14ac:dyDescent="0.25">
      <c r="A562" s="70"/>
      <c r="B562" s="71"/>
      <c r="C562" s="71"/>
      <c r="D562" s="72"/>
      <c r="E562" s="72"/>
      <c r="F562" s="70"/>
      <c r="G562" s="70"/>
      <c r="H562" s="70"/>
      <c r="I562" s="70"/>
      <c r="J562" s="70"/>
      <c r="K562" s="70"/>
      <c r="L562" s="70"/>
      <c r="M562" s="70"/>
      <c r="N562" s="70"/>
      <c r="O562" s="70"/>
      <c r="P562" s="70"/>
      <c r="Q562" s="70"/>
    </row>
    <row r="563" spans="1:17" ht="15.75" customHeight="1" x14ac:dyDescent="0.25">
      <c r="A563" s="70"/>
      <c r="B563" s="71"/>
      <c r="C563" s="71"/>
      <c r="D563" s="72"/>
      <c r="E563" s="72"/>
      <c r="F563" s="70"/>
      <c r="G563" s="70"/>
      <c r="H563" s="70"/>
      <c r="I563" s="70"/>
      <c r="J563" s="70"/>
      <c r="K563" s="70"/>
      <c r="L563" s="70"/>
      <c r="M563" s="70"/>
      <c r="N563" s="70"/>
      <c r="O563" s="70"/>
      <c r="P563" s="70"/>
      <c r="Q563" s="70"/>
    </row>
    <row r="564" spans="1:17" ht="15.75" customHeight="1" x14ac:dyDescent="0.25">
      <c r="A564" s="70"/>
      <c r="B564" s="71"/>
      <c r="C564" s="71"/>
      <c r="D564" s="72"/>
      <c r="E564" s="72"/>
      <c r="F564" s="70"/>
      <c r="G564" s="70"/>
      <c r="H564" s="70"/>
      <c r="I564" s="70"/>
      <c r="J564" s="70"/>
      <c r="K564" s="70"/>
      <c r="L564" s="70"/>
      <c r="M564" s="70"/>
      <c r="N564" s="70"/>
      <c r="O564" s="70"/>
      <c r="P564" s="70"/>
      <c r="Q564" s="70"/>
    </row>
    <row r="565" spans="1:17" ht="15.75" customHeight="1" x14ac:dyDescent="0.25">
      <c r="A565" s="70"/>
      <c r="B565" s="71"/>
      <c r="C565" s="71"/>
      <c r="D565" s="72"/>
      <c r="E565" s="72"/>
      <c r="F565" s="70"/>
      <c r="G565" s="70"/>
      <c r="H565" s="70"/>
      <c r="I565" s="70"/>
      <c r="J565" s="70"/>
      <c r="K565" s="70"/>
      <c r="L565" s="70"/>
      <c r="M565" s="70"/>
      <c r="N565" s="70"/>
      <c r="O565" s="70"/>
      <c r="P565" s="70"/>
      <c r="Q565" s="70"/>
    </row>
    <row r="566" spans="1:17" ht="15.75" customHeight="1" x14ac:dyDescent="0.25">
      <c r="A566" s="70"/>
      <c r="B566" s="71"/>
      <c r="C566" s="71"/>
      <c r="D566" s="72"/>
      <c r="E566" s="72"/>
      <c r="F566" s="70"/>
      <c r="G566" s="70"/>
      <c r="H566" s="70"/>
      <c r="I566" s="70"/>
      <c r="J566" s="70"/>
      <c r="K566" s="70"/>
      <c r="L566" s="70"/>
      <c r="M566" s="70"/>
      <c r="N566" s="70"/>
      <c r="O566" s="70"/>
      <c r="P566" s="70"/>
      <c r="Q566" s="70"/>
    </row>
    <row r="567" spans="1:17" ht="15.75" customHeight="1" x14ac:dyDescent="0.25">
      <c r="A567" s="70"/>
      <c r="B567" s="71"/>
      <c r="C567" s="71"/>
      <c r="D567" s="72"/>
      <c r="E567" s="72"/>
      <c r="F567" s="70"/>
      <c r="G567" s="70"/>
      <c r="H567" s="70"/>
      <c r="I567" s="70"/>
      <c r="J567" s="70"/>
      <c r="K567" s="70"/>
      <c r="L567" s="70"/>
      <c r="M567" s="70"/>
      <c r="N567" s="70"/>
      <c r="O567" s="70"/>
      <c r="P567" s="70"/>
      <c r="Q567" s="70"/>
    </row>
    <row r="568" spans="1:17" ht="15.75" customHeight="1" x14ac:dyDescent="0.25">
      <c r="A568" s="70"/>
      <c r="B568" s="71"/>
      <c r="C568" s="71"/>
      <c r="D568" s="72"/>
      <c r="E568" s="72"/>
      <c r="F568" s="70"/>
      <c r="G568" s="70"/>
      <c r="H568" s="70"/>
      <c r="I568" s="70"/>
      <c r="J568" s="70"/>
      <c r="K568" s="70"/>
      <c r="L568" s="70"/>
      <c r="M568" s="70"/>
      <c r="N568" s="70"/>
      <c r="O568" s="70"/>
      <c r="P568" s="70"/>
      <c r="Q568" s="70"/>
    </row>
    <row r="569" spans="1:17" ht="15.75" customHeight="1" x14ac:dyDescent="0.25">
      <c r="A569" s="70"/>
      <c r="B569" s="71"/>
      <c r="C569" s="71"/>
      <c r="D569" s="72"/>
      <c r="E569" s="72"/>
      <c r="F569" s="70"/>
      <c r="G569" s="70"/>
      <c r="H569" s="70"/>
      <c r="I569" s="70"/>
      <c r="J569" s="70"/>
      <c r="K569" s="70"/>
      <c r="L569" s="70"/>
      <c r="M569" s="70"/>
      <c r="N569" s="70"/>
      <c r="O569" s="70"/>
      <c r="P569" s="70"/>
      <c r="Q569" s="70"/>
    </row>
    <row r="570" spans="1:17" ht="15.75" customHeight="1" x14ac:dyDescent="0.25">
      <c r="A570" s="70"/>
      <c r="B570" s="71"/>
      <c r="C570" s="71"/>
      <c r="D570" s="72"/>
      <c r="E570" s="72"/>
      <c r="F570" s="70"/>
      <c r="G570" s="70"/>
      <c r="H570" s="70"/>
      <c r="I570" s="70"/>
      <c r="J570" s="70"/>
      <c r="K570" s="70"/>
      <c r="L570" s="70"/>
      <c r="M570" s="70"/>
      <c r="N570" s="70"/>
      <c r="O570" s="70"/>
      <c r="P570" s="70"/>
      <c r="Q570" s="70"/>
    </row>
    <row r="571" spans="1:17" ht="15.75" customHeight="1" x14ac:dyDescent="0.25">
      <c r="A571" s="70"/>
      <c r="B571" s="71"/>
      <c r="C571" s="71"/>
      <c r="D571" s="72"/>
      <c r="E571" s="72"/>
      <c r="F571" s="70"/>
      <c r="G571" s="70"/>
      <c r="H571" s="70"/>
      <c r="I571" s="70"/>
      <c r="J571" s="70"/>
      <c r="K571" s="70"/>
      <c r="L571" s="70"/>
      <c r="M571" s="70"/>
      <c r="N571" s="70"/>
      <c r="O571" s="70"/>
      <c r="P571" s="70"/>
      <c r="Q571" s="70"/>
    </row>
    <row r="572" spans="1:17" ht="15.75" customHeight="1" x14ac:dyDescent="0.25">
      <c r="A572" s="70"/>
      <c r="B572" s="71"/>
      <c r="C572" s="71"/>
      <c r="D572" s="72"/>
      <c r="E572" s="72"/>
      <c r="F572" s="70"/>
      <c r="G572" s="70"/>
      <c r="H572" s="70"/>
      <c r="I572" s="70"/>
      <c r="J572" s="70"/>
      <c r="K572" s="70"/>
      <c r="L572" s="70"/>
      <c r="M572" s="70"/>
      <c r="N572" s="70"/>
      <c r="O572" s="70"/>
      <c r="P572" s="70"/>
      <c r="Q572" s="70"/>
    </row>
    <row r="573" spans="1:17" ht="15.75" customHeight="1" x14ac:dyDescent="0.25">
      <c r="A573" s="70"/>
      <c r="B573" s="71"/>
      <c r="C573" s="71"/>
      <c r="D573" s="72"/>
      <c r="E573" s="72"/>
      <c r="F573" s="70"/>
      <c r="G573" s="70"/>
      <c r="H573" s="70"/>
      <c r="I573" s="70"/>
      <c r="J573" s="70"/>
      <c r="K573" s="70"/>
      <c r="L573" s="70"/>
      <c r="M573" s="70"/>
      <c r="N573" s="70"/>
      <c r="O573" s="70"/>
      <c r="P573" s="70"/>
      <c r="Q573" s="70"/>
    </row>
    <row r="574" spans="1:17" ht="15.75" customHeight="1" x14ac:dyDescent="0.25">
      <c r="A574" s="70"/>
      <c r="B574" s="71"/>
      <c r="C574" s="71"/>
      <c r="D574" s="72"/>
      <c r="E574" s="72"/>
      <c r="F574" s="70"/>
      <c r="G574" s="70"/>
      <c r="H574" s="70"/>
      <c r="I574" s="70"/>
      <c r="J574" s="70"/>
      <c r="K574" s="70"/>
      <c r="L574" s="70"/>
      <c r="M574" s="70"/>
      <c r="N574" s="70"/>
      <c r="O574" s="70"/>
      <c r="P574" s="70"/>
      <c r="Q574" s="70"/>
    </row>
    <row r="575" spans="1:17" ht="15.75" customHeight="1" x14ac:dyDescent="0.25">
      <c r="A575" s="70"/>
      <c r="B575" s="71"/>
      <c r="C575" s="71"/>
      <c r="D575" s="72"/>
      <c r="E575" s="72"/>
      <c r="F575" s="70"/>
      <c r="G575" s="70"/>
      <c r="H575" s="70"/>
      <c r="I575" s="70"/>
      <c r="J575" s="70"/>
      <c r="K575" s="70"/>
      <c r="L575" s="70"/>
      <c r="M575" s="70"/>
      <c r="N575" s="70"/>
      <c r="O575" s="70"/>
      <c r="P575" s="70"/>
      <c r="Q575" s="70"/>
    </row>
    <row r="576" spans="1:17" ht="15.75" customHeight="1" x14ac:dyDescent="0.25">
      <c r="A576" s="70"/>
      <c r="B576" s="71"/>
      <c r="C576" s="71"/>
      <c r="D576" s="72"/>
      <c r="E576" s="72"/>
      <c r="F576" s="70"/>
      <c r="G576" s="70"/>
      <c r="H576" s="70"/>
      <c r="I576" s="70"/>
      <c r="J576" s="70"/>
      <c r="K576" s="70"/>
      <c r="L576" s="70"/>
      <c r="M576" s="70"/>
      <c r="N576" s="70"/>
      <c r="O576" s="70"/>
      <c r="P576" s="70"/>
      <c r="Q576" s="70"/>
    </row>
    <row r="577" spans="1:17" ht="15.75" customHeight="1" x14ac:dyDescent="0.25">
      <c r="A577" s="70"/>
      <c r="B577" s="71"/>
      <c r="C577" s="71"/>
      <c r="D577" s="72"/>
      <c r="E577" s="72"/>
      <c r="F577" s="70"/>
      <c r="G577" s="70"/>
      <c r="H577" s="70"/>
      <c r="I577" s="70"/>
      <c r="J577" s="70"/>
      <c r="K577" s="70"/>
      <c r="L577" s="70"/>
      <c r="M577" s="70"/>
      <c r="N577" s="70"/>
      <c r="O577" s="70"/>
      <c r="P577" s="70"/>
      <c r="Q577" s="70"/>
    </row>
    <row r="578" spans="1:17" ht="15.75" customHeight="1" x14ac:dyDescent="0.25">
      <c r="A578" s="70"/>
      <c r="B578" s="71"/>
      <c r="C578" s="71"/>
      <c r="D578" s="72"/>
      <c r="E578" s="72"/>
      <c r="F578" s="70"/>
      <c r="G578" s="70"/>
      <c r="H578" s="70"/>
      <c r="I578" s="70"/>
      <c r="J578" s="70"/>
      <c r="K578" s="70"/>
      <c r="L578" s="70"/>
      <c r="M578" s="70"/>
      <c r="N578" s="70"/>
      <c r="O578" s="70"/>
      <c r="P578" s="70"/>
      <c r="Q578" s="70"/>
    </row>
    <row r="579" spans="1:17" ht="15.75" customHeight="1" x14ac:dyDescent="0.25">
      <c r="A579" s="70"/>
      <c r="B579" s="71"/>
      <c r="C579" s="71"/>
      <c r="D579" s="72"/>
      <c r="E579" s="72"/>
      <c r="F579" s="70"/>
      <c r="G579" s="70"/>
      <c r="H579" s="70"/>
      <c r="I579" s="70"/>
      <c r="J579" s="70"/>
      <c r="K579" s="70"/>
      <c r="L579" s="70"/>
      <c r="M579" s="70"/>
      <c r="N579" s="70"/>
      <c r="O579" s="70"/>
      <c r="P579" s="70"/>
      <c r="Q579" s="70"/>
    </row>
    <row r="580" spans="1:17" ht="15.75" customHeight="1" x14ac:dyDescent="0.25">
      <c r="A580" s="70"/>
      <c r="B580" s="71"/>
      <c r="C580" s="71"/>
      <c r="D580" s="72"/>
      <c r="E580" s="72"/>
      <c r="F580" s="70"/>
      <c r="G580" s="70"/>
      <c r="H580" s="70"/>
      <c r="I580" s="70"/>
      <c r="J580" s="70"/>
      <c r="K580" s="70"/>
      <c r="L580" s="70"/>
      <c r="M580" s="70"/>
      <c r="N580" s="70"/>
      <c r="O580" s="70"/>
      <c r="P580" s="70"/>
      <c r="Q580" s="70"/>
    </row>
    <row r="581" spans="1:17" ht="15.75" customHeight="1" x14ac:dyDescent="0.25">
      <c r="A581" s="70"/>
      <c r="B581" s="71"/>
      <c r="C581" s="71"/>
      <c r="D581" s="72"/>
      <c r="E581" s="72"/>
      <c r="F581" s="70"/>
      <c r="G581" s="70"/>
      <c r="H581" s="70"/>
      <c r="I581" s="70"/>
      <c r="J581" s="70"/>
      <c r="K581" s="70"/>
      <c r="L581" s="70"/>
      <c r="M581" s="70"/>
      <c r="N581" s="70"/>
      <c r="O581" s="70"/>
      <c r="P581" s="70"/>
      <c r="Q581" s="70"/>
    </row>
    <row r="582" spans="1:17" ht="15.75" customHeight="1" x14ac:dyDescent="0.25">
      <c r="A582" s="70"/>
      <c r="B582" s="71"/>
      <c r="C582" s="71"/>
      <c r="D582" s="72"/>
      <c r="E582" s="72"/>
      <c r="F582" s="70"/>
      <c r="G582" s="70"/>
      <c r="H582" s="70"/>
      <c r="I582" s="70"/>
      <c r="J582" s="70"/>
      <c r="K582" s="70"/>
      <c r="L582" s="70"/>
      <c r="M582" s="70"/>
      <c r="N582" s="70"/>
      <c r="O582" s="70"/>
      <c r="P582" s="70"/>
      <c r="Q582" s="70"/>
    </row>
    <row r="583" spans="1:17" ht="15.75" customHeight="1" x14ac:dyDescent="0.25">
      <c r="A583" s="70"/>
      <c r="B583" s="71"/>
      <c r="C583" s="71"/>
      <c r="D583" s="72"/>
      <c r="E583" s="72"/>
      <c r="F583" s="70"/>
      <c r="G583" s="70"/>
      <c r="H583" s="70"/>
      <c r="I583" s="70"/>
      <c r="J583" s="70"/>
      <c r="K583" s="70"/>
      <c r="L583" s="70"/>
      <c r="M583" s="70"/>
      <c r="N583" s="70"/>
      <c r="O583" s="70"/>
      <c r="P583" s="70"/>
      <c r="Q583" s="70"/>
    </row>
    <row r="584" spans="1:17" ht="15.75" customHeight="1" x14ac:dyDescent="0.25">
      <c r="A584" s="70"/>
      <c r="B584" s="71"/>
      <c r="C584" s="71"/>
      <c r="D584" s="72"/>
      <c r="E584" s="72"/>
      <c r="F584" s="70"/>
      <c r="G584" s="70"/>
      <c r="H584" s="70"/>
      <c r="I584" s="70"/>
      <c r="J584" s="70"/>
      <c r="K584" s="70"/>
      <c r="L584" s="70"/>
      <c r="M584" s="70"/>
      <c r="N584" s="70"/>
      <c r="O584" s="70"/>
      <c r="P584" s="70"/>
      <c r="Q584" s="70"/>
    </row>
    <row r="585" spans="1:17" ht="15.75" customHeight="1" x14ac:dyDescent="0.25">
      <c r="A585" s="70"/>
      <c r="B585" s="71"/>
      <c r="C585" s="71"/>
      <c r="D585" s="72"/>
      <c r="E585" s="72"/>
      <c r="F585" s="70"/>
      <c r="G585" s="70"/>
      <c r="H585" s="70"/>
      <c r="I585" s="70"/>
      <c r="J585" s="70"/>
      <c r="K585" s="70"/>
      <c r="L585" s="70"/>
      <c r="M585" s="70"/>
      <c r="N585" s="70"/>
      <c r="O585" s="70"/>
      <c r="P585" s="70"/>
      <c r="Q585" s="70"/>
    </row>
    <row r="586" spans="1:17" ht="15.75" customHeight="1" x14ac:dyDescent="0.25">
      <c r="A586" s="70"/>
      <c r="B586" s="71"/>
      <c r="C586" s="71"/>
      <c r="D586" s="72"/>
      <c r="E586" s="72"/>
      <c r="F586" s="70"/>
      <c r="G586" s="70"/>
      <c r="H586" s="70"/>
      <c r="I586" s="70"/>
      <c r="J586" s="70"/>
      <c r="K586" s="70"/>
      <c r="L586" s="70"/>
      <c r="M586" s="70"/>
      <c r="N586" s="70"/>
      <c r="O586" s="70"/>
      <c r="P586" s="70"/>
      <c r="Q586" s="70"/>
    </row>
    <row r="587" spans="1:17" ht="15.75" customHeight="1" x14ac:dyDescent="0.25">
      <c r="A587" s="70"/>
      <c r="B587" s="71"/>
      <c r="C587" s="71"/>
      <c r="D587" s="72"/>
      <c r="E587" s="72"/>
      <c r="F587" s="70"/>
      <c r="G587" s="70"/>
      <c r="H587" s="70"/>
      <c r="I587" s="70"/>
      <c r="J587" s="70"/>
      <c r="K587" s="70"/>
      <c r="L587" s="70"/>
      <c r="M587" s="70"/>
      <c r="N587" s="70"/>
      <c r="O587" s="70"/>
      <c r="P587" s="70"/>
      <c r="Q587" s="70"/>
    </row>
    <row r="588" spans="1:17" ht="15.75" customHeight="1" x14ac:dyDescent="0.25">
      <c r="A588" s="70"/>
      <c r="B588" s="71"/>
      <c r="C588" s="71"/>
      <c r="D588" s="72"/>
      <c r="E588" s="72"/>
      <c r="F588" s="70"/>
      <c r="G588" s="70"/>
      <c r="H588" s="70"/>
      <c r="I588" s="70"/>
      <c r="J588" s="70"/>
      <c r="K588" s="70"/>
      <c r="L588" s="70"/>
      <c r="M588" s="70"/>
      <c r="N588" s="70"/>
      <c r="O588" s="70"/>
      <c r="P588" s="70"/>
      <c r="Q588" s="70"/>
    </row>
    <row r="589" spans="1:17" ht="15.75" customHeight="1" x14ac:dyDescent="0.25">
      <c r="A589" s="70"/>
      <c r="B589" s="71"/>
      <c r="C589" s="71"/>
      <c r="D589" s="72"/>
      <c r="E589" s="72"/>
      <c r="F589" s="70"/>
      <c r="G589" s="70"/>
      <c r="H589" s="70"/>
      <c r="I589" s="70"/>
      <c r="J589" s="70"/>
      <c r="K589" s="70"/>
      <c r="L589" s="70"/>
      <c r="M589" s="70"/>
      <c r="N589" s="70"/>
      <c r="O589" s="70"/>
      <c r="P589" s="70"/>
      <c r="Q589" s="70"/>
    </row>
    <row r="590" spans="1:17" ht="15.75" customHeight="1" x14ac:dyDescent="0.25">
      <c r="A590" s="70"/>
      <c r="B590" s="71"/>
      <c r="C590" s="71"/>
      <c r="D590" s="72"/>
      <c r="E590" s="72"/>
      <c r="F590" s="70"/>
      <c r="G590" s="70"/>
      <c r="H590" s="70"/>
      <c r="I590" s="70"/>
      <c r="J590" s="70"/>
      <c r="K590" s="70"/>
      <c r="L590" s="70"/>
      <c r="M590" s="70"/>
      <c r="N590" s="70"/>
      <c r="O590" s="70"/>
      <c r="P590" s="70"/>
      <c r="Q590" s="70"/>
    </row>
    <row r="591" spans="1:17" ht="15.75" customHeight="1" x14ac:dyDescent="0.25">
      <c r="A591" s="70"/>
      <c r="B591" s="71"/>
      <c r="C591" s="71"/>
      <c r="D591" s="72"/>
      <c r="E591" s="72"/>
      <c r="F591" s="70"/>
      <c r="G591" s="70"/>
      <c r="H591" s="70"/>
      <c r="I591" s="70"/>
      <c r="J591" s="70"/>
      <c r="K591" s="70"/>
      <c r="L591" s="70"/>
      <c r="M591" s="70"/>
      <c r="N591" s="70"/>
      <c r="O591" s="70"/>
      <c r="P591" s="70"/>
      <c r="Q591" s="70"/>
    </row>
    <row r="592" spans="1:17" ht="15.75" customHeight="1" x14ac:dyDescent="0.25">
      <c r="A592" s="70"/>
      <c r="B592" s="71"/>
      <c r="C592" s="71"/>
      <c r="D592" s="72"/>
      <c r="E592" s="72"/>
      <c r="F592" s="70"/>
      <c r="G592" s="70"/>
      <c r="H592" s="70"/>
      <c r="I592" s="70"/>
      <c r="J592" s="70"/>
      <c r="K592" s="70"/>
      <c r="L592" s="70"/>
      <c r="M592" s="70"/>
      <c r="N592" s="70"/>
      <c r="O592" s="70"/>
      <c r="P592" s="70"/>
      <c r="Q592" s="70"/>
    </row>
    <row r="593" spans="1:17" ht="15.75" customHeight="1" x14ac:dyDescent="0.25">
      <c r="A593" s="70"/>
      <c r="B593" s="71"/>
      <c r="C593" s="71"/>
      <c r="D593" s="72"/>
      <c r="E593" s="72"/>
      <c r="F593" s="70"/>
      <c r="G593" s="70"/>
      <c r="H593" s="70"/>
      <c r="I593" s="70"/>
      <c r="J593" s="70"/>
      <c r="K593" s="70"/>
      <c r="L593" s="70"/>
      <c r="M593" s="70"/>
      <c r="N593" s="70"/>
      <c r="O593" s="70"/>
      <c r="P593" s="70"/>
      <c r="Q593" s="70"/>
    </row>
    <row r="594" spans="1:17" ht="15.75" customHeight="1" x14ac:dyDescent="0.25">
      <c r="A594" s="70"/>
      <c r="B594" s="71"/>
      <c r="C594" s="71"/>
      <c r="D594" s="72"/>
      <c r="E594" s="72"/>
      <c r="F594" s="70"/>
      <c r="G594" s="70"/>
      <c r="H594" s="70"/>
      <c r="I594" s="70"/>
      <c r="J594" s="70"/>
      <c r="K594" s="70"/>
      <c r="L594" s="70"/>
      <c r="M594" s="70"/>
      <c r="N594" s="70"/>
      <c r="O594" s="70"/>
      <c r="P594" s="70"/>
      <c r="Q594" s="70"/>
    </row>
    <row r="595" spans="1:17" ht="15.75" customHeight="1" x14ac:dyDescent="0.25">
      <c r="A595" s="70"/>
      <c r="B595" s="71"/>
      <c r="C595" s="71"/>
      <c r="D595" s="72"/>
      <c r="E595" s="72"/>
      <c r="F595" s="70"/>
      <c r="G595" s="70"/>
      <c r="H595" s="70"/>
      <c r="I595" s="70"/>
      <c r="J595" s="70"/>
      <c r="K595" s="70"/>
      <c r="L595" s="70"/>
      <c r="M595" s="70"/>
      <c r="N595" s="70"/>
      <c r="O595" s="70"/>
      <c r="P595" s="70"/>
      <c r="Q595" s="70"/>
    </row>
    <row r="596" spans="1:17" ht="15.75" customHeight="1" x14ac:dyDescent="0.25">
      <c r="A596" s="70"/>
      <c r="B596" s="71"/>
      <c r="C596" s="71"/>
      <c r="D596" s="72"/>
      <c r="E596" s="72"/>
      <c r="F596" s="70"/>
      <c r="G596" s="70"/>
      <c r="H596" s="70"/>
      <c r="I596" s="70"/>
      <c r="J596" s="70"/>
      <c r="K596" s="70"/>
      <c r="L596" s="70"/>
      <c r="M596" s="70"/>
      <c r="N596" s="70"/>
      <c r="O596" s="70"/>
      <c r="P596" s="70"/>
      <c r="Q596" s="70"/>
    </row>
    <row r="597" spans="1:17" ht="15.75" customHeight="1" x14ac:dyDescent="0.25">
      <c r="A597" s="70"/>
      <c r="B597" s="71"/>
      <c r="C597" s="71"/>
      <c r="D597" s="72"/>
      <c r="E597" s="72"/>
      <c r="F597" s="70"/>
      <c r="G597" s="70"/>
      <c r="H597" s="70"/>
      <c r="I597" s="70"/>
      <c r="J597" s="70"/>
      <c r="K597" s="70"/>
      <c r="L597" s="70"/>
      <c r="M597" s="70"/>
      <c r="N597" s="70"/>
      <c r="O597" s="70"/>
      <c r="P597" s="70"/>
      <c r="Q597" s="70"/>
    </row>
    <row r="598" spans="1:17" ht="15.75" customHeight="1" x14ac:dyDescent="0.25">
      <c r="A598" s="70"/>
      <c r="B598" s="71"/>
      <c r="C598" s="71"/>
      <c r="D598" s="72"/>
      <c r="E598" s="72"/>
      <c r="F598" s="70"/>
      <c r="G598" s="70"/>
      <c r="H598" s="70"/>
      <c r="I598" s="70"/>
      <c r="J598" s="70"/>
      <c r="K598" s="70"/>
      <c r="L598" s="70"/>
      <c r="M598" s="70"/>
      <c r="N598" s="70"/>
      <c r="O598" s="70"/>
      <c r="P598" s="70"/>
      <c r="Q598" s="70"/>
    </row>
    <row r="599" spans="1:17" ht="15.75" customHeight="1" x14ac:dyDescent="0.25">
      <c r="A599" s="70"/>
      <c r="B599" s="71"/>
      <c r="C599" s="71"/>
      <c r="D599" s="72"/>
      <c r="E599" s="72"/>
      <c r="F599" s="70"/>
      <c r="G599" s="70"/>
      <c r="H599" s="70"/>
      <c r="I599" s="70"/>
      <c r="J599" s="70"/>
      <c r="K599" s="70"/>
      <c r="L599" s="70"/>
      <c r="M599" s="70"/>
      <c r="N599" s="70"/>
      <c r="O599" s="70"/>
      <c r="P599" s="70"/>
      <c r="Q599" s="70"/>
    </row>
    <row r="600" spans="1:17" ht="15.75" customHeight="1" x14ac:dyDescent="0.25">
      <c r="A600" s="70"/>
      <c r="B600" s="71"/>
      <c r="C600" s="71"/>
      <c r="D600" s="72"/>
      <c r="E600" s="72"/>
      <c r="F600" s="70"/>
      <c r="G600" s="70"/>
      <c r="H600" s="70"/>
      <c r="I600" s="70"/>
      <c r="J600" s="70"/>
      <c r="K600" s="70"/>
      <c r="L600" s="70"/>
      <c r="M600" s="70"/>
      <c r="N600" s="70"/>
      <c r="O600" s="70"/>
      <c r="P600" s="70"/>
      <c r="Q600" s="70"/>
    </row>
    <row r="601" spans="1:17" ht="15.75" customHeight="1" x14ac:dyDescent="0.25">
      <c r="A601" s="70"/>
      <c r="B601" s="71"/>
      <c r="C601" s="71"/>
      <c r="D601" s="72"/>
      <c r="E601" s="72"/>
      <c r="F601" s="70"/>
      <c r="G601" s="70"/>
      <c r="H601" s="70"/>
      <c r="I601" s="70"/>
      <c r="J601" s="70"/>
      <c r="K601" s="70"/>
      <c r="L601" s="70"/>
      <c r="M601" s="70"/>
      <c r="N601" s="70"/>
      <c r="O601" s="70"/>
      <c r="P601" s="70"/>
      <c r="Q601" s="70"/>
    </row>
    <row r="602" spans="1:17" ht="15.75" customHeight="1" x14ac:dyDescent="0.25">
      <c r="A602" s="70"/>
      <c r="B602" s="71"/>
      <c r="C602" s="71"/>
      <c r="D602" s="72"/>
      <c r="E602" s="72"/>
      <c r="F602" s="70"/>
      <c r="G602" s="70"/>
      <c r="H602" s="70"/>
      <c r="I602" s="70"/>
      <c r="J602" s="70"/>
      <c r="K602" s="70"/>
      <c r="L602" s="70"/>
      <c r="M602" s="70"/>
      <c r="N602" s="70"/>
      <c r="O602" s="70"/>
      <c r="P602" s="70"/>
      <c r="Q602" s="70"/>
    </row>
    <row r="603" spans="1:17" ht="15.75" customHeight="1" x14ac:dyDescent="0.25">
      <c r="A603" s="70"/>
      <c r="B603" s="71"/>
      <c r="C603" s="71"/>
      <c r="D603" s="72"/>
      <c r="E603" s="72"/>
      <c r="F603" s="70"/>
      <c r="G603" s="70"/>
      <c r="H603" s="70"/>
      <c r="I603" s="70"/>
      <c r="J603" s="70"/>
      <c r="K603" s="70"/>
      <c r="L603" s="70"/>
      <c r="M603" s="70"/>
      <c r="N603" s="70"/>
      <c r="O603" s="70"/>
      <c r="P603" s="70"/>
      <c r="Q603" s="70"/>
    </row>
    <row r="604" spans="1:17" ht="15.75" customHeight="1" x14ac:dyDescent="0.25">
      <c r="A604" s="70"/>
      <c r="B604" s="71"/>
      <c r="C604" s="71"/>
      <c r="D604" s="72"/>
      <c r="E604" s="72"/>
      <c r="F604" s="70"/>
      <c r="G604" s="70"/>
      <c r="H604" s="70"/>
      <c r="I604" s="70"/>
      <c r="J604" s="70"/>
      <c r="K604" s="70"/>
      <c r="L604" s="70"/>
      <c r="M604" s="70"/>
      <c r="N604" s="70"/>
      <c r="O604" s="70"/>
      <c r="P604" s="70"/>
      <c r="Q604" s="70"/>
    </row>
    <row r="605" spans="1:17" ht="15.75" customHeight="1" x14ac:dyDescent="0.25">
      <c r="A605" s="70"/>
      <c r="B605" s="71"/>
      <c r="C605" s="71"/>
      <c r="D605" s="72"/>
      <c r="E605" s="72"/>
      <c r="F605" s="70"/>
      <c r="G605" s="70"/>
      <c r="H605" s="70"/>
      <c r="I605" s="70"/>
      <c r="J605" s="70"/>
      <c r="K605" s="70"/>
      <c r="L605" s="70"/>
      <c r="M605" s="70"/>
      <c r="N605" s="70"/>
      <c r="O605" s="70"/>
      <c r="P605" s="70"/>
      <c r="Q605" s="70"/>
    </row>
    <row r="606" spans="1:17" ht="15.75" customHeight="1" x14ac:dyDescent="0.25">
      <c r="A606" s="70"/>
      <c r="B606" s="71"/>
      <c r="C606" s="71"/>
      <c r="D606" s="72"/>
      <c r="E606" s="72"/>
      <c r="F606" s="70"/>
      <c r="G606" s="70"/>
      <c r="H606" s="70"/>
      <c r="I606" s="70"/>
      <c r="J606" s="70"/>
      <c r="K606" s="70"/>
      <c r="L606" s="70"/>
      <c r="M606" s="70"/>
      <c r="N606" s="70"/>
      <c r="O606" s="70"/>
      <c r="P606" s="70"/>
      <c r="Q606" s="70"/>
    </row>
    <row r="607" spans="1:17" ht="15.75" customHeight="1" x14ac:dyDescent="0.25">
      <c r="A607" s="70"/>
      <c r="B607" s="71"/>
      <c r="C607" s="71"/>
      <c r="D607" s="72"/>
      <c r="E607" s="72"/>
      <c r="F607" s="70"/>
      <c r="G607" s="70"/>
      <c r="H607" s="70"/>
      <c r="I607" s="70"/>
      <c r="J607" s="70"/>
      <c r="K607" s="70"/>
      <c r="L607" s="70"/>
      <c r="M607" s="70"/>
      <c r="N607" s="70"/>
      <c r="O607" s="70"/>
      <c r="P607" s="70"/>
      <c r="Q607" s="70"/>
    </row>
    <row r="608" spans="1:17" ht="15.75" customHeight="1" x14ac:dyDescent="0.25">
      <c r="A608" s="70"/>
      <c r="B608" s="71"/>
      <c r="C608" s="71"/>
      <c r="D608" s="72"/>
      <c r="E608" s="72"/>
      <c r="F608" s="70"/>
      <c r="G608" s="70"/>
      <c r="H608" s="70"/>
      <c r="I608" s="70"/>
      <c r="J608" s="70"/>
      <c r="K608" s="70"/>
      <c r="L608" s="70"/>
      <c r="M608" s="70"/>
      <c r="N608" s="70"/>
      <c r="O608" s="70"/>
      <c r="P608" s="70"/>
      <c r="Q608" s="70"/>
    </row>
    <row r="609" spans="1:17" ht="15.75" customHeight="1" x14ac:dyDescent="0.25">
      <c r="A609" s="70"/>
      <c r="B609" s="71"/>
      <c r="C609" s="71"/>
      <c r="D609" s="72"/>
      <c r="E609" s="72"/>
      <c r="F609" s="70"/>
      <c r="G609" s="70"/>
      <c r="H609" s="70"/>
      <c r="I609" s="70"/>
      <c r="J609" s="70"/>
      <c r="K609" s="70"/>
      <c r="L609" s="70"/>
      <c r="M609" s="70"/>
      <c r="N609" s="70"/>
      <c r="O609" s="70"/>
      <c r="P609" s="70"/>
      <c r="Q609" s="70"/>
    </row>
    <row r="610" spans="1:17" ht="15.75" customHeight="1" x14ac:dyDescent="0.25">
      <c r="A610" s="70"/>
      <c r="B610" s="71"/>
      <c r="C610" s="71"/>
      <c r="D610" s="72"/>
      <c r="E610" s="72"/>
      <c r="F610" s="70"/>
      <c r="G610" s="70"/>
      <c r="H610" s="70"/>
      <c r="I610" s="70"/>
      <c r="J610" s="70"/>
      <c r="K610" s="70"/>
      <c r="L610" s="70"/>
      <c r="M610" s="70"/>
      <c r="N610" s="70"/>
      <c r="O610" s="70"/>
      <c r="P610" s="70"/>
      <c r="Q610" s="70"/>
    </row>
    <row r="611" spans="1:17" ht="15.75" customHeight="1" x14ac:dyDescent="0.25">
      <c r="A611" s="70"/>
      <c r="B611" s="71"/>
      <c r="C611" s="71"/>
      <c r="D611" s="72"/>
      <c r="E611" s="72"/>
      <c r="F611" s="70"/>
      <c r="G611" s="70"/>
      <c r="H611" s="70"/>
      <c r="I611" s="70"/>
      <c r="J611" s="70"/>
      <c r="K611" s="70"/>
      <c r="L611" s="70"/>
      <c r="M611" s="70"/>
      <c r="N611" s="70"/>
      <c r="O611" s="70"/>
      <c r="P611" s="70"/>
      <c r="Q611" s="70"/>
    </row>
    <row r="612" spans="1:17" ht="15.75" customHeight="1" x14ac:dyDescent="0.25">
      <c r="A612" s="70"/>
      <c r="B612" s="71"/>
      <c r="C612" s="71"/>
      <c r="D612" s="72"/>
      <c r="E612" s="72"/>
      <c r="F612" s="70"/>
      <c r="G612" s="70"/>
      <c r="H612" s="70"/>
      <c r="I612" s="70"/>
      <c r="J612" s="70"/>
      <c r="K612" s="70"/>
      <c r="L612" s="70"/>
      <c r="M612" s="70"/>
      <c r="N612" s="70"/>
      <c r="O612" s="70"/>
      <c r="P612" s="70"/>
      <c r="Q612" s="70"/>
    </row>
    <row r="613" spans="1:17" ht="15.75" customHeight="1" x14ac:dyDescent="0.25">
      <c r="A613" s="70"/>
      <c r="B613" s="71"/>
      <c r="C613" s="71"/>
      <c r="D613" s="72"/>
      <c r="E613" s="72"/>
      <c r="F613" s="70"/>
      <c r="G613" s="70"/>
      <c r="H613" s="70"/>
      <c r="I613" s="70"/>
      <c r="J613" s="70"/>
      <c r="K613" s="70"/>
      <c r="L613" s="70"/>
      <c r="M613" s="70"/>
      <c r="N613" s="70"/>
      <c r="O613" s="70"/>
      <c r="P613" s="70"/>
      <c r="Q613" s="70"/>
    </row>
    <row r="614" spans="1:17" ht="15.75" customHeight="1" x14ac:dyDescent="0.25">
      <c r="A614" s="70"/>
      <c r="B614" s="71"/>
      <c r="C614" s="71"/>
      <c r="D614" s="72"/>
      <c r="E614" s="72"/>
      <c r="F614" s="70"/>
      <c r="G614" s="70"/>
      <c r="H614" s="70"/>
      <c r="I614" s="70"/>
      <c r="J614" s="70"/>
      <c r="K614" s="70"/>
      <c r="L614" s="70"/>
      <c r="M614" s="70"/>
      <c r="N614" s="70"/>
      <c r="O614" s="70"/>
      <c r="P614" s="70"/>
      <c r="Q614" s="70"/>
    </row>
    <row r="615" spans="1:17" ht="15.75" customHeight="1" x14ac:dyDescent="0.25">
      <c r="A615" s="70"/>
      <c r="B615" s="71"/>
      <c r="C615" s="71"/>
      <c r="D615" s="72"/>
      <c r="E615" s="72"/>
      <c r="F615" s="70"/>
      <c r="G615" s="70"/>
      <c r="H615" s="70"/>
      <c r="I615" s="70"/>
      <c r="J615" s="70"/>
      <c r="K615" s="70"/>
      <c r="L615" s="70"/>
      <c r="M615" s="70"/>
      <c r="N615" s="70"/>
      <c r="O615" s="70"/>
      <c r="P615" s="70"/>
      <c r="Q615" s="70"/>
    </row>
    <row r="616" spans="1:17" ht="15.75" customHeight="1" x14ac:dyDescent="0.25">
      <c r="A616" s="70"/>
      <c r="B616" s="71"/>
      <c r="C616" s="71"/>
      <c r="D616" s="72"/>
      <c r="E616" s="72"/>
      <c r="F616" s="70"/>
      <c r="G616" s="70"/>
      <c r="H616" s="70"/>
      <c r="I616" s="70"/>
      <c r="J616" s="70"/>
      <c r="K616" s="70"/>
      <c r="L616" s="70"/>
      <c r="M616" s="70"/>
      <c r="N616" s="70"/>
      <c r="O616" s="70"/>
      <c r="P616" s="70"/>
      <c r="Q616" s="70"/>
    </row>
    <row r="617" spans="1:17" ht="15.75" customHeight="1" x14ac:dyDescent="0.25">
      <c r="A617" s="70"/>
      <c r="B617" s="71"/>
      <c r="C617" s="71"/>
      <c r="D617" s="72"/>
      <c r="E617" s="72"/>
      <c r="F617" s="70"/>
      <c r="G617" s="70"/>
      <c r="H617" s="70"/>
      <c r="I617" s="70"/>
      <c r="J617" s="70"/>
      <c r="K617" s="70"/>
      <c r="L617" s="70"/>
      <c r="M617" s="70"/>
      <c r="N617" s="70"/>
      <c r="O617" s="70"/>
      <c r="P617" s="70"/>
      <c r="Q617" s="70"/>
    </row>
    <row r="618" spans="1:17" ht="15.75" customHeight="1" x14ac:dyDescent="0.25">
      <c r="A618" s="70"/>
      <c r="B618" s="71"/>
      <c r="C618" s="71"/>
      <c r="D618" s="72"/>
      <c r="E618" s="72"/>
      <c r="F618" s="70"/>
      <c r="G618" s="70"/>
      <c r="H618" s="70"/>
      <c r="I618" s="70"/>
      <c r="J618" s="70"/>
      <c r="K618" s="70"/>
      <c r="L618" s="70"/>
      <c r="M618" s="70"/>
      <c r="N618" s="70"/>
      <c r="O618" s="70"/>
      <c r="P618" s="70"/>
      <c r="Q618" s="70"/>
    </row>
    <row r="619" spans="1:17" ht="15.75" customHeight="1" x14ac:dyDescent="0.25">
      <c r="A619" s="70"/>
      <c r="B619" s="71"/>
      <c r="C619" s="71"/>
      <c r="D619" s="72"/>
      <c r="E619" s="72"/>
      <c r="F619" s="70"/>
      <c r="G619" s="70"/>
      <c r="H619" s="70"/>
      <c r="I619" s="70"/>
      <c r="J619" s="70"/>
      <c r="K619" s="70"/>
      <c r="L619" s="70"/>
      <c r="M619" s="70"/>
      <c r="N619" s="70"/>
      <c r="O619" s="70"/>
      <c r="P619" s="70"/>
      <c r="Q619" s="70"/>
    </row>
    <row r="620" spans="1:17" ht="15.75" customHeight="1" x14ac:dyDescent="0.25">
      <c r="A620" s="70"/>
      <c r="B620" s="71"/>
      <c r="C620" s="71"/>
      <c r="D620" s="72"/>
      <c r="E620" s="72"/>
      <c r="F620" s="70"/>
      <c r="G620" s="70"/>
      <c r="H620" s="70"/>
      <c r="I620" s="70"/>
      <c r="J620" s="70"/>
      <c r="K620" s="70"/>
      <c r="L620" s="70"/>
      <c r="M620" s="70"/>
      <c r="N620" s="70"/>
      <c r="O620" s="70"/>
      <c r="P620" s="70"/>
      <c r="Q620" s="70"/>
    </row>
    <row r="621" spans="1:17" ht="15.75" customHeight="1" x14ac:dyDescent="0.25">
      <c r="A621" s="70"/>
      <c r="B621" s="71"/>
      <c r="C621" s="71"/>
      <c r="D621" s="72"/>
      <c r="E621" s="72"/>
      <c r="F621" s="70"/>
      <c r="G621" s="70"/>
      <c r="H621" s="70"/>
      <c r="I621" s="70"/>
      <c r="J621" s="70"/>
      <c r="K621" s="70"/>
      <c r="L621" s="70"/>
      <c r="M621" s="70"/>
      <c r="N621" s="70"/>
      <c r="O621" s="70"/>
      <c r="P621" s="70"/>
      <c r="Q621" s="70"/>
    </row>
    <row r="622" spans="1:17" ht="15.75" customHeight="1" x14ac:dyDescent="0.25">
      <c r="A622" s="70"/>
      <c r="B622" s="71"/>
      <c r="C622" s="71"/>
      <c r="D622" s="72"/>
      <c r="E622" s="72"/>
      <c r="F622" s="70"/>
      <c r="G622" s="70"/>
      <c r="H622" s="70"/>
      <c r="I622" s="70"/>
      <c r="J622" s="70"/>
      <c r="K622" s="70"/>
      <c r="L622" s="70"/>
      <c r="M622" s="70"/>
      <c r="N622" s="70"/>
      <c r="O622" s="70"/>
      <c r="P622" s="70"/>
      <c r="Q622" s="70"/>
    </row>
    <row r="623" spans="1:17" ht="15.75" customHeight="1" x14ac:dyDescent="0.25">
      <c r="A623" s="70"/>
      <c r="B623" s="71"/>
      <c r="C623" s="71"/>
      <c r="D623" s="72"/>
      <c r="E623" s="72"/>
      <c r="F623" s="70"/>
      <c r="G623" s="70"/>
      <c r="H623" s="70"/>
      <c r="I623" s="70"/>
      <c r="J623" s="70"/>
      <c r="K623" s="70"/>
      <c r="L623" s="70"/>
      <c r="M623" s="70"/>
      <c r="N623" s="70"/>
      <c r="O623" s="70"/>
      <c r="P623" s="70"/>
      <c r="Q623" s="70"/>
    </row>
    <row r="624" spans="1:17" ht="15.75" customHeight="1" x14ac:dyDescent="0.25">
      <c r="A624" s="70"/>
      <c r="B624" s="71"/>
      <c r="C624" s="71"/>
      <c r="D624" s="72"/>
      <c r="E624" s="72"/>
      <c r="F624" s="70"/>
      <c r="G624" s="70"/>
      <c r="H624" s="70"/>
      <c r="I624" s="70"/>
      <c r="J624" s="70"/>
      <c r="K624" s="70"/>
      <c r="L624" s="70"/>
      <c r="M624" s="70"/>
      <c r="N624" s="70"/>
      <c r="O624" s="70"/>
      <c r="P624" s="70"/>
      <c r="Q624" s="70"/>
    </row>
    <row r="625" spans="1:17" ht="15.75" customHeight="1" x14ac:dyDescent="0.25">
      <c r="A625" s="70"/>
      <c r="B625" s="71"/>
      <c r="C625" s="71"/>
      <c r="D625" s="72"/>
      <c r="E625" s="72"/>
      <c r="F625" s="70"/>
      <c r="G625" s="70"/>
      <c r="H625" s="70"/>
      <c r="I625" s="70"/>
      <c r="J625" s="70"/>
      <c r="K625" s="70"/>
      <c r="L625" s="70"/>
      <c r="M625" s="70"/>
      <c r="N625" s="70"/>
      <c r="O625" s="70"/>
      <c r="P625" s="70"/>
      <c r="Q625" s="70"/>
    </row>
    <row r="626" spans="1:17" ht="15.75" customHeight="1" x14ac:dyDescent="0.25">
      <c r="A626" s="70"/>
      <c r="B626" s="71"/>
      <c r="C626" s="71"/>
      <c r="D626" s="72"/>
      <c r="E626" s="72"/>
      <c r="F626" s="70"/>
      <c r="G626" s="70"/>
      <c r="H626" s="70"/>
      <c r="I626" s="70"/>
      <c r="J626" s="70"/>
      <c r="K626" s="70"/>
      <c r="L626" s="70"/>
      <c r="M626" s="70"/>
      <c r="N626" s="70"/>
      <c r="O626" s="70"/>
      <c r="P626" s="70"/>
      <c r="Q626" s="70"/>
    </row>
    <row r="627" spans="1:17" ht="15.75" customHeight="1" x14ac:dyDescent="0.25">
      <c r="A627" s="70"/>
      <c r="B627" s="71"/>
      <c r="C627" s="71"/>
      <c r="D627" s="72"/>
      <c r="E627" s="72"/>
      <c r="F627" s="70"/>
      <c r="G627" s="70"/>
      <c r="H627" s="70"/>
      <c r="I627" s="70"/>
      <c r="J627" s="70"/>
      <c r="K627" s="70"/>
      <c r="L627" s="70"/>
      <c r="M627" s="70"/>
      <c r="N627" s="70"/>
      <c r="O627" s="70"/>
      <c r="P627" s="70"/>
      <c r="Q627" s="70"/>
    </row>
    <row r="628" spans="1:17" ht="15.75" customHeight="1" x14ac:dyDescent="0.25">
      <c r="A628" s="70"/>
      <c r="B628" s="71"/>
      <c r="C628" s="71"/>
      <c r="D628" s="72"/>
      <c r="E628" s="72"/>
      <c r="F628" s="70"/>
      <c r="G628" s="70"/>
      <c r="H628" s="70"/>
      <c r="I628" s="70"/>
      <c r="J628" s="70"/>
      <c r="K628" s="70"/>
      <c r="L628" s="70"/>
      <c r="M628" s="70"/>
      <c r="N628" s="70"/>
      <c r="O628" s="70"/>
      <c r="P628" s="70"/>
      <c r="Q628" s="70"/>
    </row>
    <row r="629" spans="1:17" ht="15.75" customHeight="1" x14ac:dyDescent="0.25">
      <c r="A629" s="70"/>
      <c r="B629" s="71"/>
      <c r="C629" s="71"/>
      <c r="D629" s="72"/>
      <c r="E629" s="72"/>
      <c r="F629" s="70"/>
      <c r="G629" s="70"/>
      <c r="H629" s="70"/>
      <c r="I629" s="70"/>
      <c r="J629" s="70"/>
      <c r="K629" s="70"/>
      <c r="L629" s="70"/>
      <c r="M629" s="70"/>
      <c r="N629" s="70"/>
      <c r="O629" s="70"/>
      <c r="P629" s="70"/>
      <c r="Q629" s="70"/>
    </row>
    <row r="630" spans="1:17" ht="15.75" customHeight="1" x14ac:dyDescent="0.25">
      <c r="A630" s="70"/>
      <c r="B630" s="71"/>
      <c r="C630" s="71"/>
      <c r="D630" s="72"/>
      <c r="E630" s="72"/>
      <c r="F630" s="70"/>
      <c r="G630" s="70"/>
      <c r="H630" s="70"/>
      <c r="I630" s="70"/>
      <c r="J630" s="70"/>
      <c r="K630" s="70"/>
      <c r="L630" s="70"/>
      <c r="M630" s="70"/>
      <c r="N630" s="70"/>
      <c r="O630" s="70"/>
      <c r="P630" s="70"/>
      <c r="Q630" s="70"/>
    </row>
    <row r="631" spans="1:17" ht="15.75" customHeight="1" x14ac:dyDescent="0.25">
      <c r="A631" s="70"/>
      <c r="B631" s="71"/>
      <c r="C631" s="71"/>
      <c r="D631" s="72"/>
      <c r="E631" s="72"/>
      <c r="F631" s="70"/>
      <c r="G631" s="70"/>
      <c r="H631" s="70"/>
      <c r="I631" s="70"/>
      <c r="J631" s="70"/>
      <c r="K631" s="70"/>
      <c r="L631" s="70"/>
      <c r="M631" s="70"/>
      <c r="N631" s="70"/>
      <c r="O631" s="70"/>
      <c r="P631" s="70"/>
      <c r="Q631" s="70"/>
    </row>
    <row r="632" spans="1:17" ht="15.75" customHeight="1" x14ac:dyDescent="0.25">
      <c r="A632" s="70"/>
      <c r="B632" s="71"/>
      <c r="C632" s="71"/>
      <c r="D632" s="72"/>
      <c r="E632" s="72"/>
      <c r="F632" s="70"/>
      <c r="G632" s="70"/>
      <c r="H632" s="70"/>
      <c r="I632" s="70"/>
      <c r="J632" s="70"/>
      <c r="K632" s="70"/>
      <c r="L632" s="70"/>
      <c r="M632" s="70"/>
      <c r="N632" s="70"/>
      <c r="O632" s="70"/>
      <c r="P632" s="70"/>
      <c r="Q632" s="70"/>
    </row>
    <row r="633" spans="1:17" ht="15.75" customHeight="1" x14ac:dyDescent="0.25">
      <c r="A633" s="70"/>
      <c r="B633" s="71"/>
      <c r="C633" s="71"/>
      <c r="D633" s="72"/>
      <c r="E633" s="72"/>
      <c r="F633" s="70"/>
      <c r="G633" s="70"/>
      <c r="H633" s="70"/>
      <c r="I633" s="70"/>
      <c r="J633" s="70"/>
      <c r="K633" s="70"/>
      <c r="L633" s="70"/>
      <c r="M633" s="70"/>
      <c r="N633" s="70"/>
      <c r="O633" s="70"/>
      <c r="P633" s="70"/>
      <c r="Q633" s="70"/>
    </row>
    <row r="634" spans="1:17" ht="15.75" customHeight="1" x14ac:dyDescent="0.25">
      <c r="A634" s="70"/>
      <c r="B634" s="71"/>
      <c r="C634" s="71"/>
      <c r="D634" s="72"/>
      <c r="E634" s="72"/>
      <c r="F634" s="70"/>
      <c r="G634" s="70"/>
      <c r="H634" s="70"/>
      <c r="I634" s="70"/>
      <c r="J634" s="70"/>
      <c r="K634" s="70"/>
      <c r="L634" s="70"/>
      <c r="M634" s="70"/>
      <c r="N634" s="70"/>
      <c r="O634" s="70"/>
      <c r="P634" s="70"/>
      <c r="Q634" s="70"/>
    </row>
    <row r="635" spans="1:17" ht="15.75" customHeight="1" x14ac:dyDescent="0.25">
      <c r="A635" s="70"/>
      <c r="B635" s="71"/>
      <c r="C635" s="71"/>
      <c r="D635" s="72"/>
      <c r="E635" s="72"/>
      <c r="F635" s="70"/>
      <c r="G635" s="70"/>
      <c r="H635" s="70"/>
      <c r="I635" s="70"/>
      <c r="J635" s="70"/>
      <c r="K635" s="70"/>
      <c r="L635" s="70"/>
      <c r="M635" s="70"/>
      <c r="N635" s="70"/>
      <c r="O635" s="70"/>
      <c r="P635" s="70"/>
      <c r="Q635" s="70"/>
    </row>
    <row r="636" spans="1:17" ht="15.75" customHeight="1" x14ac:dyDescent="0.25">
      <c r="A636" s="70"/>
      <c r="B636" s="71"/>
      <c r="C636" s="71"/>
      <c r="D636" s="72"/>
      <c r="E636" s="72"/>
      <c r="F636" s="70"/>
      <c r="G636" s="70"/>
      <c r="H636" s="70"/>
      <c r="I636" s="70"/>
      <c r="J636" s="70"/>
      <c r="K636" s="70"/>
      <c r="L636" s="70"/>
      <c r="M636" s="70"/>
      <c r="N636" s="70"/>
      <c r="O636" s="70"/>
      <c r="P636" s="70"/>
      <c r="Q636" s="70"/>
    </row>
    <row r="637" spans="1:17" ht="15.75" customHeight="1" x14ac:dyDescent="0.25">
      <c r="A637" s="70"/>
      <c r="B637" s="71"/>
      <c r="C637" s="71"/>
      <c r="D637" s="72"/>
      <c r="E637" s="72"/>
      <c r="F637" s="70"/>
      <c r="G637" s="70"/>
      <c r="H637" s="70"/>
      <c r="I637" s="70"/>
      <c r="J637" s="70"/>
      <c r="K637" s="70"/>
      <c r="L637" s="70"/>
      <c r="M637" s="70"/>
      <c r="N637" s="70"/>
      <c r="O637" s="70"/>
      <c r="P637" s="70"/>
      <c r="Q637" s="70"/>
    </row>
    <row r="638" spans="1:17" ht="15.75" customHeight="1" x14ac:dyDescent="0.25">
      <c r="A638" s="70"/>
      <c r="B638" s="71"/>
      <c r="C638" s="71"/>
      <c r="D638" s="72"/>
      <c r="E638" s="72"/>
      <c r="F638" s="70"/>
      <c r="G638" s="70"/>
      <c r="H638" s="70"/>
      <c r="I638" s="70"/>
      <c r="J638" s="70"/>
      <c r="K638" s="70"/>
      <c r="L638" s="70"/>
      <c r="M638" s="70"/>
      <c r="N638" s="70"/>
      <c r="O638" s="70"/>
      <c r="P638" s="70"/>
      <c r="Q638" s="70"/>
    </row>
    <row r="639" spans="1:17" ht="15.75" customHeight="1" x14ac:dyDescent="0.25">
      <c r="A639" s="70"/>
      <c r="B639" s="71"/>
      <c r="C639" s="71"/>
      <c r="D639" s="72"/>
      <c r="E639" s="72"/>
      <c r="F639" s="70"/>
      <c r="G639" s="70"/>
      <c r="H639" s="70"/>
      <c r="I639" s="70"/>
      <c r="J639" s="70"/>
      <c r="K639" s="70"/>
      <c r="L639" s="70"/>
      <c r="M639" s="70"/>
      <c r="N639" s="70"/>
      <c r="O639" s="70"/>
      <c r="P639" s="70"/>
      <c r="Q639" s="70"/>
    </row>
    <row r="640" spans="1:17" ht="15.75" customHeight="1" x14ac:dyDescent="0.25">
      <c r="A640" s="70"/>
      <c r="B640" s="71"/>
      <c r="C640" s="71"/>
      <c r="D640" s="72"/>
      <c r="E640" s="72"/>
      <c r="F640" s="70"/>
      <c r="G640" s="70"/>
      <c r="H640" s="70"/>
      <c r="I640" s="70"/>
      <c r="J640" s="70"/>
      <c r="K640" s="70"/>
      <c r="L640" s="70"/>
      <c r="M640" s="70"/>
      <c r="N640" s="70"/>
      <c r="O640" s="70"/>
      <c r="P640" s="70"/>
      <c r="Q640" s="70"/>
    </row>
    <row r="641" spans="1:17" ht="15.75" customHeight="1" x14ac:dyDescent="0.25">
      <c r="A641" s="70"/>
      <c r="B641" s="71"/>
      <c r="C641" s="71"/>
      <c r="D641" s="72"/>
      <c r="E641" s="72"/>
      <c r="F641" s="70"/>
      <c r="G641" s="70"/>
      <c r="H641" s="70"/>
      <c r="I641" s="70"/>
      <c r="J641" s="70"/>
      <c r="K641" s="70"/>
      <c r="L641" s="70"/>
      <c r="M641" s="70"/>
      <c r="N641" s="70"/>
      <c r="O641" s="70"/>
      <c r="P641" s="70"/>
      <c r="Q641" s="70"/>
    </row>
    <row r="642" spans="1:17" ht="15.75" customHeight="1" x14ac:dyDescent="0.25">
      <c r="A642" s="70"/>
      <c r="B642" s="71"/>
      <c r="C642" s="71"/>
      <c r="D642" s="72"/>
      <c r="E642" s="72"/>
      <c r="F642" s="70"/>
      <c r="G642" s="70"/>
      <c r="H642" s="70"/>
      <c r="I642" s="70"/>
      <c r="J642" s="70"/>
      <c r="K642" s="70"/>
      <c r="L642" s="70"/>
      <c r="M642" s="70"/>
      <c r="N642" s="70"/>
      <c r="O642" s="70"/>
      <c r="P642" s="70"/>
      <c r="Q642" s="70"/>
    </row>
    <row r="643" spans="1:17" ht="15.75" customHeight="1" x14ac:dyDescent="0.25">
      <c r="A643" s="70"/>
      <c r="B643" s="71"/>
      <c r="C643" s="71"/>
      <c r="D643" s="72"/>
      <c r="E643" s="72"/>
      <c r="F643" s="70"/>
      <c r="G643" s="70"/>
      <c r="H643" s="70"/>
      <c r="I643" s="70"/>
      <c r="J643" s="70"/>
      <c r="K643" s="70"/>
      <c r="L643" s="70"/>
      <c r="M643" s="70"/>
      <c r="N643" s="70"/>
      <c r="O643" s="70"/>
      <c r="P643" s="70"/>
      <c r="Q643" s="70"/>
    </row>
    <row r="644" spans="1:17" ht="15.75" customHeight="1" x14ac:dyDescent="0.25">
      <c r="A644" s="70"/>
      <c r="B644" s="71"/>
      <c r="C644" s="71"/>
      <c r="D644" s="72"/>
      <c r="E644" s="72"/>
      <c r="F644" s="70"/>
      <c r="G644" s="70"/>
      <c r="H644" s="70"/>
      <c r="I644" s="70"/>
      <c r="J644" s="70"/>
      <c r="K644" s="70"/>
      <c r="L644" s="70"/>
      <c r="M644" s="70"/>
      <c r="N644" s="70"/>
      <c r="O644" s="70"/>
      <c r="P644" s="70"/>
      <c r="Q644" s="70"/>
    </row>
    <row r="645" spans="1:17" ht="15.75" customHeight="1" x14ac:dyDescent="0.25">
      <c r="A645" s="70"/>
      <c r="B645" s="71"/>
      <c r="C645" s="71"/>
      <c r="D645" s="72"/>
      <c r="E645" s="72"/>
      <c r="F645" s="70"/>
      <c r="G645" s="70"/>
      <c r="H645" s="70"/>
      <c r="I645" s="70"/>
      <c r="J645" s="70"/>
      <c r="K645" s="70"/>
      <c r="L645" s="70"/>
      <c r="M645" s="70"/>
      <c r="N645" s="70"/>
      <c r="O645" s="70"/>
      <c r="P645" s="70"/>
      <c r="Q645" s="70"/>
    </row>
    <row r="646" spans="1:17" ht="15.75" customHeight="1" x14ac:dyDescent="0.25">
      <c r="A646" s="70"/>
      <c r="B646" s="71"/>
      <c r="C646" s="71"/>
      <c r="D646" s="72"/>
      <c r="E646" s="72"/>
      <c r="F646" s="70"/>
      <c r="G646" s="70"/>
      <c r="H646" s="70"/>
      <c r="I646" s="70"/>
      <c r="J646" s="70"/>
      <c r="K646" s="70"/>
      <c r="L646" s="70"/>
      <c r="M646" s="70"/>
      <c r="N646" s="70"/>
      <c r="O646" s="70"/>
      <c r="P646" s="70"/>
      <c r="Q646" s="70"/>
    </row>
    <row r="647" spans="1:17" ht="15.75" customHeight="1" x14ac:dyDescent="0.25">
      <c r="A647" s="70"/>
      <c r="B647" s="71"/>
      <c r="C647" s="71"/>
      <c r="D647" s="72"/>
      <c r="E647" s="72"/>
      <c r="F647" s="70"/>
      <c r="G647" s="70"/>
      <c r="H647" s="70"/>
      <c r="I647" s="70"/>
      <c r="J647" s="70"/>
      <c r="K647" s="70"/>
      <c r="L647" s="70"/>
      <c r="M647" s="70"/>
      <c r="N647" s="70"/>
      <c r="O647" s="70"/>
      <c r="P647" s="70"/>
      <c r="Q647" s="70"/>
    </row>
    <row r="648" spans="1:17" ht="15.75" customHeight="1" x14ac:dyDescent="0.25">
      <c r="A648" s="70"/>
      <c r="B648" s="71"/>
      <c r="C648" s="71"/>
      <c r="D648" s="72"/>
      <c r="E648" s="72"/>
      <c r="F648" s="70"/>
      <c r="G648" s="70"/>
      <c r="H648" s="70"/>
      <c r="I648" s="70"/>
      <c r="J648" s="70"/>
      <c r="K648" s="70"/>
      <c r="L648" s="70"/>
      <c r="M648" s="70"/>
      <c r="N648" s="70"/>
      <c r="O648" s="70"/>
      <c r="P648" s="70"/>
      <c r="Q648" s="70"/>
    </row>
    <row r="649" spans="1:17" ht="15.75" customHeight="1" x14ac:dyDescent="0.25">
      <c r="A649" s="70"/>
      <c r="B649" s="71"/>
      <c r="C649" s="71"/>
      <c r="D649" s="72"/>
      <c r="E649" s="72"/>
      <c r="F649" s="70"/>
      <c r="G649" s="70"/>
      <c r="H649" s="70"/>
      <c r="I649" s="70"/>
      <c r="J649" s="70"/>
      <c r="K649" s="70"/>
      <c r="L649" s="70"/>
      <c r="M649" s="70"/>
      <c r="N649" s="70"/>
      <c r="O649" s="70"/>
      <c r="P649" s="70"/>
      <c r="Q649" s="70"/>
    </row>
    <row r="650" spans="1:17" ht="15.75" customHeight="1" x14ac:dyDescent="0.25">
      <c r="A650" s="70"/>
      <c r="B650" s="71"/>
      <c r="C650" s="71"/>
      <c r="D650" s="72"/>
      <c r="E650" s="72"/>
      <c r="F650" s="70"/>
      <c r="G650" s="70"/>
      <c r="H650" s="70"/>
      <c r="I650" s="70"/>
      <c r="J650" s="70"/>
      <c r="K650" s="70"/>
      <c r="L650" s="70"/>
      <c r="M650" s="70"/>
      <c r="N650" s="70"/>
      <c r="O650" s="70"/>
      <c r="P650" s="70"/>
      <c r="Q650" s="70"/>
    </row>
    <row r="651" spans="1:17" ht="15.75" customHeight="1" x14ac:dyDescent="0.25">
      <c r="A651" s="70"/>
      <c r="B651" s="71"/>
      <c r="C651" s="71"/>
      <c r="D651" s="72"/>
      <c r="E651" s="72"/>
      <c r="F651" s="70"/>
      <c r="G651" s="70"/>
      <c r="H651" s="70"/>
      <c r="I651" s="70"/>
      <c r="J651" s="70"/>
      <c r="K651" s="70"/>
      <c r="L651" s="70"/>
      <c r="M651" s="70"/>
      <c r="N651" s="70"/>
      <c r="O651" s="70"/>
      <c r="P651" s="70"/>
      <c r="Q651" s="70"/>
    </row>
    <row r="652" spans="1:17" ht="15.75" customHeight="1" x14ac:dyDescent="0.25">
      <c r="A652" s="70"/>
      <c r="B652" s="71"/>
      <c r="C652" s="71"/>
      <c r="D652" s="72"/>
      <c r="E652" s="72"/>
      <c r="F652" s="70"/>
      <c r="G652" s="70"/>
      <c r="H652" s="70"/>
      <c r="I652" s="70"/>
      <c r="J652" s="70"/>
      <c r="K652" s="70"/>
      <c r="L652" s="70"/>
      <c r="M652" s="70"/>
      <c r="N652" s="70"/>
      <c r="O652" s="70"/>
      <c r="P652" s="70"/>
      <c r="Q652" s="70"/>
    </row>
    <row r="653" spans="1:17" ht="15.75" customHeight="1" x14ac:dyDescent="0.25">
      <c r="A653" s="70"/>
      <c r="B653" s="71"/>
      <c r="C653" s="71"/>
      <c r="D653" s="72"/>
      <c r="E653" s="72"/>
      <c r="F653" s="70"/>
      <c r="G653" s="70"/>
      <c r="H653" s="70"/>
      <c r="I653" s="70"/>
      <c r="J653" s="70"/>
      <c r="K653" s="70"/>
      <c r="L653" s="70"/>
      <c r="M653" s="70"/>
      <c r="N653" s="70"/>
      <c r="O653" s="70"/>
      <c r="P653" s="70"/>
      <c r="Q653" s="70"/>
    </row>
    <row r="654" spans="1:17" ht="15.75" customHeight="1" x14ac:dyDescent="0.25">
      <c r="A654" s="70"/>
      <c r="B654" s="71"/>
      <c r="C654" s="71"/>
      <c r="D654" s="72"/>
      <c r="E654" s="72"/>
      <c r="F654" s="70"/>
      <c r="G654" s="70"/>
      <c r="H654" s="70"/>
      <c r="I654" s="70"/>
      <c r="J654" s="70"/>
      <c r="K654" s="70"/>
      <c r="L654" s="70"/>
      <c r="M654" s="70"/>
      <c r="N654" s="70"/>
      <c r="O654" s="70"/>
      <c r="P654" s="70"/>
      <c r="Q654" s="70"/>
    </row>
    <row r="655" spans="1:17" ht="15.75" customHeight="1" x14ac:dyDescent="0.25">
      <c r="A655" s="70"/>
      <c r="B655" s="71"/>
      <c r="C655" s="71"/>
      <c r="D655" s="72"/>
      <c r="E655" s="72"/>
      <c r="F655" s="70"/>
      <c r="G655" s="70"/>
      <c r="H655" s="70"/>
      <c r="I655" s="70"/>
      <c r="J655" s="70"/>
      <c r="K655" s="70"/>
      <c r="L655" s="70"/>
      <c r="M655" s="70"/>
      <c r="N655" s="70"/>
      <c r="O655" s="70"/>
      <c r="P655" s="70"/>
      <c r="Q655" s="70"/>
    </row>
    <row r="656" spans="1:17" ht="15.75" customHeight="1" x14ac:dyDescent="0.25">
      <c r="A656" s="70"/>
      <c r="B656" s="71"/>
      <c r="C656" s="71"/>
      <c r="D656" s="72"/>
      <c r="E656" s="72"/>
      <c r="F656" s="70"/>
      <c r="G656" s="70"/>
      <c r="H656" s="70"/>
      <c r="I656" s="70"/>
      <c r="J656" s="70"/>
      <c r="K656" s="70"/>
      <c r="L656" s="70"/>
      <c r="M656" s="70"/>
      <c r="N656" s="70"/>
      <c r="O656" s="70"/>
      <c r="P656" s="70"/>
      <c r="Q656" s="70"/>
    </row>
    <row r="657" spans="1:17" ht="15.75" customHeight="1" x14ac:dyDescent="0.25">
      <c r="A657" s="70"/>
      <c r="B657" s="71"/>
      <c r="C657" s="71"/>
      <c r="D657" s="72"/>
      <c r="E657" s="72"/>
      <c r="F657" s="70"/>
      <c r="G657" s="70"/>
      <c r="H657" s="70"/>
      <c r="I657" s="70"/>
      <c r="J657" s="70"/>
      <c r="K657" s="70"/>
      <c r="L657" s="70"/>
      <c r="M657" s="70"/>
      <c r="N657" s="70"/>
      <c r="O657" s="70"/>
      <c r="P657" s="70"/>
      <c r="Q657" s="70"/>
    </row>
    <row r="658" spans="1:17" ht="15.75" customHeight="1" x14ac:dyDescent="0.25">
      <c r="A658" s="70"/>
      <c r="B658" s="71"/>
      <c r="C658" s="71"/>
      <c r="D658" s="72"/>
      <c r="E658" s="72"/>
      <c r="F658" s="70"/>
      <c r="G658" s="70"/>
      <c r="H658" s="70"/>
      <c r="I658" s="70"/>
      <c r="J658" s="70"/>
      <c r="K658" s="70"/>
      <c r="L658" s="70"/>
      <c r="M658" s="70"/>
      <c r="N658" s="70"/>
      <c r="O658" s="70"/>
      <c r="P658" s="70"/>
      <c r="Q658" s="70"/>
    </row>
    <row r="659" spans="1:17" ht="15.75" customHeight="1" x14ac:dyDescent="0.25">
      <c r="A659" s="70"/>
      <c r="B659" s="71"/>
      <c r="C659" s="71"/>
      <c r="D659" s="72"/>
      <c r="E659" s="72"/>
      <c r="F659" s="70"/>
      <c r="G659" s="70"/>
      <c r="H659" s="70"/>
      <c r="I659" s="70"/>
      <c r="J659" s="70"/>
      <c r="K659" s="70"/>
      <c r="L659" s="70"/>
      <c r="M659" s="70"/>
      <c r="N659" s="70"/>
      <c r="O659" s="70"/>
      <c r="P659" s="70"/>
      <c r="Q659" s="70"/>
    </row>
    <row r="660" spans="1:17" ht="15.75" customHeight="1" x14ac:dyDescent="0.25">
      <c r="A660" s="70"/>
      <c r="B660" s="71"/>
      <c r="C660" s="71"/>
      <c r="D660" s="72"/>
      <c r="E660" s="72"/>
      <c r="F660" s="70"/>
      <c r="G660" s="70"/>
      <c r="H660" s="70"/>
      <c r="I660" s="70"/>
      <c r="J660" s="70"/>
      <c r="K660" s="70"/>
      <c r="L660" s="70"/>
      <c r="M660" s="70"/>
      <c r="N660" s="70"/>
      <c r="O660" s="70"/>
      <c r="P660" s="70"/>
      <c r="Q660" s="70"/>
    </row>
    <row r="661" spans="1:17" ht="15.75" customHeight="1" x14ac:dyDescent="0.25">
      <c r="A661" s="70"/>
      <c r="B661" s="71"/>
      <c r="C661" s="71"/>
      <c r="D661" s="72"/>
      <c r="E661" s="72"/>
      <c r="F661" s="70"/>
      <c r="G661" s="70"/>
      <c r="H661" s="70"/>
      <c r="I661" s="70"/>
      <c r="J661" s="70"/>
      <c r="K661" s="70"/>
      <c r="L661" s="70"/>
      <c r="M661" s="70"/>
      <c r="N661" s="70"/>
      <c r="O661" s="70"/>
      <c r="P661" s="70"/>
      <c r="Q661" s="70"/>
    </row>
    <row r="662" spans="1:17" ht="15.75" customHeight="1" x14ac:dyDescent="0.25">
      <c r="A662" s="70"/>
      <c r="B662" s="71"/>
      <c r="C662" s="71"/>
      <c r="D662" s="72"/>
      <c r="E662" s="72"/>
      <c r="F662" s="70"/>
      <c r="G662" s="70"/>
      <c r="H662" s="70"/>
      <c r="I662" s="70"/>
      <c r="J662" s="70"/>
      <c r="K662" s="70"/>
      <c r="L662" s="70"/>
      <c r="M662" s="70"/>
      <c r="N662" s="70"/>
      <c r="O662" s="70"/>
      <c r="P662" s="70"/>
      <c r="Q662" s="70"/>
    </row>
    <row r="663" spans="1:17" ht="15.75" customHeight="1" x14ac:dyDescent="0.25">
      <c r="A663" s="70"/>
      <c r="B663" s="71"/>
      <c r="C663" s="71"/>
      <c r="D663" s="72"/>
      <c r="E663" s="72"/>
      <c r="F663" s="70"/>
      <c r="G663" s="70"/>
      <c r="H663" s="70"/>
      <c r="I663" s="70"/>
      <c r="J663" s="70"/>
      <c r="K663" s="70"/>
      <c r="L663" s="70"/>
      <c r="M663" s="70"/>
      <c r="N663" s="70"/>
      <c r="O663" s="70"/>
      <c r="P663" s="70"/>
      <c r="Q663" s="70"/>
    </row>
    <row r="664" spans="1:17" ht="15.75" customHeight="1" x14ac:dyDescent="0.25">
      <c r="A664" s="70"/>
      <c r="B664" s="71"/>
      <c r="C664" s="71"/>
      <c r="D664" s="72"/>
      <c r="E664" s="72"/>
      <c r="F664" s="70"/>
      <c r="G664" s="70"/>
      <c r="H664" s="70"/>
      <c r="I664" s="70"/>
      <c r="J664" s="70"/>
      <c r="K664" s="70"/>
      <c r="L664" s="70"/>
      <c r="M664" s="70"/>
      <c r="N664" s="70"/>
      <c r="O664" s="70"/>
      <c r="P664" s="70"/>
      <c r="Q664" s="70"/>
    </row>
    <row r="665" spans="1:17" ht="15.75" customHeight="1" x14ac:dyDescent="0.25">
      <c r="A665" s="70"/>
      <c r="B665" s="71"/>
      <c r="C665" s="71"/>
      <c r="D665" s="72"/>
      <c r="E665" s="72"/>
      <c r="F665" s="70"/>
      <c r="G665" s="70"/>
      <c r="H665" s="70"/>
      <c r="I665" s="70"/>
      <c r="J665" s="70"/>
      <c r="K665" s="70"/>
      <c r="L665" s="70"/>
      <c r="M665" s="70"/>
      <c r="N665" s="70"/>
      <c r="O665" s="70"/>
      <c r="P665" s="70"/>
      <c r="Q665" s="70"/>
    </row>
    <row r="666" spans="1:17" ht="15.75" customHeight="1" x14ac:dyDescent="0.25">
      <c r="A666" s="70"/>
      <c r="B666" s="71"/>
      <c r="C666" s="71"/>
      <c r="D666" s="72"/>
      <c r="E666" s="72"/>
      <c r="F666" s="70"/>
      <c r="G666" s="70"/>
      <c r="H666" s="70"/>
      <c r="I666" s="70"/>
      <c r="J666" s="70"/>
      <c r="K666" s="70"/>
      <c r="L666" s="70"/>
      <c r="M666" s="70"/>
      <c r="N666" s="70"/>
      <c r="O666" s="70"/>
      <c r="P666" s="70"/>
      <c r="Q666" s="70"/>
    </row>
    <row r="667" spans="1:17" ht="15.75" customHeight="1" x14ac:dyDescent="0.25">
      <c r="A667" s="70"/>
      <c r="B667" s="71"/>
      <c r="C667" s="71"/>
      <c r="D667" s="72"/>
      <c r="E667" s="72"/>
      <c r="F667" s="70"/>
      <c r="G667" s="70"/>
      <c r="H667" s="70"/>
      <c r="I667" s="70"/>
      <c r="J667" s="70"/>
      <c r="K667" s="70"/>
      <c r="L667" s="70"/>
      <c r="M667" s="70"/>
      <c r="N667" s="70"/>
      <c r="O667" s="70"/>
      <c r="P667" s="70"/>
      <c r="Q667" s="70"/>
    </row>
    <row r="668" spans="1:17" ht="15.75" customHeight="1" x14ac:dyDescent="0.25">
      <c r="A668" s="70"/>
      <c r="B668" s="71"/>
      <c r="C668" s="71"/>
      <c r="D668" s="72"/>
      <c r="E668" s="72"/>
      <c r="F668" s="70"/>
      <c r="G668" s="70"/>
      <c r="H668" s="70"/>
      <c r="I668" s="70"/>
      <c r="J668" s="70"/>
      <c r="K668" s="70"/>
      <c r="L668" s="70"/>
      <c r="M668" s="70"/>
      <c r="N668" s="70"/>
      <c r="O668" s="70"/>
      <c r="P668" s="70"/>
      <c r="Q668" s="70"/>
    </row>
    <row r="669" spans="1:17" ht="15.75" customHeight="1" x14ac:dyDescent="0.25">
      <c r="A669" s="70"/>
      <c r="B669" s="71"/>
      <c r="C669" s="71"/>
      <c r="D669" s="72"/>
      <c r="E669" s="72"/>
      <c r="F669" s="70"/>
      <c r="G669" s="70"/>
      <c r="H669" s="70"/>
      <c r="I669" s="70"/>
      <c r="J669" s="70"/>
      <c r="K669" s="70"/>
      <c r="L669" s="70"/>
      <c r="M669" s="70"/>
      <c r="N669" s="70"/>
      <c r="O669" s="70"/>
      <c r="P669" s="70"/>
      <c r="Q669" s="70"/>
    </row>
    <row r="670" spans="1:17" ht="15.75" customHeight="1" x14ac:dyDescent="0.25">
      <c r="A670" s="70"/>
      <c r="B670" s="71"/>
      <c r="C670" s="71"/>
      <c r="D670" s="72"/>
      <c r="E670" s="72"/>
      <c r="F670" s="70"/>
      <c r="G670" s="70"/>
      <c r="H670" s="70"/>
      <c r="I670" s="70"/>
      <c r="J670" s="70"/>
      <c r="K670" s="70"/>
      <c r="L670" s="70"/>
      <c r="M670" s="70"/>
      <c r="N670" s="70"/>
      <c r="O670" s="70"/>
      <c r="P670" s="70"/>
      <c r="Q670" s="70"/>
    </row>
    <row r="671" spans="1:17" ht="15.75" customHeight="1" x14ac:dyDescent="0.25">
      <c r="A671" s="70"/>
      <c r="B671" s="71"/>
      <c r="C671" s="71"/>
      <c r="D671" s="72"/>
      <c r="E671" s="72"/>
      <c r="F671" s="70"/>
      <c r="G671" s="70"/>
      <c r="H671" s="70"/>
      <c r="I671" s="70"/>
      <c r="J671" s="70"/>
      <c r="K671" s="70"/>
      <c r="L671" s="70"/>
      <c r="M671" s="70"/>
      <c r="N671" s="70"/>
      <c r="O671" s="70"/>
      <c r="P671" s="70"/>
      <c r="Q671" s="70"/>
    </row>
    <row r="672" spans="1:17" ht="15.75" customHeight="1" x14ac:dyDescent="0.25">
      <c r="A672" s="70"/>
      <c r="B672" s="71"/>
      <c r="C672" s="71"/>
      <c r="D672" s="72"/>
      <c r="E672" s="72"/>
      <c r="F672" s="70"/>
      <c r="G672" s="70"/>
      <c r="H672" s="70"/>
      <c r="I672" s="70"/>
      <c r="J672" s="70"/>
      <c r="K672" s="70"/>
      <c r="L672" s="70"/>
      <c r="M672" s="70"/>
      <c r="N672" s="70"/>
      <c r="O672" s="70"/>
      <c r="P672" s="70"/>
      <c r="Q672" s="70"/>
    </row>
    <row r="673" spans="1:17" ht="15.75" customHeight="1" x14ac:dyDescent="0.25">
      <c r="A673" s="70"/>
      <c r="B673" s="71"/>
      <c r="C673" s="71"/>
      <c r="D673" s="72"/>
      <c r="E673" s="72"/>
      <c r="F673" s="70"/>
      <c r="G673" s="70"/>
      <c r="H673" s="70"/>
      <c r="I673" s="70"/>
      <c r="J673" s="70"/>
      <c r="K673" s="70"/>
      <c r="L673" s="70"/>
      <c r="M673" s="70"/>
      <c r="N673" s="70"/>
      <c r="O673" s="70"/>
      <c r="P673" s="70"/>
      <c r="Q673" s="70"/>
    </row>
    <row r="674" spans="1:17" ht="15.75" customHeight="1" x14ac:dyDescent="0.25">
      <c r="A674" s="70"/>
      <c r="B674" s="71"/>
      <c r="C674" s="71"/>
      <c r="D674" s="72"/>
      <c r="E674" s="72"/>
      <c r="F674" s="70"/>
      <c r="G674" s="70"/>
      <c r="H674" s="70"/>
      <c r="I674" s="70"/>
      <c r="J674" s="70"/>
      <c r="K674" s="70"/>
      <c r="L674" s="70"/>
      <c r="M674" s="70"/>
      <c r="N674" s="70"/>
      <c r="O674" s="70"/>
      <c r="P674" s="70"/>
      <c r="Q674" s="70"/>
    </row>
    <row r="675" spans="1:17" ht="15.75" customHeight="1" x14ac:dyDescent="0.25">
      <c r="A675" s="70"/>
      <c r="B675" s="71"/>
      <c r="C675" s="71"/>
      <c r="D675" s="72"/>
      <c r="E675" s="72"/>
      <c r="F675" s="70"/>
      <c r="G675" s="70"/>
      <c r="H675" s="70"/>
      <c r="I675" s="70"/>
      <c r="J675" s="70"/>
      <c r="K675" s="70"/>
      <c r="L675" s="70"/>
      <c r="M675" s="70"/>
      <c r="N675" s="70"/>
      <c r="O675" s="70"/>
      <c r="P675" s="70"/>
      <c r="Q675" s="70"/>
    </row>
    <row r="676" spans="1:17" ht="15.75" customHeight="1" x14ac:dyDescent="0.25">
      <c r="A676" s="70"/>
      <c r="B676" s="71"/>
      <c r="C676" s="71"/>
      <c r="D676" s="72"/>
      <c r="E676" s="72"/>
      <c r="F676" s="70"/>
      <c r="G676" s="70"/>
      <c r="H676" s="70"/>
      <c r="I676" s="70"/>
      <c r="J676" s="70"/>
      <c r="K676" s="70"/>
      <c r="L676" s="70"/>
      <c r="M676" s="70"/>
      <c r="N676" s="70"/>
      <c r="O676" s="70"/>
      <c r="P676" s="70"/>
      <c r="Q676" s="70"/>
    </row>
    <row r="677" spans="1:17" ht="15.75" customHeight="1" x14ac:dyDescent="0.25">
      <c r="A677" s="70"/>
      <c r="B677" s="71"/>
      <c r="C677" s="71"/>
      <c r="D677" s="72"/>
      <c r="E677" s="72"/>
      <c r="F677" s="70"/>
      <c r="G677" s="70"/>
      <c r="H677" s="70"/>
      <c r="I677" s="70"/>
      <c r="J677" s="70"/>
      <c r="K677" s="70"/>
      <c r="L677" s="70"/>
      <c r="M677" s="70"/>
      <c r="N677" s="70"/>
      <c r="O677" s="70"/>
      <c r="P677" s="70"/>
      <c r="Q677" s="70"/>
    </row>
    <row r="678" spans="1:17" ht="15.75" customHeight="1" x14ac:dyDescent="0.25">
      <c r="A678" s="70"/>
      <c r="B678" s="71"/>
      <c r="C678" s="71"/>
      <c r="D678" s="72"/>
      <c r="E678" s="72"/>
      <c r="F678" s="70"/>
      <c r="G678" s="70"/>
      <c r="H678" s="70"/>
      <c r="I678" s="70"/>
      <c r="J678" s="70"/>
      <c r="K678" s="70"/>
      <c r="L678" s="70"/>
      <c r="M678" s="70"/>
      <c r="N678" s="70"/>
      <c r="O678" s="70"/>
      <c r="P678" s="70"/>
      <c r="Q678" s="70"/>
    </row>
    <row r="679" spans="1:17" ht="15.75" customHeight="1" x14ac:dyDescent="0.25">
      <c r="A679" s="70"/>
      <c r="B679" s="71"/>
      <c r="C679" s="71"/>
      <c r="D679" s="72"/>
      <c r="E679" s="72"/>
      <c r="F679" s="70"/>
      <c r="G679" s="70"/>
      <c r="H679" s="70"/>
      <c r="I679" s="70"/>
      <c r="J679" s="70"/>
      <c r="K679" s="70"/>
      <c r="L679" s="70"/>
      <c r="M679" s="70"/>
      <c r="N679" s="70"/>
      <c r="O679" s="70"/>
      <c r="P679" s="70"/>
      <c r="Q679" s="70"/>
    </row>
    <row r="680" spans="1:17" ht="15.75" customHeight="1" x14ac:dyDescent="0.25">
      <c r="A680" s="70"/>
      <c r="B680" s="71"/>
      <c r="C680" s="71"/>
      <c r="D680" s="72"/>
      <c r="E680" s="72"/>
      <c r="F680" s="70"/>
      <c r="G680" s="70"/>
      <c r="H680" s="70"/>
      <c r="I680" s="70"/>
      <c r="J680" s="70"/>
      <c r="K680" s="70"/>
      <c r="L680" s="70"/>
      <c r="M680" s="70"/>
      <c r="N680" s="70"/>
      <c r="O680" s="70"/>
      <c r="P680" s="70"/>
      <c r="Q680" s="70"/>
    </row>
    <row r="681" spans="1:17" ht="15.75" customHeight="1" x14ac:dyDescent="0.25">
      <c r="A681" s="70"/>
      <c r="B681" s="71"/>
      <c r="C681" s="71"/>
      <c r="D681" s="72"/>
      <c r="E681" s="72"/>
      <c r="F681" s="70"/>
      <c r="G681" s="70"/>
      <c r="H681" s="70"/>
      <c r="I681" s="70"/>
      <c r="J681" s="70"/>
      <c r="K681" s="70"/>
      <c r="L681" s="70"/>
      <c r="M681" s="70"/>
      <c r="N681" s="70"/>
      <c r="O681" s="70"/>
      <c r="P681" s="70"/>
      <c r="Q681" s="70"/>
    </row>
    <row r="682" spans="1:17" ht="15.75" customHeight="1" x14ac:dyDescent="0.25">
      <c r="A682" s="70"/>
      <c r="B682" s="71"/>
      <c r="C682" s="71"/>
      <c r="D682" s="72"/>
      <c r="E682" s="72"/>
      <c r="F682" s="70"/>
      <c r="G682" s="70"/>
      <c r="H682" s="70"/>
      <c r="I682" s="70"/>
      <c r="J682" s="70"/>
      <c r="K682" s="70"/>
      <c r="L682" s="70"/>
      <c r="M682" s="70"/>
      <c r="N682" s="70"/>
      <c r="O682" s="70"/>
      <c r="P682" s="70"/>
      <c r="Q682" s="70"/>
    </row>
    <row r="683" spans="1:17" ht="15.75" customHeight="1" x14ac:dyDescent="0.25">
      <c r="A683" s="70"/>
      <c r="B683" s="71"/>
      <c r="C683" s="71"/>
      <c r="D683" s="72"/>
      <c r="E683" s="72"/>
      <c r="F683" s="70"/>
      <c r="G683" s="70"/>
      <c r="H683" s="70"/>
      <c r="I683" s="70"/>
      <c r="J683" s="70"/>
      <c r="K683" s="70"/>
      <c r="L683" s="70"/>
      <c r="M683" s="70"/>
      <c r="N683" s="70"/>
      <c r="O683" s="70"/>
      <c r="P683" s="70"/>
      <c r="Q683" s="70"/>
    </row>
    <row r="684" spans="1:17" ht="15.75" customHeight="1" x14ac:dyDescent="0.25">
      <c r="A684" s="70"/>
      <c r="B684" s="71"/>
      <c r="C684" s="71"/>
      <c r="D684" s="72"/>
      <c r="E684" s="72"/>
      <c r="F684" s="70"/>
      <c r="G684" s="70"/>
      <c r="H684" s="70"/>
      <c r="I684" s="70"/>
      <c r="J684" s="70"/>
      <c r="K684" s="70"/>
      <c r="L684" s="70"/>
      <c r="M684" s="70"/>
      <c r="N684" s="70"/>
      <c r="O684" s="70"/>
      <c r="P684" s="70"/>
      <c r="Q684" s="70"/>
    </row>
    <row r="685" spans="1:17" ht="15.75" customHeight="1" x14ac:dyDescent="0.25">
      <c r="A685" s="70"/>
      <c r="B685" s="71"/>
      <c r="C685" s="71"/>
      <c r="D685" s="72"/>
      <c r="E685" s="72"/>
      <c r="F685" s="70"/>
      <c r="G685" s="70"/>
      <c r="H685" s="70"/>
      <c r="I685" s="70"/>
      <c r="J685" s="70"/>
      <c r="K685" s="70"/>
      <c r="L685" s="70"/>
      <c r="M685" s="70"/>
      <c r="N685" s="70"/>
      <c r="O685" s="70"/>
      <c r="P685" s="70"/>
      <c r="Q685" s="70"/>
    </row>
    <row r="686" spans="1:17" ht="15.75" customHeight="1" x14ac:dyDescent="0.25">
      <c r="A686" s="70"/>
      <c r="B686" s="71"/>
      <c r="C686" s="71"/>
      <c r="D686" s="72"/>
      <c r="E686" s="72"/>
      <c r="F686" s="70"/>
      <c r="G686" s="70"/>
      <c r="H686" s="70"/>
      <c r="I686" s="70"/>
      <c r="J686" s="70"/>
      <c r="K686" s="70"/>
      <c r="L686" s="70"/>
      <c r="M686" s="70"/>
      <c r="N686" s="70"/>
      <c r="O686" s="70"/>
      <c r="P686" s="70"/>
      <c r="Q686" s="70"/>
    </row>
    <row r="687" spans="1:17" ht="15.75" customHeight="1" x14ac:dyDescent="0.25">
      <c r="A687" s="70"/>
      <c r="B687" s="71"/>
      <c r="C687" s="71"/>
      <c r="D687" s="72"/>
      <c r="E687" s="72"/>
      <c r="F687" s="70"/>
      <c r="G687" s="70"/>
      <c r="H687" s="70"/>
      <c r="I687" s="70"/>
      <c r="J687" s="70"/>
      <c r="K687" s="70"/>
      <c r="L687" s="70"/>
      <c r="M687" s="70"/>
      <c r="N687" s="70"/>
      <c r="O687" s="70"/>
      <c r="P687" s="70"/>
      <c r="Q687" s="70"/>
    </row>
    <row r="688" spans="1:17" ht="15.75" customHeight="1" x14ac:dyDescent="0.25">
      <c r="A688" s="70"/>
      <c r="B688" s="71"/>
      <c r="C688" s="71"/>
      <c r="D688" s="72"/>
      <c r="E688" s="72"/>
      <c r="F688" s="70"/>
      <c r="G688" s="70"/>
      <c r="H688" s="70"/>
      <c r="I688" s="70"/>
      <c r="J688" s="70"/>
      <c r="K688" s="70"/>
      <c r="L688" s="70"/>
      <c r="M688" s="70"/>
      <c r="N688" s="70"/>
      <c r="O688" s="70"/>
      <c r="P688" s="70"/>
      <c r="Q688" s="70"/>
    </row>
    <row r="689" spans="1:17" ht="15.75" customHeight="1" x14ac:dyDescent="0.25">
      <c r="A689" s="70"/>
      <c r="B689" s="71"/>
      <c r="C689" s="71"/>
      <c r="D689" s="72"/>
      <c r="E689" s="72"/>
      <c r="F689" s="70"/>
      <c r="G689" s="70"/>
      <c r="H689" s="70"/>
      <c r="I689" s="70"/>
      <c r="J689" s="70"/>
      <c r="K689" s="70"/>
      <c r="L689" s="70"/>
      <c r="M689" s="70"/>
      <c r="N689" s="70"/>
      <c r="O689" s="70"/>
      <c r="P689" s="70"/>
      <c r="Q689" s="70"/>
    </row>
    <row r="690" spans="1:17" ht="15.75" customHeight="1" x14ac:dyDescent="0.25">
      <c r="A690" s="70"/>
      <c r="B690" s="71"/>
      <c r="C690" s="71"/>
      <c r="D690" s="72"/>
      <c r="E690" s="72"/>
      <c r="F690" s="70"/>
      <c r="G690" s="70"/>
      <c r="H690" s="70"/>
      <c r="I690" s="70"/>
      <c r="J690" s="70"/>
      <c r="K690" s="70"/>
      <c r="L690" s="70"/>
      <c r="M690" s="70"/>
      <c r="N690" s="70"/>
      <c r="O690" s="70"/>
      <c r="P690" s="70"/>
      <c r="Q690" s="70"/>
    </row>
    <row r="691" spans="1:17" ht="15.75" customHeight="1" x14ac:dyDescent="0.25">
      <c r="A691" s="70"/>
      <c r="B691" s="71"/>
      <c r="C691" s="71"/>
      <c r="D691" s="72"/>
      <c r="E691" s="72"/>
      <c r="F691" s="70"/>
      <c r="G691" s="70"/>
      <c r="H691" s="70"/>
      <c r="I691" s="70"/>
      <c r="J691" s="70"/>
      <c r="K691" s="70"/>
      <c r="L691" s="70"/>
      <c r="M691" s="70"/>
      <c r="N691" s="70"/>
      <c r="O691" s="70"/>
      <c r="P691" s="70"/>
      <c r="Q691" s="70"/>
    </row>
    <row r="692" spans="1:17" ht="15.75" customHeight="1" x14ac:dyDescent="0.25">
      <c r="A692" s="70"/>
      <c r="B692" s="71"/>
      <c r="C692" s="71"/>
      <c r="D692" s="72"/>
      <c r="E692" s="72"/>
      <c r="F692" s="70"/>
      <c r="G692" s="70"/>
      <c r="H692" s="70"/>
      <c r="I692" s="70"/>
      <c r="J692" s="70"/>
      <c r="K692" s="70"/>
      <c r="L692" s="70"/>
      <c r="M692" s="70"/>
      <c r="N692" s="70"/>
      <c r="O692" s="70"/>
      <c r="P692" s="70"/>
      <c r="Q692" s="70"/>
    </row>
    <row r="693" spans="1:17" ht="15.75" customHeight="1" x14ac:dyDescent="0.25">
      <c r="A693" s="70"/>
      <c r="B693" s="71"/>
      <c r="C693" s="71"/>
      <c r="D693" s="72"/>
      <c r="E693" s="72"/>
      <c r="F693" s="70"/>
      <c r="G693" s="70"/>
      <c r="H693" s="70"/>
      <c r="I693" s="70"/>
      <c r="J693" s="70"/>
      <c r="K693" s="70"/>
      <c r="L693" s="70"/>
      <c r="M693" s="70"/>
      <c r="N693" s="70"/>
      <c r="O693" s="70"/>
      <c r="P693" s="70"/>
      <c r="Q693" s="70"/>
    </row>
    <row r="694" spans="1:17" ht="15.75" customHeight="1" x14ac:dyDescent="0.25">
      <c r="A694" s="70"/>
      <c r="B694" s="71"/>
      <c r="C694" s="71"/>
      <c r="D694" s="72"/>
      <c r="E694" s="72"/>
      <c r="F694" s="70"/>
      <c r="G694" s="70"/>
      <c r="H694" s="70"/>
      <c r="I694" s="70"/>
      <c r="J694" s="70"/>
      <c r="K694" s="70"/>
      <c r="L694" s="70"/>
      <c r="M694" s="70"/>
      <c r="N694" s="70"/>
      <c r="O694" s="70"/>
      <c r="P694" s="70"/>
      <c r="Q694" s="70"/>
    </row>
    <row r="695" spans="1:17" ht="15.75" customHeight="1" x14ac:dyDescent="0.25">
      <c r="A695" s="70"/>
      <c r="B695" s="71"/>
      <c r="C695" s="71"/>
      <c r="D695" s="72"/>
      <c r="E695" s="72"/>
      <c r="F695" s="70"/>
      <c r="G695" s="70"/>
      <c r="H695" s="70"/>
      <c r="I695" s="70"/>
      <c r="J695" s="70"/>
      <c r="K695" s="70"/>
      <c r="L695" s="70"/>
      <c r="M695" s="70"/>
      <c r="N695" s="70"/>
      <c r="O695" s="70"/>
      <c r="P695" s="70"/>
      <c r="Q695" s="70"/>
    </row>
    <row r="696" spans="1:17" ht="15.75" customHeight="1" x14ac:dyDescent="0.25">
      <c r="A696" s="70"/>
      <c r="B696" s="71"/>
      <c r="C696" s="71"/>
      <c r="D696" s="72"/>
      <c r="E696" s="72"/>
      <c r="F696" s="70"/>
      <c r="G696" s="70"/>
      <c r="H696" s="70"/>
      <c r="I696" s="70"/>
      <c r="J696" s="70"/>
      <c r="K696" s="70"/>
      <c r="L696" s="70"/>
      <c r="M696" s="70"/>
      <c r="N696" s="70"/>
      <c r="O696" s="70"/>
      <c r="P696" s="70"/>
      <c r="Q696" s="70"/>
    </row>
    <row r="697" spans="1:17" ht="15.75" customHeight="1" x14ac:dyDescent="0.25">
      <c r="A697" s="70"/>
      <c r="B697" s="71"/>
      <c r="C697" s="71"/>
      <c r="D697" s="72"/>
      <c r="E697" s="72"/>
      <c r="F697" s="70"/>
      <c r="G697" s="70"/>
      <c r="H697" s="70"/>
      <c r="I697" s="70"/>
      <c r="J697" s="70"/>
      <c r="K697" s="70"/>
      <c r="L697" s="70"/>
      <c r="M697" s="70"/>
      <c r="N697" s="70"/>
      <c r="O697" s="70"/>
      <c r="P697" s="70"/>
      <c r="Q697" s="70"/>
    </row>
    <row r="698" spans="1:17" ht="15.75" customHeight="1" x14ac:dyDescent="0.25">
      <c r="A698" s="70"/>
      <c r="B698" s="71"/>
      <c r="C698" s="71"/>
      <c r="D698" s="72"/>
      <c r="E698" s="72"/>
      <c r="F698" s="70"/>
      <c r="G698" s="70"/>
      <c r="H698" s="70"/>
      <c r="I698" s="70"/>
      <c r="J698" s="70"/>
      <c r="K698" s="70"/>
      <c r="L698" s="70"/>
      <c r="M698" s="70"/>
      <c r="N698" s="70"/>
      <c r="O698" s="70"/>
      <c r="P698" s="70"/>
      <c r="Q698" s="70"/>
    </row>
    <row r="699" spans="1:17" ht="15.75" customHeight="1" x14ac:dyDescent="0.25">
      <c r="A699" s="70"/>
      <c r="B699" s="71"/>
      <c r="C699" s="71"/>
      <c r="D699" s="72"/>
      <c r="E699" s="72"/>
      <c r="F699" s="70"/>
      <c r="G699" s="70"/>
      <c r="H699" s="70"/>
      <c r="I699" s="70"/>
      <c r="J699" s="70"/>
      <c r="K699" s="70"/>
      <c r="L699" s="70"/>
      <c r="M699" s="70"/>
      <c r="N699" s="70"/>
      <c r="O699" s="70"/>
      <c r="P699" s="70"/>
      <c r="Q699" s="70"/>
    </row>
    <row r="700" spans="1:17" ht="15.75" customHeight="1" x14ac:dyDescent="0.25">
      <c r="A700" s="70"/>
      <c r="B700" s="71"/>
      <c r="C700" s="71"/>
      <c r="D700" s="72"/>
      <c r="E700" s="72"/>
      <c r="F700" s="70"/>
      <c r="G700" s="70"/>
      <c r="H700" s="70"/>
      <c r="I700" s="70"/>
      <c r="J700" s="70"/>
      <c r="K700" s="70"/>
      <c r="L700" s="70"/>
      <c r="M700" s="70"/>
      <c r="N700" s="70"/>
      <c r="O700" s="70"/>
      <c r="P700" s="70"/>
      <c r="Q700" s="70"/>
    </row>
    <row r="701" spans="1:17" ht="15.75" customHeight="1" x14ac:dyDescent="0.25">
      <c r="A701" s="70"/>
      <c r="B701" s="71"/>
      <c r="C701" s="71"/>
      <c r="D701" s="72"/>
      <c r="E701" s="72"/>
      <c r="F701" s="70"/>
      <c r="G701" s="70"/>
      <c r="H701" s="70"/>
      <c r="I701" s="70"/>
      <c r="J701" s="70"/>
      <c r="K701" s="70"/>
      <c r="L701" s="70"/>
      <c r="M701" s="70"/>
      <c r="N701" s="70"/>
      <c r="O701" s="70"/>
      <c r="P701" s="70"/>
      <c r="Q701" s="70"/>
    </row>
    <row r="702" spans="1:17" ht="15.75" customHeight="1" x14ac:dyDescent="0.25">
      <c r="A702" s="70"/>
      <c r="B702" s="71"/>
      <c r="C702" s="71"/>
      <c r="D702" s="72"/>
      <c r="E702" s="72"/>
      <c r="F702" s="70"/>
      <c r="G702" s="70"/>
      <c r="H702" s="70"/>
      <c r="I702" s="70"/>
      <c r="J702" s="70"/>
      <c r="K702" s="70"/>
      <c r="L702" s="70"/>
      <c r="M702" s="70"/>
      <c r="N702" s="70"/>
      <c r="O702" s="70"/>
      <c r="P702" s="70"/>
      <c r="Q702" s="70"/>
    </row>
    <row r="703" spans="1:17" ht="15.75" customHeight="1" x14ac:dyDescent="0.25">
      <c r="A703" s="70"/>
      <c r="B703" s="71"/>
      <c r="C703" s="71"/>
      <c r="D703" s="72"/>
      <c r="E703" s="72"/>
      <c r="F703" s="70"/>
      <c r="G703" s="70"/>
      <c r="H703" s="70"/>
      <c r="I703" s="70"/>
      <c r="J703" s="70"/>
      <c r="K703" s="70"/>
      <c r="L703" s="70"/>
      <c r="M703" s="70"/>
      <c r="N703" s="70"/>
      <c r="O703" s="70"/>
      <c r="P703" s="70"/>
      <c r="Q703" s="70"/>
    </row>
    <row r="704" spans="1:17" ht="15.75" customHeight="1" x14ac:dyDescent="0.25">
      <c r="A704" s="70"/>
      <c r="B704" s="71"/>
      <c r="C704" s="71"/>
      <c r="D704" s="72"/>
      <c r="E704" s="72"/>
      <c r="F704" s="70"/>
      <c r="G704" s="70"/>
      <c r="H704" s="70"/>
      <c r="I704" s="70"/>
      <c r="J704" s="70"/>
      <c r="K704" s="70"/>
      <c r="L704" s="70"/>
      <c r="M704" s="70"/>
      <c r="N704" s="70"/>
      <c r="O704" s="70"/>
      <c r="P704" s="70"/>
      <c r="Q704" s="70"/>
    </row>
    <row r="705" spans="1:17" ht="15.75" customHeight="1" x14ac:dyDescent="0.25">
      <c r="A705" s="70"/>
      <c r="B705" s="71"/>
      <c r="C705" s="71"/>
      <c r="D705" s="72"/>
      <c r="E705" s="72"/>
      <c r="F705" s="70"/>
      <c r="G705" s="70"/>
      <c r="H705" s="70"/>
      <c r="I705" s="70"/>
      <c r="J705" s="70"/>
      <c r="K705" s="70"/>
      <c r="L705" s="70"/>
      <c r="M705" s="70"/>
      <c r="N705" s="70"/>
      <c r="O705" s="70"/>
      <c r="P705" s="70"/>
      <c r="Q705" s="70"/>
    </row>
    <row r="706" spans="1:17" ht="15.75" customHeight="1" x14ac:dyDescent="0.25">
      <c r="A706" s="70"/>
      <c r="B706" s="71"/>
      <c r="C706" s="71"/>
      <c r="D706" s="72"/>
      <c r="E706" s="72"/>
      <c r="F706" s="70"/>
      <c r="G706" s="70"/>
      <c r="H706" s="70"/>
      <c r="I706" s="70"/>
      <c r="J706" s="70"/>
      <c r="K706" s="70"/>
      <c r="L706" s="70"/>
      <c r="M706" s="70"/>
      <c r="N706" s="70"/>
      <c r="O706" s="70"/>
      <c r="P706" s="70"/>
      <c r="Q706" s="70"/>
    </row>
    <row r="707" spans="1:17" ht="15.75" customHeight="1" x14ac:dyDescent="0.25">
      <c r="A707" s="70"/>
      <c r="B707" s="71"/>
      <c r="C707" s="71"/>
      <c r="D707" s="72"/>
      <c r="E707" s="72"/>
      <c r="F707" s="70"/>
      <c r="G707" s="70"/>
      <c r="H707" s="70"/>
      <c r="I707" s="70"/>
      <c r="J707" s="70"/>
      <c r="K707" s="70"/>
      <c r="L707" s="70"/>
      <c r="M707" s="70"/>
      <c r="N707" s="70"/>
      <c r="O707" s="70"/>
      <c r="P707" s="70"/>
      <c r="Q707" s="70"/>
    </row>
    <row r="708" spans="1:17" ht="15.75" customHeight="1" x14ac:dyDescent="0.25">
      <c r="A708" s="70"/>
      <c r="B708" s="71"/>
      <c r="C708" s="71"/>
      <c r="D708" s="72"/>
      <c r="E708" s="72"/>
      <c r="F708" s="70"/>
      <c r="G708" s="70"/>
      <c r="H708" s="70"/>
      <c r="I708" s="70"/>
      <c r="J708" s="70"/>
      <c r="K708" s="70"/>
      <c r="L708" s="70"/>
      <c r="M708" s="70"/>
      <c r="N708" s="70"/>
      <c r="O708" s="70"/>
      <c r="P708" s="70"/>
      <c r="Q708" s="70"/>
    </row>
    <row r="709" spans="1:17" ht="15.75" customHeight="1" x14ac:dyDescent="0.25">
      <c r="A709" s="70"/>
      <c r="B709" s="71"/>
      <c r="C709" s="71"/>
      <c r="D709" s="72"/>
      <c r="E709" s="72"/>
      <c r="F709" s="70"/>
      <c r="G709" s="70"/>
      <c r="H709" s="70"/>
      <c r="I709" s="70"/>
      <c r="J709" s="70"/>
      <c r="K709" s="70"/>
      <c r="L709" s="70"/>
      <c r="M709" s="70"/>
      <c r="N709" s="70"/>
      <c r="O709" s="70"/>
      <c r="P709" s="70"/>
      <c r="Q709" s="70"/>
    </row>
    <row r="710" spans="1:17" ht="15.75" customHeight="1" x14ac:dyDescent="0.25">
      <c r="A710" s="70"/>
      <c r="B710" s="71"/>
      <c r="C710" s="71"/>
      <c r="D710" s="72"/>
      <c r="E710" s="72"/>
      <c r="F710" s="70"/>
      <c r="G710" s="70"/>
      <c r="H710" s="70"/>
      <c r="I710" s="70"/>
      <c r="J710" s="70"/>
      <c r="K710" s="70"/>
      <c r="L710" s="70"/>
      <c r="M710" s="70"/>
      <c r="N710" s="70"/>
      <c r="O710" s="70"/>
      <c r="P710" s="70"/>
      <c r="Q710" s="70"/>
    </row>
    <row r="711" spans="1:17" ht="15.75" customHeight="1" x14ac:dyDescent="0.25">
      <c r="A711" s="70"/>
      <c r="B711" s="71"/>
      <c r="C711" s="71"/>
      <c r="D711" s="72"/>
      <c r="E711" s="72"/>
      <c r="F711" s="70"/>
      <c r="G711" s="70"/>
      <c r="H711" s="70"/>
      <c r="I711" s="70"/>
      <c r="J711" s="70"/>
      <c r="K711" s="70"/>
      <c r="L711" s="70"/>
      <c r="M711" s="70"/>
      <c r="N711" s="70"/>
      <c r="O711" s="70"/>
      <c r="P711" s="70"/>
      <c r="Q711" s="70"/>
    </row>
    <row r="712" spans="1:17" ht="15.75" customHeight="1" x14ac:dyDescent="0.25">
      <c r="A712" s="70"/>
      <c r="B712" s="71"/>
      <c r="C712" s="71"/>
      <c r="D712" s="72"/>
      <c r="E712" s="72"/>
      <c r="F712" s="70"/>
      <c r="G712" s="70"/>
      <c r="H712" s="70"/>
      <c r="I712" s="70"/>
      <c r="J712" s="70"/>
      <c r="K712" s="70"/>
      <c r="L712" s="70"/>
      <c r="M712" s="70"/>
      <c r="N712" s="70"/>
      <c r="O712" s="70"/>
      <c r="P712" s="70"/>
      <c r="Q712" s="70"/>
    </row>
    <row r="713" spans="1:17" ht="15.75" customHeight="1" x14ac:dyDescent="0.25">
      <c r="A713" s="70"/>
      <c r="B713" s="71"/>
      <c r="C713" s="71"/>
      <c r="D713" s="72"/>
      <c r="E713" s="72"/>
      <c r="F713" s="70"/>
      <c r="G713" s="70"/>
      <c r="H713" s="70"/>
      <c r="I713" s="70"/>
      <c r="J713" s="70"/>
      <c r="K713" s="70"/>
      <c r="L713" s="70"/>
      <c r="M713" s="70"/>
      <c r="N713" s="70"/>
      <c r="O713" s="70"/>
      <c r="P713" s="70"/>
      <c r="Q713" s="70"/>
    </row>
    <row r="714" spans="1:17" ht="15.75" customHeight="1" x14ac:dyDescent="0.25">
      <c r="A714" s="70"/>
      <c r="B714" s="71"/>
      <c r="C714" s="71"/>
      <c r="D714" s="72"/>
      <c r="E714" s="72"/>
      <c r="F714" s="70"/>
      <c r="G714" s="70"/>
      <c r="H714" s="70"/>
      <c r="I714" s="70"/>
      <c r="J714" s="70"/>
      <c r="K714" s="70"/>
      <c r="L714" s="70"/>
      <c r="M714" s="70"/>
      <c r="N714" s="70"/>
      <c r="O714" s="70"/>
      <c r="P714" s="70"/>
      <c r="Q714" s="70"/>
    </row>
    <row r="715" spans="1:17" ht="15.75" customHeight="1" x14ac:dyDescent="0.25">
      <c r="A715" s="70"/>
      <c r="B715" s="71"/>
      <c r="C715" s="71"/>
      <c r="D715" s="72"/>
      <c r="E715" s="72"/>
      <c r="F715" s="70"/>
      <c r="G715" s="70"/>
      <c r="H715" s="70"/>
      <c r="I715" s="70"/>
      <c r="J715" s="70"/>
      <c r="K715" s="70"/>
      <c r="L715" s="70"/>
      <c r="M715" s="70"/>
      <c r="N715" s="70"/>
      <c r="O715" s="70"/>
      <c r="P715" s="70"/>
      <c r="Q715" s="70"/>
    </row>
    <row r="716" spans="1:17" ht="15.75" customHeight="1" x14ac:dyDescent="0.25">
      <c r="A716" s="70"/>
      <c r="B716" s="71"/>
      <c r="C716" s="71"/>
      <c r="D716" s="72"/>
      <c r="E716" s="72"/>
      <c r="F716" s="70"/>
      <c r="G716" s="70"/>
      <c r="H716" s="70"/>
      <c r="I716" s="70"/>
      <c r="J716" s="70"/>
      <c r="K716" s="70"/>
      <c r="L716" s="70"/>
      <c r="M716" s="70"/>
      <c r="N716" s="70"/>
      <c r="O716" s="70"/>
      <c r="P716" s="70"/>
      <c r="Q716" s="70"/>
    </row>
    <row r="717" spans="1:17" ht="15.75" customHeight="1" x14ac:dyDescent="0.25">
      <c r="A717" s="70"/>
      <c r="B717" s="71"/>
      <c r="C717" s="71"/>
      <c r="D717" s="72"/>
      <c r="E717" s="72"/>
      <c r="F717" s="70"/>
      <c r="G717" s="70"/>
      <c r="H717" s="70"/>
      <c r="I717" s="70"/>
      <c r="J717" s="70"/>
      <c r="K717" s="70"/>
      <c r="L717" s="70"/>
      <c r="M717" s="70"/>
      <c r="N717" s="70"/>
      <c r="O717" s="70"/>
      <c r="P717" s="70"/>
      <c r="Q717" s="70"/>
    </row>
    <row r="718" spans="1:17" ht="15.75" customHeight="1" x14ac:dyDescent="0.25">
      <c r="A718" s="70"/>
      <c r="B718" s="71"/>
      <c r="C718" s="71"/>
      <c r="D718" s="72"/>
      <c r="E718" s="72"/>
      <c r="F718" s="70"/>
      <c r="G718" s="70"/>
      <c r="H718" s="70"/>
      <c r="I718" s="70"/>
      <c r="J718" s="70"/>
      <c r="K718" s="70"/>
      <c r="L718" s="70"/>
      <c r="M718" s="70"/>
      <c r="N718" s="70"/>
      <c r="O718" s="70"/>
      <c r="P718" s="70"/>
      <c r="Q718" s="70"/>
    </row>
    <row r="719" spans="1:17" ht="15.75" customHeight="1" x14ac:dyDescent="0.25">
      <c r="A719" s="70"/>
      <c r="B719" s="71"/>
      <c r="C719" s="71"/>
      <c r="D719" s="72"/>
      <c r="E719" s="72"/>
      <c r="F719" s="70"/>
      <c r="G719" s="70"/>
      <c r="H719" s="70"/>
      <c r="I719" s="70"/>
      <c r="J719" s="70"/>
      <c r="K719" s="70"/>
      <c r="L719" s="70"/>
      <c r="M719" s="70"/>
      <c r="N719" s="70"/>
      <c r="O719" s="70"/>
      <c r="P719" s="70"/>
      <c r="Q719" s="70"/>
    </row>
    <row r="720" spans="1:17" ht="15.75" customHeight="1" x14ac:dyDescent="0.25">
      <c r="A720" s="70"/>
      <c r="B720" s="71"/>
      <c r="C720" s="71"/>
      <c r="D720" s="72"/>
      <c r="E720" s="72"/>
      <c r="F720" s="70"/>
      <c r="G720" s="70"/>
      <c r="H720" s="70"/>
      <c r="I720" s="70"/>
      <c r="J720" s="70"/>
      <c r="K720" s="70"/>
      <c r="L720" s="70"/>
      <c r="M720" s="70"/>
      <c r="N720" s="70"/>
      <c r="O720" s="70"/>
      <c r="P720" s="70"/>
      <c r="Q720" s="70"/>
    </row>
    <row r="721" spans="1:17" ht="15.75" customHeight="1" x14ac:dyDescent="0.25">
      <c r="A721" s="70"/>
      <c r="B721" s="71"/>
      <c r="C721" s="71"/>
      <c r="D721" s="72"/>
      <c r="E721" s="72"/>
      <c r="F721" s="70"/>
      <c r="G721" s="70"/>
      <c r="H721" s="70"/>
      <c r="I721" s="70"/>
      <c r="J721" s="70"/>
      <c r="K721" s="70"/>
      <c r="L721" s="70"/>
      <c r="M721" s="70"/>
      <c r="N721" s="70"/>
      <c r="O721" s="70"/>
      <c r="P721" s="70"/>
      <c r="Q721" s="70"/>
    </row>
    <row r="722" spans="1:17" ht="15.75" customHeight="1" x14ac:dyDescent="0.25">
      <c r="A722" s="70"/>
      <c r="B722" s="71"/>
      <c r="C722" s="71"/>
      <c r="D722" s="72"/>
      <c r="E722" s="72"/>
      <c r="F722" s="70"/>
      <c r="G722" s="70"/>
      <c r="H722" s="70"/>
      <c r="I722" s="70"/>
      <c r="J722" s="70"/>
      <c r="K722" s="70"/>
      <c r="L722" s="70"/>
      <c r="M722" s="70"/>
      <c r="N722" s="70"/>
      <c r="O722" s="70"/>
      <c r="P722" s="70"/>
      <c r="Q722" s="70"/>
    </row>
    <row r="723" spans="1:17" ht="15.75" customHeight="1" x14ac:dyDescent="0.25">
      <c r="A723" s="70"/>
      <c r="B723" s="71"/>
      <c r="C723" s="71"/>
      <c r="D723" s="72"/>
      <c r="E723" s="72"/>
      <c r="F723" s="70"/>
      <c r="G723" s="70"/>
      <c r="H723" s="70"/>
      <c r="I723" s="70"/>
      <c r="J723" s="70"/>
      <c r="K723" s="70"/>
      <c r="L723" s="70"/>
      <c r="M723" s="70"/>
      <c r="N723" s="70"/>
      <c r="O723" s="70"/>
      <c r="P723" s="70"/>
      <c r="Q723" s="70"/>
    </row>
    <row r="724" spans="1:17" ht="15.75" customHeight="1" x14ac:dyDescent="0.25">
      <c r="A724" s="70"/>
      <c r="B724" s="71"/>
      <c r="C724" s="71"/>
      <c r="D724" s="72"/>
      <c r="E724" s="72"/>
      <c r="F724" s="70"/>
      <c r="G724" s="70"/>
      <c r="H724" s="70"/>
      <c r="I724" s="70"/>
      <c r="J724" s="70"/>
      <c r="K724" s="70"/>
      <c r="L724" s="70"/>
      <c r="M724" s="70"/>
      <c r="N724" s="70"/>
      <c r="O724" s="70"/>
      <c r="P724" s="70"/>
      <c r="Q724" s="70"/>
    </row>
    <row r="725" spans="1:17" ht="15.75" customHeight="1" x14ac:dyDescent="0.25">
      <c r="A725" s="70"/>
      <c r="B725" s="71"/>
      <c r="C725" s="71"/>
      <c r="D725" s="72"/>
      <c r="E725" s="72"/>
      <c r="F725" s="70"/>
      <c r="G725" s="70"/>
      <c r="H725" s="70"/>
      <c r="I725" s="70"/>
      <c r="J725" s="70"/>
      <c r="K725" s="70"/>
      <c r="L725" s="70"/>
      <c r="M725" s="70"/>
      <c r="N725" s="70"/>
      <c r="O725" s="70"/>
      <c r="P725" s="70"/>
      <c r="Q725" s="70"/>
    </row>
    <row r="726" spans="1:17" ht="15.75" customHeight="1" x14ac:dyDescent="0.25">
      <c r="A726" s="70"/>
      <c r="B726" s="71"/>
      <c r="C726" s="71"/>
      <c r="D726" s="72"/>
      <c r="E726" s="72"/>
      <c r="F726" s="70"/>
      <c r="G726" s="70"/>
      <c r="H726" s="70"/>
      <c r="I726" s="70"/>
      <c r="J726" s="70"/>
      <c r="K726" s="70"/>
      <c r="L726" s="70"/>
      <c r="M726" s="70"/>
      <c r="N726" s="70"/>
      <c r="O726" s="70"/>
      <c r="P726" s="70"/>
      <c r="Q726" s="70"/>
    </row>
    <row r="727" spans="1:17" ht="15.75" customHeight="1" x14ac:dyDescent="0.25">
      <c r="A727" s="70"/>
      <c r="B727" s="71"/>
      <c r="C727" s="71"/>
      <c r="D727" s="72"/>
      <c r="E727" s="72"/>
      <c r="F727" s="70"/>
      <c r="G727" s="70"/>
      <c r="H727" s="70"/>
      <c r="I727" s="70"/>
      <c r="J727" s="70"/>
      <c r="K727" s="70"/>
      <c r="L727" s="70"/>
      <c r="M727" s="70"/>
      <c r="N727" s="70"/>
      <c r="O727" s="70"/>
      <c r="P727" s="70"/>
      <c r="Q727" s="70"/>
    </row>
    <row r="728" spans="1:17" ht="15.75" customHeight="1" x14ac:dyDescent="0.25">
      <c r="A728" s="70"/>
      <c r="B728" s="71"/>
      <c r="C728" s="71"/>
      <c r="D728" s="72"/>
      <c r="E728" s="72"/>
      <c r="F728" s="70"/>
      <c r="G728" s="70"/>
      <c r="H728" s="70"/>
      <c r="I728" s="70"/>
      <c r="J728" s="70"/>
      <c r="K728" s="70"/>
      <c r="L728" s="70"/>
      <c r="M728" s="70"/>
      <c r="N728" s="70"/>
      <c r="O728" s="70"/>
      <c r="P728" s="70"/>
      <c r="Q728" s="70"/>
    </row>
    <row r="729" spans="1:17" ht="15.75" customHeight="1" x14ac:dyDescent="0.25">
      <c r="A729" s="70"/>
      <c r="B729" s="71"/>
      <c r="C729" s="71"/>
      <c r="D729" s="72"/>
      <c r="E729" s="72"/>
      <c r="F729" s="70"/>
      <c r="G729" s="70"/>
      <c r="H729" s="70"/>
      <c r="I729" s="70"/>
      <c r="J729" s="70"/>
      <c r="K729" s="70"/>
      <c r="L729" s="70"/>
      <c r="M729" s="70"/>
      <c r="N729" s="70"/>
      <c r="O729" s="70"/>
      <c r="P729" s="70"/>
      <c r="Q729" s="70"/>
    </row>
    <row r="730" spans="1:17" ht="15.75" customHeight="1" x14ac:dyDescent="0.25">
      <c r="A730" s="70"/>
      <c r="B730" s="71"/>
      <c r="C730" s="71"/>
      <c r="D730" s="72"/>
      <c r="E730" s="72"/>
      <c r="F730" s="70"/>
      <c r="G730" s="70"/>
      <c r="H730" s="70"/>
      <c r="I730" s="70"/>
      <c r="J730" s="70"/>
      <c r="K730" s="70"/>
      <c r="L730" s="70"/>
      <c r="M730" s="70"/>
      <c r="N730" s="70"/>
      <c r="O730" s="70"/>
      <c r="P730" s="70"/>
      <c r="Q730" s="70"/>
    </row>
    <row r="731" spans="1:17" ht="15.75" customHeight="1" x14ac:dyDescent="0.25">
      <c r="A731" s="70"/>
      <c r="B731" s="71"/>
      <c r="C731" s="71"/>
      <c r="D731" s="72"/>
      <c r="E731" s="72"/>
      <c r="F731" s="70"/>
      <c r="G731" s="70"/>
      <c r="H731" s="70"/>
      <c r="I731" s="70"/>
      <c r="J731" s="70"/>
      <c r="K731" s="70"/>
      <c r="L731" s="70"/>
      <c r="M731" s="70"/>
      <c r="N731" s="70"/>
      <c r="O731" s="70"/>
      <c r="P731" s="70"/>
      <c r="Q731" s="70"/>
    </row>
    <row r="732" spans="1:17" ht="15.75" customHeight="1" x14ac:dyDescent="0.25">
      <c r="A732" s="70"/>
      <c r="B732" s="71"/>
      <c r="C732" s="71"/>
      <c r="D732" s="72"/>
      <c r="E732" s="72"/>
      <c r="F732" s="70"/>
      <c r="G732" s="70"/>
      <c r="H732" s="70"/>
      <c r="I732" s="70"/>
      <c r="J732" s="70"/>
      <c r="K732" s="70"/>
      <c r="L732" s="70"/>
      <c r="M732" s="70"/>
      <c r="N732" s="70"/>
      <c r="O732" s="70"/>
      <c r="P732" s="70"/>
      <c r="Q732" s="70"/>
    </row>
    <row r="733" spans="1:17" ht="15.75" customHeight="1" x14ac:dyDescent="0.25">
      <c r="A733" s="70"/>
      <c r="B733" s="71"/>
      <c r="C733" s="71"/>
      <c r="D733" s="72"/>
      <c r="E733" s="72"/>
      <c r="F733" s="70"/>
      <c r="G733" s="70"/>
      <c r="H733" s="70"/>
      <c r="I733" s="70"/>
      <c r="J733" s="70"/>
      <c r="K733" s="70"/>
      <c r="L733" s="70"/>
      <c r="M733" s="70"/>
      <c r="N733" s="70"/>
      <c r="O733" s="70"/>
      <c r="P733" s="70"/>
      <c r="Q733" s="70"/>
    </row>
    <row r="734" spans="1:17" ht="15.75" customHeight="1" x14ac:dyDescent="0.25">
      <c r="A734" s="70"/>
      <c r="B734" s="71"/>
      <c r="C734" s="71"/>
      <c r="D734" s="72"/>
      <c r="E734" s="72"/>
      <c r="F734" s="70"/>
      <c r="G734" s="70"/>
      <c r="H734" s="70"/>
      <c r="I734" s="70"/>
      <c r="J734" s="70"/>
      <c r="K734" s="70"/>
      <c r="L734" s="70"/>
      <c r="M734" s="70"/>
      <c r="N734" s="70"/>
      <c r="O734" s="70"/>
      <c r="P734" s="70"/>
      <c r="Q734" s="70"/>
    </row>
    <row r="735" spans="1:17" ht="15.75" customHeight="1" x14ac:dyDescent="0.25">
      <c r="A735" s="70"/>
      <c r="B735" s="71"/>
      <c r="C735" s="71"/>
      <c r="D735" s="72"/>
      <c r="E735" s="72"/>
      <c r="F735" s="70"/>
      <c r="G735" s="70"/>
      <c r="H735" s="70"/>
      <c r="I735" s="70"/>
      <c r="J735" s="70"/>
      <c r="K735" s="70"/>
      <c r="L735" s="70"/>
      <c r="M735" s="70"/>
      <c r="N735" s="70"/>
      <c r="O735" s="70"/>
      <c r="P735" s="70"/>
      <c r="Q735" s="70"/>
    </row>
    <row r="736" spans="1:17" ht="15.75" customHeight="1" x14ac:dyDescent="0.25">
      <c r="A736" s="70"/>
      <c r="B736" s="71"/>
      <c r="C736" s="71"/>
      <c r="D736" s="72"/>
      <c r="E736" s="72"/>
      <c r="F736" s="70"/>
      <c r="G736" s="70"/>
      <c r="H736" s="70"/>
      <c r="I736" s="70"/>
      <c r="J736" s="70"/>
      <c r="K736" s="70"/>
      <c r="L736" s="70"/>
      <c r="M736" s="70"/>
      <c r="N736" s="70"/>
      <c r="O736" s="70"/>
      <c r="P736" s="70"/>
      <c r="Q736" s="70"/>
    </row>
    <row r="737" spans="1:17" ht="15.75" customHeight="1" x14ac:dyDescent="0.25">
      <c r="A737" s="70"/>
      <c r="B737" s="71"/>
      <c r="C737" s="71"/>
      <c r="D737" s="72"/>
      <c r="E737" s="72"/>
      <c r="F737" s="70"/>
      <c r="G737" s="70"/>
      <c r="H737" s="70"/>
      <c r="I737" s="70"/>
      <c r="J737" s="70"/>
      <c r="K737" s="70"/>
      <c r="L737" s="70"/>
      <c r="M737" s="70"/>
      <c r="N737" s="70"/>
      <c r="O737" s="70"/>
      <c r="P737" s="70"/>
      <c r="Q737" s="70"/>
    </row>
    <row r="738" spans="1:17" ht="15.75" customHeight="1" x14ac:dyDescent="0.25">
      <c r="A738" s="70"/>
      <c r="B738" s="71"/>
      <c r="C738" s="71"/>
      <c r="D738" s="72"/>
      <c r="E738" s="72"/>
      <c r="F738" s="70"/>
      <c r="G738" s="70"/>
      <c r="H738" s="70"/>
      <c r="I738" s="70"/>
      <c r="J738" s="70"/>
      <c r="K738" s="70"/>
      <c r="L738" s="70"/>
      <c r="M738" s="70"/>
      <c r="N738" s="70"/>
      <c r="O738" s="70"/>
      <c r="P738" s="70"/>
      <c r="Q738" s="70"/>
    </row>
    <row r="739" spans="1:17" ht="15.75" customHeight="1" x14ac:dyDescent="0.25">
      <c r="A739" s="70"/>
      <c r="B739" s="71"/>
      <c r="C739" s="71"/>
      <c r="D739" s="72"/>
      <c r="E739" s="72"/>
      <c r="F739" s="70"/>
      <c r="G739" s="70"/>
      <c r="H739" s="70"/>
      <c r="I739" s="70"/>
      <c r="J739" s="70"/>
      <c r="K739" s="70"/>
      <c r="L739" s="70"/>
      <c r="M739" s="70"/>
      <c r="N739" s="70"/>
      <c r="O739" s="70"/>
      <c r="P739" s="70"/>
      <c r="Q739" s="70"/>
    </row>
    <row r="740" spans="1:17" ht="15.75" customHeight="1" x14ac:dyDescent="0.25">
      <c r="A740" s="70"/>
      <c r="B740" s="71"/>
      <c r="C740" s="71"/>
      <c r="D740" s="72"/>
      <c r="E740" s="72"/>
      <c r="F740" s="70"/>
      <c r="G740" s="70"/>
      <c r="H740" s="70"/>
      <c r="I740" s="70"/>
      <c r="J740" s="70"/>
      <c r="K740" s="70"/>
      <c r="L740" s="70"/>
      <c r="M740" s="70"/>
      <c r="N740" s="70"/>
      <c r="O740" s="70"/>
      <c r="P740" s="70"/>
      <c r="Q740" s="70"/>
    </row>
    <row r="741" spans="1:17" ht="15.75" customHeight="1" x14ac:dyDescent="0.25">
      <c r="A741" s="70"/>
      <c r="B741" s="71"/>
      <c r="C741" s="71"/>
      <c r="D741" s="72"/>
      <c r="E741" s="72"/>
      <c r="F741" s="70"/>
      <c r="G741" s="70"/>
      <c r="H741" s="70"/>
      <c r="I741" s="70"/>
      <c r="J741" s="70"/>
      <c r="K741" s="70"/>
      <c r="L741" s="70"/>
      <c r="M741" s="70"/>
      <c r="N741" s="70"/>
      <c r="O741" s="70"/>
      <c r="P741" s="70"/>
      <c r="Q741" s="70"/>
    </row>
    <row r="742" spans="1:17" ht="15.75" customHeight="1" x14ac:dyDescent="0.25">
      <c r="A742" s="70"/>
      <c r="B742" s="71"/>
      <c r="C742" s="71"/>
      <c r="D742" s="72"/>
      <c r="E742" s="72"/>
      <c r="F742" s="70"/>
      <c r="G742" s="70"/>
      <c r="H742" s="70"/>
      <c r="I742" s="70"/>
      <c r="J742" s="70"/>
      <c r="K742" s="70"/>
      <c r="L742" s="70"/>
      <c r="M742" s="70"/>
      <c r="N742" s="70"/>
      <c r="O742" s="70"/>
      <c r="P742" s="70"/>
      <c r="Q742" s="70"/>
    </row>
    <row r="743" spans="1:17" ht="15.75" customHeight="1" x14ac:dyDescent="0.25">
      <c r="A743" s="70"/>
      <c r="B743" s="71"/>
      <c r="C743" s="71"/>
      <c r="D743" s="72"/>
      <c r="E743" s="72"/>
      <c r="F743" s="70"/>
      <c r="G743" s="70"/>
      <c r="H743" s="70"/>
      <c r="I743" s="70"/>
      <c r="J743" s="70"/>
      <c r="K743" s="70"/>
      <c r="L743" s="70"/>
      <c r="M743" s="70"/>
      <c r="N743" s="70"/>
      <c r="O743" s="70"/>
      <c r="P743" s="70"/>
      <c r="Q743" s="70"/>
    </row>
    <row r="744" spans="1:17" ht="15.75" customHeight="1" x14ac:dyDescent="0.25">
      <c r="A744" s="70"/>
      <c r="B744" s="71"/>
      <c r="C744" s="71"/>
      <c r="D744" s="72"/>
      <c r="E744" s="72"/>
      <c r="F744" s="70"/>
      <c r="G744" s="70"/>
      <c r="H744" s="70"/>
      <c r="I744" s="70"/>
      <c r="J744" s="70"/>
      <c r="K744" s="70"/>
      <c r="L744" s="70"/>
      <c r="M744" s="70"/>
      <c r="N744" s="70"/>
      <c r="O744" s="70"/>
      <c r="P744" s="70"/>
      <c r="Q744" s="70"/>
    </row>
    <row r="745" spans="1:17" ht="15.75" customHeight="1" x14ac:dyDescent="0.25">
      <c r="A745" s="70"/>
      <c r="B745" s="71"/>
      <c r="C745" s="71"/>
      <c r="D745" s="72"/>
      <c r="E745" s="72"/>
      <c r="F745" s="70"/>
      <c r="G745" s="70"/>
      <c r="H745" s="70"/>
      <c r="I745" s="70"/>
      <c r="J745" s="70"/>
      <c r="K745" s="70"/>
      <c r="L745" s="70"/>
      <c r="M745" s="70"/>
      <c r="N745" s="70"/>
      <c r="O745" s="70"/>
      <c r="P745" s="70"/>
      <c r="Q745" s="70"/>
    </row>
    <row r="746" spans="1:17" ht="15.75" customHeight="1" x14ac:dyDescent="0.25">
      <c r="A746" s="70"/>
      <c r="B746" s="71"/>
      <c r="C746" s="71"/>
      <c r="D746" s="72"/>
      <c r="E746" s="72"/>
      <c r="F746" s="70"/>
      <c r="G746" s="70"/>
      <c r="H746" s="70"/>
      <c r="I746" s="70"/>
      <c r="J746" s="70"/>
      <c r="K746" s="70"/>
      <c r="L746" s="70"/>
      <c r="M746" s="70"/>
      <c r="N746" s="70"/>
      <c r="O746" s="70"/>
      <c r="P746" s="70"/>
      <c r="Q746" s="70"/>
    </row>
    <row r="747" spans="1:17" ht="15.75" customHeight="1" x14ac:dyDescent="0.25">
      <c r="A747" s="70"/>
      <c r="B747" s="71"/>
      <c r="C747" s="71"/>
      <c r="D747" s="72"/>
      <c r="E747" s="72"/>
      <c r="F747" s="70"/>
      <c r="G747" s="70"/>
      <c r="H747" s="70"/>
      <c r="I747" s="70"/>
      <c r="J747" s="70"/>
      <c r="K747" s="70"/>
      <c r="L747" s="70"/>
      <c r="M747" s="70"/>
      <c r="N747" s="70"/>
      <c r="O747" s="70"/>
      <c r="P747" s="70"/>
      <c r="Q747" s="70"/>
    </row>
    <row r="748" spans="1:17" ht="15.75" customHeight="1" x14ac:dyDescent="0.25">
      <c r="A748" s="70"/>
      <c r="B748" s="71"/>
      <c r="C748" s="71"/>
      <c r="D748" s="72"/>
      <c r="E748" s="72"/>
      <c r="F748" s="70"/>
      <c r="G748" s="70"/>
      <c r="H748" s="70"/>
      <c r="I748" s="70"/>
      <c r="J748" s="70"/>
      <c r="K748" s="70"/>
      <c r="L748" s="70"/>
      <c r="M748" s="70"/>
      <c r="N748" s="70"/>
      <c r="O748" s="70"/>
      <c r="P748" s="70"/>
      <c r="Q748" s="70"/>
    </row>
    <row r="749" spans="1:17" ht="15.75" customHeight="1" x14ac:dyDescent="0.25">
      <c r="A749" s="70"/>
      <c r="B749" s="71"/>
      <c r="C749" s="71"/>
      <c r="D749" s="72"/>
      <c r="E749" s="72"/>
      <c r="F749" s="70"/>
      <c r="G749" s="70"/>
      <c r="H749" s="70"/>
      <c r="I749" s="70"/>
      <c r="J749" s="70"/>
      <c r="K749" s="70"/>
      <c r="L749" s="70"/>
      <c r="M749" s="70"/>
      <c r="N749" s="70"/>
      <c r="O749" s="70"/>
      <c r="P749" s="70"/>
      <c r="Q749" s="70"/>
    </row>
    <row r="750" spans="1:17" ht="15.75" customHeight="1" x14ac:dyDescent="0.25">
      <c r="A750" s="70"/>
      <c r="B750" s="71"/>
      <c r="C750" s="71"/>
      <c r="D750" s="72"/>
      <c r="E750" s="72"/>
      <c r="F750" s="70"/>
      <c r="G750" s="70"/>
      <c r="H750" s="70"/>
      <c r="I750" s="70"/>
      <c r="J750" s="70"/>
      <c r="K750" s="70"/>
      <c r="L750" s="70"/>
      <c r="M750" s="70"/>
      <c r="N750" s="70"/>
      <c r="O750" s="70"/>
      <c r="P750" s="70"/>
      <c r="Q750" s="70"/>
    </row>
    <row r="751" spans="1:17" ht="15.75" customHeight="1" x14ac:dyDescent="0.25">
      <c r="A751" s="70"/>
      <c r="B751" s="71"/>
      <c r="C751" s="71"/>
      <c r="D751" s="72"/>
      <c r="E751" s="72"/>
      <c r="F751" s="70"/>
      <c r="G751" s="70"/>
      <c r="H751" s="70"/>
      <c r="I751" s="70"/>
      <c r="J751" s="70"/>
      <c r="K751" s="70"/>
      <c r="L751" s="70"/>
      <c r="M751" s="70"/>
      <c r="N751" s="70"/>
      <c r="O751" s="70"/>
      <c r="P751" s="70"/>
      <c r="Q751" s="70"/>
    </row>
    <row r="752" spans="1:17" ht="15.75" customHeight="1" x14ac:dyDescent="0.25">
      <c r="A752" s="70"/>
      <c r="B752" s="71"/>
      <c r="C752" s="71"/>
      <c r="D752" s="72"/>
      <c r="E752" s="72"/>
      <c r="F752" s="70"/>
      <c r="G752" s="70"/>
      <c r="H752" s="70"/>
      <c r="I752" s="70"/>
      <c r="J752" s="70"/>
      <c r="K752" s="70"/>
      <c r="L752" s="70"/>
      <c r="M752" s="70"/>
      <c r="N752" s="70"/>
      <c r="O752" s="70"/>
      <c r="P752" s="70"/>
      <c r="Q752" s="70"/>
    </row>
    <row r="753" spans="1:17" ht="15.75" customHeight="1" x14ac:dyDescent="0.25">
      <c r="A753" s="70"/>
      <c r="B753" s="71"/>
      <c r="C753" s="71"/>
      <c r="D753" s="72"/>
      <c r="E753" s="72"/>
      <c r="F753" s="70"/>
      <c r="G753" s="70"/>
      <c r="H753" s="70"/>
      <c r="I753" s="70"/>
      <c r="J753" s="70"/>
      <c r="K753" s="70"/>
      <c r="L753" s="70"/>
      <c r="M753" s="70"/>
      <c r="N753" s="70"/>
      <c r="O753" s="70"/>
      <c r="P753" s="70"/>
      <c r="Q753" s="70"/>
    </row>
    <row r="754" spans="1:17" ht="15.75" customHeight="1" x14ac:dyDescent="0.25">
      <c r="A754" s="70"/>
      <c r="B754" s="71"/>
      <c r="C754" s="71"/>
      <c r="D754" s="72"/>
      <c r="E754" s="72"/>
      <c r="F754" s="70"/>
      <c r="G754" s="70"/>
      <c r="H754" s="70"/>
      <c r="I754" s="70"/>
      <c r="J754" s="70"/>
      <c r="K754" s="70"/>
      <c r="L754" s="70"/>
      <c r="M754" s="70"/>
      <c r="N754" s="70"/>
      <c r="O754" s="70"/>
      <c r="P754" s="70"/>
      <c r="Q754" s="70"/>
    </row>
    <row r="755" spans="1:17" ht="15.75" customHeight="1" x14ac:dyDescent="0.25">
      <c r="A755" s="70"/>
      <c r="B755" s="71"/>
      <c r="C755" s="71"/>
      <c r="D755" s="72"/>
      <c r="E755" s="72"/>
      <c r="F755" s="70"/>
      <c r="G755" s="70"/>
      <c r="H755" s="70"/>
      <c r="I755" s="70"/>
      <c r="J755" s="70"/>
      <c r="K755" s="70"/>
      <c r="L755" s="70"/>
      <c r="M755" s="70"/>
      <c r="N755" s="70"/>
      <c r="O755" s="70"/>
      <c r="P755" s="70"/>
      <c r="Q755" s="70"/>
    </row>
    <row r="756" spans="1:17" ht="15.75" customHeight="1" x14ac:dyDescent="0.25">
      <c r="A756" s="70"/>
      <c r="B756" s="71"/>
      <c r="C756" s="71"/>
      <c r="D756" s="72"/>
      <c r="E756" s="72"/>
      <c r="F756" s="70"/>
      <c r="G756" s="70"/>
      <c r="H756" s="70"/>
      <c r="I756" s="70"/>
      <c r="J756" s="70"/>
      <c r="K756" s="70"/>
      <c r="L756" s="70"/>
      <c r="M756" s="70"/>
      <c r="N756" s="70"/>
      <c r="O756" s="70"/>
      <c r="P756" s="70"/>
      <c r="Q756" s="70"/>
    </row>
    <row r="757" spans="1:17" ht="15.75" customHeight="1" x14ac:dyDescent="0.25">
      <c r="A757" s="70"/>
      <c r="B757" s="71"/>
      <c r="C757" s="71"/>
      <c r="D757" s="72"/>
      <c r="E757" s="72"/>
      <c r="F757" s="70"/>
      <c r="G757" s="70"/>
      <c r="H757" s="70"/>
      <c r="I757" s="70"/>
      <c r="J757" s="70"/>
      <c r="K757" s="70"/>
      <c r="L757" s="70"/>
      <c r="M757" s="70"/>
      <c r="N757" s="70"/>
      <c r="O757" s="70"/>
      <c r="P757" s="70"/>
      <c r="Q757" s="70"/>
    </row>
    <row r="758" spans="1:17" ht="15.75" customHeight="1" x14ac:dyDescent="0.25">
      <c r="A758" s="70"/>
      <c r="B758" s="71"/>
      <c r="C758" s="71"/>
      <c r="D758" s="72"/>
      <c r="E758" s="72"/>
      <c r="F758" s="70"/>
      <c r="G758" s="70"/>
      <c r="H758" s="70"/>
      <c r="I758" s="70"/>
      <c r="J758" s="70"/>
      <c r="K758" s="70"/>
      <c r="L758" s="70"/>
      <c r="M758" s="70"/>
      <c r="N758" s="70"/>
      <c r="O758" s="70"/>
      <c r="P758" s="70"/>
      <c r="Q758" s="70"/>
    </row>
    <row r="759" spans="1:17" ht="15.75" customHeight="1" x14ac:dyDescent="0.25">
      <c r="A759" s="70"/>
      <c r="B759" s="71"/>
      <c r="C759" s="71"/>
      <c r="D759" s="72"/>
      <c r="E759" s="72"/>
      <c r="F759" s="70"/>
      <c r="G759" s="70"/>
      <c r="H759" s="70"/>
      <c r="I759" s="70"/>
      <c r="J759" s="70"/>
      <c r="K759" s="70"/>
      <c r="L759" s="70"/>
      <c r="M759" s="70"/>
      <c r="N759" s="70"/>
      <c r="O759" s="70"/>
      <c r="P759" s="70"/>
      <c r="Q759" s="70"/>
    </row>
    <row r="760" spans="1:17" ht="15.75" customHeight="1" x14ac:dyDescent="0.25">
      <c r="A760" s="70"/>
      <c r="B760" s="71"/>
      <c r="C760" s="71"/>
      <c r="D760" s="72"/>
      <c r="E760" s="72"/>
      <c r="F760" s="70"/>
      <c r="G760" s="70"/>
      <c r="H760" s="70"/>
      <c r="I760" s="70"/>
      <c r="J760" s="70"/>
      <c r="K760" s="70"/>
      <c r="L760" s="70"/>
      <c r="M760" s="70"/>
      <c r="N760" s="70"/>
      <c r="O760" s="70"/>
      <c r="P760" s="70"/>
      <c r="Q760" s="70"/>
    </row>
    <row r="761" spans="1:17" ht="15.75" customHeight="1" x14ac:dyDescent="0.25">
      <c r="A761" s="70"/>
      <c r="B761" s="71"/>
      <c r="C761" s="71"/>
      <c r="D761" s="72"/>
      <c r="E761" s="72"/>
      <c r="F761" s="70"/>
      <c r="G761" s="70"/>
      <c r="H761" s="70"/>
      <c r="I761" s="70"/>
      <c r="J761" s="70"/>
      <c r="K761" s="70"/>
      <c r="L761" s="70"/>
      <c r="M761" s="70"/>
      <c r="N761" s="70"/>
      <c r="O761" s="70"/>
      <c r="P761" s="70"/>
      <c r="Q761" s="70"/>
    </row>
    <row r="762" spans="1:17" ht="15.75" customHeight="1" x14ac:dyDescent="0.25">
      <c r="A762" s="70"/>
      <c r="B762" s="71"/>
      <c r="C762" s="71"/>
      <c r="D762" s="72"/>
      <c r="E762" s="72"/>
      <c r="F762" s="70"/>
      <c r="G762" s="70"/>
      <c r="H762" s="70"/>
      <c r="I762" s="70"/>
      <c r="J762" s="70"/>
      <c r="K762" s="70"/>
      <c r="L762" s="70"/>
      <c r="M762" s="70"/>
      <c r="N762" s="70"/>
      <c r="O762" s="70"/>
      <c r="P762" s="70"/>
      <c r="Q762" s="70"/>
    </row>
    <row r="763" spans="1:17" ht="15.75" customHeight="1" x14ac:dyDescent="0.25">
      <c r="A763" s="70"/>
      <c r="B763" s="71"/>
      <c r="C763" s="71"/>
      <c r="D763" s="72"/>
      <c r="E763" s="72"/>
      <c r="F763" s="70"/>
      <c r="G763" s="70"/>
      <c r="H763" s="70"/>
      <c r="I763" s="70"/>
      <c r="J763" s="70"/>
      <c r="K763" s="70"/>
      <c r="L763" s="70"/>
      <c r="M763" s="70"/>
      <c r="N763" s="70"/>
      <c r="O763" s="70"/>
      <c r="P763" s="70"/>
      <c r="Q763" s="70"/>
    </row>
    <row r="764" spans="1:17" ht="15.75" customHeight="1" x14ac:dyDescent="0.25">
      <c r="A764" s="70"/>
      <c r="B764" s="71"/>
      <c r="C764" s="71"/>
      <c r="D764" s="72"/>
      <c r="E764" s="72"/>
      <c r="F764" s="70"/>
      <c r="G764" s="70"/>
      <c r="H764" s="70"/>
      <c r="I764" s="70"/>
      <c r="J764" s="70"/>
      <c r="K764" s="70"/>
      <c r="L764" s="70"/>
      <c r="M764" s="70"/>
      <c r="N764" s="70"/>
      <c r="O764" s="70"/>
      <c r="P764" s="70"/>
      <c r="Q764" s="70"/>
    </row>
    <row r="765" spans="1:17" ht="15.75" customHeight="1" x14ac:dyDescent="0.25">
      <c r="A765" s="70"/>
      <c r="B765" s="71"/>
      <c r="C765" s="71"/>
      <c r="D765" s="72"/>
      <c r="E765" s="72"/>
      <c r="F765" s="70"/>
      <c r="G765" s="70"/>
      <c r="H765" s="70"/>
      <c r="I765" s="70"/>
      <c r="J765" s="70"/>
      <c r="K765" s="70"/>
      <c r="L765" s="70"/>
      <c r="M765" s="70"/>
      <c r="N765" s="70"/>
      <c r="O765" s="70"/>
      <c r="P765" s="70"/>
      <c r="Q765" s="70"/>
    </row>
    <row r="766" spans="1:17" ht="15.75" customHeight="1" x14ac:dyDescent="0.25">
      <c r="A766" s="70"/>
      <c r="B766" s="71"/>
      <c r="C766" s="71"/>
      <c r="D766" s="72"/>
      <c r="E766" s="72"/>
      <c r="F766" s="70"/>
      <c r="G766" s="70"/>
      <c r="H766" s="70"/>
      <c r="I766" s="70"/>
      <c r="J766" s="70"/>
      <c r="K766" s="70"/>
      <c r="L766" s="70"/>
      <c r="M766" s="70"/>
      <c r="N766" s="70"/>
      <c r="O766" s="70"/>
      <c r="P766" s="70"/>
      <c r="Q766" s="70"/>
    </row>
    <row r="767" spans="1:17" ht="15.75" customHeight="1" x14ac:dyDescent="0.25">
      <c r="A767" s="70"/>
      <c r="B767" s="71"/>
      <c r="C767" s="71"/>
      <c r="D767" s="72"/>
      <c r="E767" s="72"/>
      <c r="F767" s="70"/>
      <c r="G767" s="70"/>
      <c r="H767" s="70"/>
      <c r="I767" s="70"/>
      <c r="J767" s="70"/>
      <c r="K767" s="70"/>
      <c r="L767" s="70"/>
      <c r="M767" s="70"/>
      <c r="N767" s="70"/>
      <c r="O767" s="70"/>
      <c r="P767" s="70"/>
      <c r="Q767" s="70"/>
    </row>
    <row r="768" spans="1:17" ht="15.75" customHeight="1" x14ac:dyDescent="0.25">
      <c r="A768" s="70"/>
      <c r="B768" s="71"/>
      <c r="C768" s="71"/>
      <c r="D768" s="72"/>
      <c r="E768" s="72"/>
      <c r="F768" s="70"/>
      <c r="G768" s="70"/>
      <c r="H768" s="70"/>
      <c r="I768" s="70"/>
      <c r="J768" s="70"/>
      <c r="K768" s="70"/>
      <c r="L768" s="70"/>
      <c r="M768" s="70"/>
      <c r="N768" s="70"/>
      <c r="O768" s="70"/>
      <c r="P768" s="70"/>
      <c r="Q768" s="70"/>
    </row>
    <row r="769" spans="1:17" ht="15.75" customHeight="1" x14ac:dyDescent="0.25">
      <c r="A769" s="70"/>
      <c r="B769" s="71"/>
      <c r="C769" s="71"/>
      <c r="D769" s="72"/>
      <c r="E769" s="72"/>
      <c r="F769" s="70"/>
      <c r="G769" s="70"/>
      <c r="H769" s="70"/>
      <c r="I769" s="70"/>
      <c r="J769" s="70"/>
      <c r="K769" s="70"/>
      <c r="L769" s="70"/>
      <c r="M769" s="70"/>
      <c r="N769" s="70"/>
      <c r="O769" s="70"/>
      <c r="P769" s="70"/>
      <c r="Q769" s="70"/>
    </row>
    <row r="770" spans="1:17" ht="15.75" customHeight="1" x14ac:dyDescent="0.25">
      <c r="A770" s="70"/>
      <c r="B770" s="71"/>
      <c r="C770" s="71"/>
      <c r="D770" s="72"/>
      <c r="E770" s="72"/>
      <c r="F770" s="70"/>
      <c r="G770" s="70"/>
      <c r="H770" s="70"/>
      <c r="I770" s="70"/>
      <c r="J770" s="70"/>
      <c r="K770" s="70"/>
      <c r="L770" s="70"/>
      <c r="M770" s="70"/>
      <c r="N770" s="70"/>
      <c r="O770" s="70"/>
      <c r="P770" s="70"/>
      <c r="Q770" s="70"/>
    </row>
    <row r="771" spans="1:17" ht="15.75" customHeight="1" x14ac:dyDescent="0.25">
      <c r="A771" s="70"/>
      <c r="B771" s="71"/>
      <c r="C771" s="71"/>
      <c r="D771" s="72"/>
      <c r="E771" s="72"/>
      <c r="F771" s="70"/>
      <c r="G771" s="70"/>
      <c r="H771" s="70"/>
      <c r="I771" s="70"/>
      <c r="J771" s="70"/>
      <c r="K771" s="70"/>
      <c r="L771" s="70"/>
      <c r="M771" s="70"/>
      <c r="N771" s="70"/>
      <c r="O771" s="70"/>
      <c r="P771" s="70"/>
      <c r="Q771" s="70"/>
    </row>
    <row r="772" spans="1:17" ht="15.75" customHeight="1" x14ac:dyDescent="0.25">
      <c r="A772" s="70"/>
      <c r="B772" s="71"/>
      <c r="C772" s="71"/>
      <c r="D772" s="72"/>
      <c r="E772" s="72"/>
      <c r="F772" s="70"/>
      <c r="G772" s="70"/>
      <c r="H772" s="70"/>
      <c r="I772" s="70"/>
      <c r="J772" s="70"/>
      <c r="K772" s="70"/>
      <c r="L772" s="70"/>
      <c r="M772" s="70"/>
      <c r="N772" s="70"/>
      <c r="O772" s="70"/>
      <c r="P772" s="70"/>
      <c r="Q772" s="70"/>
    </row>
    <row r="773" spans="1:17" ht="15.75" customHeight="1" x14ac:dyDescent="0.25">
      <c r="A773" s="70"/>
      <c r="B773" s="71"/>
      <c r="C773" s="71"/>
      <c r="D773" s="72"/>
      <c r="E773" s="72"/>
      <c r="F773" s="70"/>
      <c r="G773" s="70"/>
      <c r="H773" s="70"/>
      <c r="I773" s="70"/>
      <c r="J773" s="70"/>
      <c r="K773" s="70"/>
      <c r="L773" s="70"/>
      <c r="M773" s="70"/>
      <c r="N773" s="70"/>
      <c r="O773" s="70"/>
      <c r="P773" s="70"/>
      <c r="Q773" s="70"/>
    </row>
    <row r="774" spans="1:17" ht="15.75" customHeight="1" x14ac:dyDescent="0.25">
      <c r="A774" s="70"/>
      <c r="B774" s="71"/>
      <c r="C774" s="71"/>
      <c r="D774" s="72"/>
      <c r="E774" s="72"/>
      <c r="F774" s="70"/>
      <c r="G774" s="70"/>
      <c r="H774" s="70"/>
      <c r="I774" s="70"/>
      <c r="J774" s="70"/>
      <c r="K774" s="70"/>
      <c r="L774" s="70"/>
      <c r="M774" s="70"/>
      <c r="N774" s="70"/>
      <c r="O774" s="70"/>
      <c r="P774" s="70"/>
      <c r="Q774" s="70"/>
    </row>
    <row r="775" spans="1:17" ht="15.75" customHeight="1" x14ac:dyDescent="0.25">
      <c r="A775" s="70"/>
      <c r="B775" s="71"/>
      <c r="C775" s="71"/>
      <c r="D775" s="72"/>
      <c r="E775" s="72"/>
      <c r="F775" s="70"/>
      <c r="G775" s="70"/>
      <c r="H775" s="70"/>
      <c r="I775" s="70"/>
      <c r="J775" s="70"/>
      <c r="K775" s="70"/>
      <c r="L775" s="70"/>
      <c r="M775" s="70"/>
      <c r="N775" s="70"/>
      <c r="O775" s="70"/>
      <c r="P775" s="70"/>
      <c r="Q775" s="70"/>
    </row>
    <row r="776" spans="1:17" ht="15.75" customHeight="1" x14ac:dyDescent="0.25">
      <c r="A776" s="70"/>
      <c r="B776" s="71"/>
      <c r="C776" s="71"/>
      <c r="D776" s="72"/>
      <c r="E776" s="72"/>
      <c r="F776" s="70"/>
      <c r="G776" s="70"/>
      <c r="H776" s="70"/>
      <c r="I776" s="70"/>
      <c r="J776" s="70"/>
      <c r="K776" s="70"/>
      <c r="L776" s="70"/>
      <c r="M776" s="70"/>
      <c r="N776" s="70"/>
      <c r="O776" s="70"/>
      <c r="P776" s="70"/>
      <c r="Q776" s="70"/>
    </row>
    <row r="777" spans="1:17" ht="15.75" customHeight="1" x14ac:dyDescent="0.25">
      <c r="A777" s="70"/>
      <c r="B777" s="71"/>
      <c r="C777" s="71"/>
      <c r="D777" s="72"/>
      <c r="E777" s="72"/>
      <c r="F777" s="70"/>
      <c r="G777" s="70"/>
      <c r="H777" s="70"/>
      <c r="I777" s="70"/>
      <c r="J777" s="70"/>
      <c r="K777" s="70"/>
      <c r="L777" s="70"/>
      <c r="M777" s="70"/>
      <c r="N777" s="70"/>
      <c r="O777" s="70"/>
      <c r="P777" s="70"/>
      <c r="Q777" s="70"/>
    </row>
    <row r="778" spans="1:17" ht="15.75" customHeight="1" x14ac:dyDescent="0.25">
      <c r="A778" s="70"/>
      <c r="B778" s="71"/>
      <c r="C778" s="71"/>
      <c r="D778" s="72"/>
      <c r="E778" s="72"/>
      <c r="F778" s="70"/>
      <c r="G778" s="70"/>
      <c r="H778" s="70"/>
      <c r="I778" s="70"/>
      <c r="J778" s="70"/>
      <c r="K778" s="70"/>
      <c r="L778" s="70"/>
      <c r="M778" s="70"/>
      <c r="N778" s="70"/>
      <c r="O778" s="70"/>
      <c r="P778" s="70"/>
      <c r="Q778" s="70"/>
    </row>
    <row r="779" spans="1:17" ht="15.75" customHeight="1" x14ac:dyDescent="0.25">
      <c r="A779" s="70"/>
      <c r="B779" s="71"/>
      <c r="C779" s="71"/>
      <c r="D779" s="72"/>
      <c r="E779" s="72"/>
      <c r="F779" s="70"/>
      <c r="G779" s="70"/>
      <c r="H779" s="70"/>
      <c r="I779" s="70"/>
      <c r="J779" s="70"/>
      <c r="K779" s="70"/>
      <c r="L779" s="70"/>
      <c r="M779" s="70"/>
      <c r="N779" s="70"/>
      <c r="O779" s="70"/>
      <c r="P779" s="70"/>
      <c r="Q779" s="70"/>
    </row>
    <row r="780" spans="1:17" ht="15.75" customHeight="1" x14ac:dyDescent="0.25">
      <c r="A780" s="70"/>
      <c r="B780" s="71"/>
      <c r="C780" s="71"/>
      <c r="D780" s="72"/>
      <c r="E780" s="72"/>
      <c r="F780" s="70"/>
      <c r="G780" s="70"/>
      <c r="H780" s="70"/>
      <c r="I780" s="70"/>
      <c r="J780" s="70"/>
      <c r="K780" s="70"/>
      <c r="L780" s="70"/>
      <c r="M780" s="70"/>
      <c r="N780" s="70"/>
      <c r="O780" s="70"/>
      <c r="P780" s="70"/>
      <c r="Q780" s="70"/>
    </row>
    <row r="781" spans="1:17" ht="15.75" customHeight="1" x14ac:dyDescent="0.25">
      <c r="A781" s="70"/>
      <c r="B781" s="71"/>
      <c r="C781" s="71"/>
      <c r="D781" s="72"/>
      <c r="E781" s="72"/>
      <c r="F781" s="70"/>
      <c r="G781" s="70"/>
      <c r="H781" s="70"/>
      <c r="I781" s="70"/>
      <c r="J781" s="70"/>
      <c r="K781" s="70"/>
      <c r="L781" s="70"/>
      <c r="M781" s="70"/>
      <c r="N781" s="70"/>
      <c r="O781" s="70"/>
      <c r="P781" s="70"/>
      <c r="Q781" s="70"/>
    </row>
    <row r="782" spans="1:17" ht="15.75" customHeight="1" x14ac:dyDescent="0.25">
      <c r="A782" s="70"/>
      <c r="B782" s="71"/>
      <c r="C782" s="71"/>
      <c r="D782" s="72"/>
      <c r="E782" s="72"/>
      <c r="F782" s="70"/>
      <c r="G782" s="70"/>
      <c r="H782" s="70"/>
      <c r="I782" s="70"/>
      <c r="J782" s="70"/>
      <c r="K782" s="70"/>
      <c r="L782" s="70"/>
      <c r="M782" s="70"/>
      <c r="N782" s="70"/>
      <c r="O782" s="70"/>
      <c r="P782" s="70"/>
      <c r="Q782" s="70"/>
    </row>
    <row r="783" spans="1:17" ht="15.75" customHeight="1" x14ac:dyDescent="0.25">
      <c r="A783" s="70"/>
      <c r="B783" s="71"/>
      <c r="C783" s="71"/>
      <c r="D783" s="72"/>
      <c r="E783" s="72"/>
      <c r="F783" s="70"/>
      <c r="G783" s="70"/>
      <c r="H783" s="70"/>
      <c r="I783" s="70"/>
      <c r="J783" s="70"/>
      <c r="K783" s="70"/>
      <c r="L783" s="70"/>
      <c r="M783" s="70"/>
      <c r="N783" s="70"/>
      <c r="O783" s="70"/>
      <c r="P783" s="70"/>
      <c r="Q783" s="70"/>
    </row>
    <row r="784" spans="1:17" ht="15.75" customHeight="1" x14ac:dyDescent="0.25">
      <c r="A784" s="70"/>
      <c r="B784" s="71"/>
      <c r="C784" s="71"/>
      <c r="D784" s="72"/>
      <c r="E784" s="72"/>
      <c r="F784" s="70"/>
      <c r="G784" s="70"/>
      <c r="H784" s="70"/>
      <c r="I784" s="70"/>
      <c r="J784" s="70"/>
      <c r="K784" s="70"/>
      <c r="L784" s="70"/>
      <c r="M784" s="70"/>
      <c r="N784" s="70"/>
      <c r="O784" s="70"/>
      <c r="P784" s="70"/>
      <c r="Q784" s="70"/>
    </row>
    <row r="785" spans="1:17" ht="15.75" customHeight="1" x14ac:dyDescent="0.25">
      <c r="A785" s="70"/>
      <c r="B785" s="71"/>
      <c r="C785" s="71"/>
      <c r="D785" s="72"/>
      <c r="E785" s="72"/>
      <c r="F785" s="70"/>
      <c r="G785" s="70"/>
      <c r="H785" s="70"/>
      <c r="I785" s="70"/>
      <c r="J785" s="70"/>
      <c r="K785" s="70"/>
      <c r="L785" s="70"/>
      <c r="M785" s="70"/>
      <c r="N785" s="70"/>
      <c r="O785" s="70"/>
      <c r="P785" s="70"/>
      <c r="Q785" s="70"/>
    </row>
    <row r="786" spans="1:17" ht="15.75" customHeight="1" x14ac:dyDescent="0.25">
      <c r="A786" s="70"/>
      <c r="B786" s="71"/>
      <c r="C786" s="71"/>
      <c r="D786" s="72"/>
      <c r="E786" s="72"/>
      <c r="F786" s="70"/>
      <c r="G786" s="70"/>
      <c r="H786" s="70"/>
      <c r="I786" s="70"/>
      <c r="J786" s="70"/>
      <c r="K786" s="70"/>
      <c r="L786" s="70"/>
      <c r="M786" s="70"/>
      <c r="N786" s="70"/>
      <c r="O786" s="70"/>
      <c r="P786" s="70"/>
      <c r="Q786" s="70"/>
    </row>
    <row r="787" spans="1:17" ht="15.75" customHeight="1" x14ac:dyDescent="0.25">
      <c r="A787" s="70"/>
      <c r="B787" s="71"/>
      <c r="C787" s="71"/>
      <c r="D787" s="72"/>
      <c r="E787" s="72"/>
      <c r="F787" s="70"/>
      <c r="G787" s="70"/>
      <c r="H787" s="70"/>
      <c r="I787" s="70"/>
      <c r="J787" s="70"/>
      <c r="K787" s="70"/>
      <c r="L787" s="70"/>
      <c r="M787" s="70"/>
      <c r="N787" s="70"/>
      <c r="O787" s="70"/>
      <c r="P787" s="70"/>
      <c r="Q787" s="70"/>
    </row>
    <row r="788" spans="1:17" ht="15.75" customHeight="1" x14ac:dyDescent="0.25">
      <c r="A788" s="70"/>
      <c r="B788" s="71"/>
      <c r="C788" s="71"/>
      <c r="D788" s="72"/>
      <c r="E788" s="72"/>
      <c r="F788" s="70"/>
      <c r="G788" s="70"/>
      <c r="H788" s="70"/>
      <c r="I788" s="70"/>
      <c r="J788" s="70"/>
      <c r="K788" s="70"/>
      <c r="L788" s="70"/>
      <c r="M788" s="70"/>
      <c r="N788" s="70"/>
      <c r="O788" s="70"/>
      <c r="P788" s="70"/>
      <c r="Q788" s="70"/>
    </row>
    <row r="789" spans="1:17" ht="15.75" customHeight="1" x14ac:dyDescent="0.25">
      <c r="A789" s="70"/>
      <c r="B789" s="71"/>
      <c r="C789" s="71"/>
      <c r="D789" s="72"/>
      <c r="E789" s="72"/>
      <c r="F789" s="70"/>
      <c r="G789" s="70"/>
      <c r="H789" s="70"/>
      <c r="I789" s="70"/>
      <c r="J789" s="70"/>
      <c r="K789" s="70"/>
      <c r="L789" s="70"/>
      <c r="M789" s="70"/>
      <c r="N789" s="70"/>
      <c r="O789" s="70"/>
      <c r="P789" s="70"/>
      <c r="Q789" s="70"/>
    </row>
    <row r="790" spans="1:17" ht="15.75" customHeight="1" x14ac:dyDescent="0.25">
      <c r="A790" s="70"/>
      <c r="B790" s="71"/>
      <c r="C790" s="71"/>
      <c r="D790" s="72"/>
      <c r="E790" s="72"/>
      <c r="F790" s="70"/>
      <c r="G790" s="70"/>
      <c r="H790" s="70"/>
      <c r="I790" s="70"/>
      <c r="J790" s="70"/>
      <c r="K790" s="70"/>
      <c r="L790" s="70"/>
      <c r="M790" s="70"/>
      <c r="N790" s="70"/>
      <c r="O790" s="70"/>
      <c r="P790" s="70"/>
      <c r="Q790" s="70"/>
    </row>
    <row r="791" spans="1:17" ht="15.75" customHeight="1" x14ac:dyDescent="0.25">
      <c r="A791" s="70"/>
      <c r="B791" s="71"/>
      <c r="C791" s="71"/>
      <c r="D791" s="72"/>
      <c r="E791" s="72"/>
      <c r="F791" s="70"/>
      <c r="G791" s="70"/>
      <c r="H791" s="70"/>
      <c r="I791" s="70"/>
      <c r="J791" s="70"/>
      <c r="K791" s="70"/>
      <c r="L791" s="70"/>
      <c r="M791" s="70"/>
      <c r="N791" s="70"/>
      <c r="O791" s="70"/>
      <c r="P791" s="70"/>
      <c r="Q791" s="70"/>
    </row>
    <row r="792" spans="1:17" ht="15.75" customHeight="1" x14ac:dyDescent="0.25">
      <c r="A792" s="70"/>
      <c r="B792" s="71"/>
      <c r="C792" s="71"/>
      <c r="D792" s="72"/>
      <c r="E792" s="72"/>
      <c r="F792" s="70"/>
      <c r="G792" s="70"/>
      <c r="H792" s="70"/>
      <c r="I792" s="70"/>
      <c r="J792" s="70"/>
      <c r="K792" s="70"/>
      <c r="L792" s="70"/>
      <c r="M792" s="70"/>
      <c r="N792" s="70"/>
      <c r="O792" s="70"/>
      <c r="P792" s="70"/>
      <c r="Q792" s="70"/>
    </row>
    <row r="793" spans="1:17" ht="15.75" customHeight="1" x14ac:dyDescent="0.25">
      <c r="A793" s="70"/>
      <c r="B793" s="71"/>
      <c r="C793" s="71"/>
      <c r="D793" s="72"/>
      <c r="E793" s="72"/>
      <c r="F793" s="70"/>
      <c r="G793" s="70"/>
      <c r="H793" s="70"/>
      <c r="I793" s="70"/>
      <c r="J793" s="70"/>
      <c r="K793" s="70"/>
      <c r="L793" s="70"/>
      <c r="M793" s="70"/>
      <c r="N793" s="70"/>
      <c r="O793" s="70"/>
      <c r="P793" s="70"/>
      <c r="Q793" s="70"/>
    </row>
    <row r="794" spans="1:17" ht="15.75" customHeight="1" x14ac:dyDescent="0.25">
      <c r="A794" s="70"/>
      <c r="B794" s="71"/>
      <c r="C794" s="71"/>
      <c r="D794" s="72"/>
      <c r="E794" s="72"/>
      <c r="F794" s="70"/>
      <c r="G794" s="70"/>
      <c r="H794" s="70"/>
      <c r="I794" s="70"/>
      <c r="J794" s="70"/>
      <c r="K794" s="70"/>
      <c r="L794" s="70"/>
      <c r="M794" s="70"/>
      <c r="N794" s="70"/>
      <c r="O794" s="70"/>
      <c r="P794" s="70"/>
      <c r="Q794" s="70"/>
    </row>
    <row r="795" spans="1:17" ht="15.75" customHeight="1" x14ac:dyDescent="0.25">
      <c r="A795" s="70"/>
      <c r="B795" s="71"/>
      <c r="C795" s="71"/>
      <c r="D795" s="72"/>
      <c r="E795" s="72"/>
      <c r="F795" s="70"/>
      <c r="G795" s="70"/>
      <c r="H795" s="70"/>
      <c r="I795" s="70"/>
      <c r="J795" s="70"/>
      <c r="K795" s="70"/>
      <c r="L795" s="70"/>
      <c r="M795" s="70"/>
      <c r="N795" s="70"/>
      <c r="O795" s="70"/>
      <c r="P795" s="70"/>
      <c r="Q795" s="70"/>
    </row>
    <row r="796" spans="1:17" ht="15.75" customHeight="1" x14ac:dyDescent="0.25">
      <c r="A796" s="70"/>
      <c r="B796" s="71"/>
      <c r="C796" s="71"/>
      <c r="D796" s="72"/>
      <c r="E796" s="72"/>
      <c r="F796" s="70"/>
      <c r="G796" s="70"/>
      <c r="H796" s="70"/>
      <c r="I796" s="70"/>
      <c r="J796" s="70"/>
      <c r="K796" s="70"/>
      <c r="L796" s="70"/>
      <c r="M796" s="70"/>
      <c r="N796" s="70"/>
      <c r="O796" s="70"/>
      <c r="P796" s="70"/>
      <c r="Q796" s="70"/>
    </row>
    <row r="797" spans="1:17" ht="15.75" customHeight="1" x14ac:dyDescent="0.25">
      <c r="A797" s="70"/>
      <c r="B797" s="71"/>
      <c r="C797" s="71"/>
      <c r="D797" s="72"/>
      <c r="E797" s="72"/>
      <c r="F797" s="70"/>
      <c r="G797" s="70"/>
      <c r="H797" s="70"/>
      <c r="I797" s="70"/>
      <c r="J797" s="70"/>
      <c r="K797" s="70"/>
      <c r="L797" s="70"/>
      <c r="M797" s="70"/>
      <c r="N797" s="70"/>
      <c r="O797" s="70"/>
      <c r="P797" s="70"/>
      <c r="Q797" s="70"/>
    </row>
    <row r="798" spans="1:17" ht="15.75" customHeight="1" x14ac:dyDescent="0.25">
      <c r="A798" s="70"/>
      <c r="B798" s="71"/>
      <c r="C798" s="71"/>
      <c r="D798" s="72"/>
      <c r="E798" s="72"/>
      <c r="F798" s="70"/>
      <c r="G798" s="70"/>
      <c r="H798" s="70"/>
      <c r="I798" s="70"/>
      <c r="J798" s="70"/>
      <c r="K798" s="70"/>
      <c r="L798" s="70"/>
      <c r="M798" s="70"/>
      <c r="N798" s="70"/>
      <c r="O798" s="70"/>
      <c r="P798" s="70"/>
      <c r="Q798" s="70"/>
    </row>
    <row r="799" spans="1:17" ht="15.75" customHeight="1" x14ac:dyDescent="0.25">
      <c r="A799" s="70"/>
      <c r="B799" s="71"/>
      <c r="C799" s="71"/>
      <c r="D799" s="72"/>
      <c r="E799" s="72"/>
      <c r="F799" s="70"/>
      <c r="G799" s="70"/>
      <c r="H799" s="70"/>
      <c r="I799" s="70"/>
      <c r="J799" s="70"/>
      <c r="K799" s="70"/>
      <c r="L799" s="70"/>
      <c r="M799" s="70"/>
      <c r="N799" s="70"/>
      <c r="O799" s="70"/>
      <c r="P799" s="70"/>
      <c r="Q799" s="70"/>
    </row>
    <row r="800" spans="1:17" ht="15.75" customHeight="1" x14ac:dyDescent="0.25">
      <c r="A800" s="70"/>
      <c r="B800" s="71"/>
      <c r="C800" s="71"/>
      <c r="D800" s="72"/>
      <c r="E800" s="72"/>
      <c r="F800" s="70"/>
      <c r="G800" s="70"/>
      <c r="H800" s="70"/>
      <c r="I800" s="70"/>
      <c r="J800" s="70"/>
      <c r="K800" s="70"/>
      <c r="L800" s="70"/>
      <c r="M800" s="70"/>
      <c r="N800" s="70"/>
      <c r="O800" s="70"/>
      <c r="P800" s="70"/>
      <c r="Q800" s="70"/>
    </row>
    <row r="801" spans="1:17" ht="15.75" customHeight="1" x14ac:dyDescent="0.25">
      <c r="A801" s="70"/>
      <c r="B801" s="71"/>
      <c r="C801" s="71"/>
      <c r="D801" s="72"/>
      <c r="E801" s="72"/>
      <c r="F801" s="70"/>
      <c r="G801" s="70"/>
      <c r="H801" s="70"/>
      <c r="I801" s="70"/>
      <c r="J801" s="70"/>
      <c r="K801" s="70"/>
      <c r="L801" s="70"/>
      <c r="M801" s="70"/>
      <c r="N801" s="70"/>
      <c r="O801" s="70"/>
      <c r="P801" s="70"/>
      <c r="Q801" s="70"/>
    </row>
    <row r="802" spans="1:17" ht="15.75" customHeight="1" x14ac:dyDescent="0.25">
      <c r="A802" s="70"/>
      <c r="B802" s="71"/>
      <c r="C802" s="71"/>
      <c r="D802" s="72"/>
      <c r="E802" s="72"/>
      <c r="F802" s="70"/>
      <c r="G802" s="70"/>
      <c r="H802" s="70"/>
      <c r="I802" s="70"/>
      <c r="J802" s="70"/>
      <c r="K802" s="70"/>
      <c r="L802" s="70"/>
      <c r="M802" s="70"/>
      <c r="N802" s="70"/>
      <c r="O802" s="70"/>
      <c r="P802" s="70"/>
      <c r="Q802" s="70"/>
    </row>
    <row r="803" spans="1:17" ht="15.75" customHeight="1" x14ac:dyDescent="0.25">
      <c r="A803" s="70"/>
      <c r="B803" s="71"/>
      <c r="C803" s="71"/>
      <c r="D803" s="72"/>
      <c r="E803" s="72"/>
      <c r="F803" s="70"/>
      <c r="G803" s="70"/>
      <c r="H803" s="70"/>
      <c r="I803" s="70"/>
      <c r="J803" s="70"/>
      <c r="K803" s="70"/>
      <c r="L803" s="70"/>
      <c r="M803" s="70"/>
      <c r="N803" s="70"/>
      <c r="O803" s="70"/>
      <c r="P803" s="70"/>
      <c r="Q803" s="70"/>
    </row>
    <row r="804" spans="1:17" ht="15.75" customHeight="1" x14ac:dyDescent="0.25">
      <c r="A804" s="70"/>
      <c r="B804" s="71"/>
      <c r="C804" s="71"/>
      <c r="D804" s="72"/>
      <c r="E804" s="72"/>
      <c r="F804" s="70"/>
      <c r="G804" s="70"/>
      <c r="H804" s="70"/>
      <c r="I804" s="70"/>
      <c r="J804" s="70"/>
      <c r="K804" s="70"/>
      <c r="L804" s="70"/>
      <c r="M804" s="70"/>
      <c r="N804" s="70"/>
      <c r="O804" s="70"/>
      <c r="P804" s="70"/>
      <c r="Q804" s="70"/>
    </row>
    <row r="805" spans="1:17" ht="15.75" customHeight="1" x14ac:dyDescent="0.25">
      <c r="A805" s="70"/>
      <c r="B805" s="71"/>
      <c r="C805" s="71"/>
      <c r="D805" s="72"/>
      <c r="E805" s="72"/>
      <c r="F805" s="70"/>
      <c r="G805" s="70"/>
      <c r="H805" s="70"/>
      <c r="I805" s="70"/>
      <c r="J805" s="70"/>
      <c r="K805" s="70"/>
      <c r="L805" s="70"/>
      <c r="M805" s="70"/>
      <c r="N805" s="70"/>
      <c r="O805" s="70"/>
      <c r="P805" s="70"/>
      <c r="Q805" s="70"/>
    </row>
    <row r="806" spans="1:17" ht="15.75" customHeight="1" x14ac:dyDescent="0.25">
      <c r="A806" s="70"/>
      <c r="B806" s="71"/>
      <c r="C806" s="71"/>
      <c r="D806" s="72"/>
      <c r="E806" s="72"/>
      <c r="F806" s="70"/>
      <c r="G806" s="70"/>
      <c r="H806" s="70"/>
      <c r="I806" s="70"/>
      <c r="J806" s="70"/>
      <c r="K806" s="70"/>
      <c r="L806" s="70"/>
      <c r="M806" s="70"/>
      <c r="N806" s="70"/>
      <c r="O806" s="70"/>
      <c r="P806" s="70"/>
      <c r="Q806" s="70"/>
    </row>
    <row r="807" spans="1:17" ht="15.75" customHeight="1" x14ac:dyDescent="0.25">
      <c r="A807" s="70"/>
      <c r="B807" s="71"/>
      <c r="C807" s="71"/>
      <c r="D807" s="72"/>
      <c r="E807" s="72"/>
      <c r="F807" s="70"/>
      <c r="G807" s="70"/>
      <c r="H807" s="70"/>
      <c r="I807" s="70"/>
      <c r="J807" s="70"/>
      <c r="K807" s="70"/>
      <c r="L807" s="70"/>
      <c r="M807" s="70"/>
      <c r="N807" s="70"/>
      <c r="O807" s="70"/>
      <c r="P807" s="70"/>
      <c r="Q807" s="70"/>
    </row>
    <row r="808" spans="1:17" ht="15.75" customHeight="1" x14ac:dyDescent="0.25">
      <c r="A808" s="70"/>
      <c r="B808" s="71"/>
      <c r="C808" s="71"/>
      <c r="D808" s="72"/>
      <c r="E808" s="72"/>
      <c r="F808" s="70"/>
      <c r="G808" s="70"/>
      <c r="H808" s="70"/>
      <c r="I808" s="70"/>
      <c r="J808" s="70"/>
      <c r="K808" s="70"/>
      <c r="L808" s="70"/>
      <c r="M808" s="70"/>
      <c r="N808" s="70"/>
      <c r="O808" s="70"/>
      <c r="P808" s="70"/>
      <c r="Q808" s="70"/>
    </row>
    <row r="809" spans="1:17" ht="15.75" customHeight="1" x14ac:dyDescent="0.25">
      <c r="A809" s="70"/>
      <c r="B809" s="71"/>
      <c r="C809" s="71"/>
      <c r="D809" s="72"/>
      <c r="E809" s="72"/>
      <c r="F809" s="70"/>
      <c r="G809" s="70"/>
      <c r="H809" s="70"/>
      <c r="I809" s="70"/>
      <c r="J809" s="70"/>
      <c r="K809" s="70"/>
      <c r="L809" s="70"/>
      <c r="M809" s="70"/>
      <c r="N809" s="70"/>
      <c r="O809" s="70"/>
      <c r="P809" s="70"/>
      <c r="Q809" s="70"/>
    </row>
    <row r="810" spans="1:17" ht="15.75" customHeight="1" x14ac:dyDescent="0.25">
      <c r="A810" s="70"/>
      <c r="B810" s="71"/>
      <c r="C810" s="71"/>
      <c r="D810" s="72"/>
      <c r="E810" s="72"/>
      <c r="F810" s="70"/>
      <c r="G810" s="70"/>
      <c r="H810" s="70"/>
      <c r="I810" s="70"/>
      <c r="J810" s="70"/>
      <c r="K810" s="70"/>
      <c r="L810" s="70"/>
      <c r="M810" s="70"/>
      <c r="N810" s="70"/>
      <c r="O810" s="70"/>
      <c r="P810" s="70"/>
      <c r="Q810" s="70"/>
    </row>
    <row r="811" spans="1:17" ht="15.75" customHeight="1" x14ac:dyDescent="0.25">
      <c r="A811" s="70"/>
      <c r="B811" s="71"/>
      <c r="C811" s="71"/>
      <c r="D811" s="72"/>
      <c r="E811" s="72"/>
      <c r="F811" s="70"/>
      <c r="G811" s="70"/>
      <c r="H811" s="70"/>
      <c r="I811" s="70"/>
      <c r="J811" s="70"/>
      <c r="K811" s="70"/>
      <c r="L811" s="70"/>
      <c r="M811" s="70"/>
      <c r="N811" s="70"/>
      <c r="O811" s="70"/>
      <c r="P811" s="70"/>
      <c r="Q811" s="70"/>
    </row>
    <row r="812" spans="1:17" ht="15.75" customHeight="1" x14ac:dyDescent="0.25">
      <c r="A812" s="70"/>
      <c r="B812" s="71"/>
      <c r="C812" s="71"/>
      <c r="D812" s="72"/>
      <c r="E812" s="72"/>
      <c r="F812" s="70"/>
      <c r="G812" s="70"/>
      <c r="H812" s="70"/>
      <c r="I812" s="70"/>
      <c r="J812" s="70"/>
      <c r="K812" s="70"/>
      <c r="L812" s="70"/>
      <c r="M812" s="70"/>
      <c r="N812" s="70"/>
      <c r="O812" s="70"/>
      <c r="P812" s="70"/>
      <c r="Q812" s="70"/>
    </row>
    <row r="813" spans="1:17" ht="15.75" customHeight="1" x14ac:dyDescent="0.25">
      <c r="A813" s="70"/>
      <c r="B813" s="71"/>
      <c r="C813" s="71"/>
      <c r="D813" s="72"/>
      <c r="E813" s="72"/>
      <c r="F813" s="70"/>
      <c r="G813" s="70"/>
      <c r="H813" s="70"/>
      <c r="I813" s="70"/>
      <c r="J813" s="70"/>
      <c r="K813" s="70"/>
      <c r="L813" s="70"/>
      <c r="M813" s="70"/>
      <c r="N813" s="70"/>
      <c r="O813" s="70"/>
      <c r="P813" s="70"/>
      <c r="Q813" s="70"/>
    </row>
    <row r="814" spans="1:17" ht="15.75" customHeight="1" x14ac:dyDescent="0.25">
      <c r="A814" s="70"/>
      <c r="B814" s="71"/>
      <c r="C814" s="71"/>
      <c r="D814" s="72"/>
      <c r="E814" s="72"/>
      <c r="F814" s="70"/>
      <c r="G814" s="70"/>
      <c r="H814" s="70"/>
      <c r="I814" s="70"/>
      <c r="J814" s="70"/>
      <c r="K814" s="70"/>
      <c r="L814" s="70"/>
      <c r="M814" s="70"/>
      <c r="N814" s="70"/>
      <c r="O814" s="70"/>
      <c r="P814" s="70"/>
      <c r="Q814" s="70"/>
    </row>
    <row r="815" spans="1:17" ht="15.75" customHeight="1" x14ac:dyDescent="0.25">
      <c r="A815" s="70"/>
      <c r="B815" s="71"/>
      <c r="C815" s="71"/>
      <c r="D815" s="72"/>
      <c r="E815" s="72"/>
      <c r="F815" s="70"/>
      <c r="G815" s="70"/>
      <c r="H815" s="70"/>
      <c r="I815" s="70"/>
      <c r="J815" s="70"/>
      <c r="K815" s="70"/>
      <c r="L815" s="70"/>
      <c r="M815" s="70"/>
      <c r="N815" s="70"/>
      <c r="O815" s="70"/>
      <c r="P815" s="70"/>
      <c r="Q815" s="70"/>
    </row>
    <row r="816" spans="1:17" ht="15.75" customHeight="1" x14ac:dyDescent="0.25">
      <c r="A816" s="70"/>
      <c r="B816" s="71"/>
      <c r="C816" s="71"/>
      <c r="D816" s="72"/>
      <c r="E816" s="72"/>
      <c r="F816" s="70"/>
      <c r="G816" s="70"/>
      <c r="H816" s="70"/>
      <c r="I816" s="70"/>
      <c r="J816" s="70"/>
      <c r="K816" s="70"/>
      <c r="L816" s="70"/>
      <c r="M816" s="70"/>
      <c r="N816" s="70"/>
      <c r="O816" s="70"/>
      <c r="P816" s="70"/>
      <c r="Q816" s="70"/>
    </row>
    <row r="817" spans="1:17" ht="15.75" customHeight="1" x14ac:dyDescent="0.25">
      <c r="A817" s="70"/>
      <c r="B817" s="71"/>
      <c r="C817" s="71"/>
      <c r="D817" s="72"/>
      <c r="E817" s="72"/>
      <c r="F817" s="70"/>
      <c r="G817" s="70"/>
      <c r="H817" s="70"/>
      <c r="I817" s="70"/>
      <c r="J817" s="70"/>
      <c r="K817" s="70"/>
      <c r="L817" s="70"/>
      <c r="M817" s="70"/>
      <c r="N817" s="70"/>
      <c r="O817" s="70"/>
      <c r="P817" s="70"/>
      <c r="Q817" s="70"/>
    </row>
    <row r="818" spans="1:17" ht="15.75" customHeight="1" x14ac:dyDescent="0.25">
      <c r="A818" s="70"/>
      <c r="B818" s="71"/>
      <c r="C818" s="71"/>
      <c r="D818" s="72"/>
      <c r="E818" s="72"/>
      <c r="F818" s="70"/>
      <c r="G818" s="70"/>
      <c r="H818" s="70"/>
      <c r="I818" s="70"/>
      <c r="J818" s="70"/>
      <c r="K818" s="70"/>
      <c r="L818" s="70"/>
      <c r="M818" s="70"/>
      <c r="N818" s="70"/>
      <c r="O818" s="70"/>
      <c r="P818" s="70"/>
      <c r="Q818" s="70"/>
    </row>
    <row r="819" spans="1:17" ht="15.75" customHeight="1" x14ac:dyDescent="0.25">
      <c r="A819" s="70"/>
      <c r="B819" s="71"/>
      <c r="C819" s="71"/>
      <c r="D819" s="72"/>
      <c r="E819" s="72"/>
      <c r="F819" s="70"/>
      <c r="G819" s="70"/>
      <c r="H819" s="70"/>
      <c r="I819" s="70"/>
      <c r="J819" s="70"/>
      <c r="K819" s="70"/>
      <c r="L819" s="70"/>
      <c r="M819" s="70"/>
      <c r="N819" s="70"/>
      <c r="O819" s="70"/>
      <c r="P819" s="70"/>
      <c r="Q819" s="70"/>
    </row>
    <row r="820" spans="1:17" ht="15.75" customHeight="1" x14ac:dyDescent="0.25">
      <c r="A820" s="70"/>
      <c r="B820" s="71"/>
      <c r="C820" s="71"/>
      <c r="D820" s="72"/>
      <c r="E820" s="72"/>
      <c r="F820" s="70"/>
      <c r="G820" s="70"/>
      <c r="H820" s="70"/>
      <c r="I820" s="70"/>
      <c r="J820" s="70"/>
      <c r="K820" s="70"/>
      <c r="L820" s="70"/>
      <c r="M820" s="70"/>
      <c r="N820" s="70"/>
      <c r="O820" s="70"/>
      <c r="P820" s="70"/>
      <c r="Q820" s="70"/>
    </row>
    <row r="821" spans="1:17" ht="15.75" customHeight="1" x14ac:dyDescent="0.25">
      <c r="A821" s="70"/>
      <c r="B821" s="71"/>
      <c r="C821" s="71"/>
      <c r="D821" s="72"/>
      <c r="E821" s="72"/>
      <c r="F821" s="70"/>
      <c r="G821" s="70"/>
      <c r="H821" s="70"/>
      <c r="I821" s="70"/>
      <c r="J821" s="70"/>
      <c r="K821" s="70"/>
      <c r="L821" s="70"/>
      <c r="M821" s="70"/>
      <c r="N821" s="70"/>
      <c r="O821" s="70"/>
      <c r="P821" s="70"/>
      <c r="Q821" s="70"/>
    </row>
    <row r="822" spans="1:17" ht="15.75" customHeight="1" x14ac:dyDescent="0.25">
      <c r="A822" s="70"/>
      <c r="B822" s="71"/>
      <c r="C822" s="71"/>
      <c r="D822" s="72"/>
      <c r="E822" s="72"/>
      <c r="F822" s="70"/>
      <c r="G822" s="70"/>
      <c r="H822" s="70"/>
      <c r="I822" s="70"/>
      <c r="J822" s="70"/>
      <c r="K822" s="70"/>
      <c r="L822" s="70"/>
      <c r="M822" s="70"/>
      <c r="N822" s="70"/>
      <c r="O822" s="70"/>
      <c r="P822" s="70"/>
      <c r="Q822" s="70"/>
    </row>
    <row r="823" spans="1:17" ht="15.75" customHeight="1" x14ac:dyDescent="0.25">
      <c r="A823" s="70"/>
      <c r="B823" s="71"/>
      <c r="C823" s="71"/>
      <c r="D823" s="72"/>
      <c r="E823" s="72"/>
      <c r="F823" s="70"/>
      <c r="G823" s="70"/>
      <c r="H823" s="70"/>
      <c r="I823" s="70"/>
      <c r="J823" s="70"/>
      <c r="K823" s="70"/>
      <c r="L823" s="70"/>
      <c r="M823" s="70"/>
      <c r="N823" s="70"/>
      <c r="O823" s="70"/>
      <c r="P823" s="70"/>
      <c r="Q823" s="70"/>
    </row>
    <row r="824" spans="1:17" ht="15.75" customHeight="1" x14ac:dyDescent="0.25">
      <c r="A824" s="70"/>
      <c r="B824" s="71"/>
      <c r="C824" s="71"/>
      <c r="D824" s="72"/>
      <c r="E824" s="72"/>
      <c r="F824" s="70"/>
      <c r="G824" s="70"/>
      <c r="H824" s="70"/>
      <c r="I824" s="70"/>
      <c r="J824" s="70"/>
      <c r="K824" s="70"/>
      <c r="L824" s="70"/>
      <c r="M824" s="70"/>
      <c r="N824" s="70"/>
      <c r="O824" s="70"/>
      <c r="P824" s="70"/>
      <c r="Q824" s="70"/>
    </row>
    <row r="825" spans="1:17" ht="15.75" customHeight="1" x14ac:dyDescent="0.25">
      <c r="A825" s="70"/>
      <c r="B825" s="71"/>
      <c r="C825" s="71"/>
      <c r="D825" s="72"/>
      <c r="E825" s="72"/>
      <c r="F825" s="70"/>
      <c r="G825" s="70"/>
      <c r="H825" s="70"/>
      <c r="I825" s="70"/>
      <c r="J825" s="70"/>
      <c r="K825" s="70"/>
      <c r="L825" s="70"/>
      <c r="M825" s="70"/>
      <c r="N825" s="70"/>
      <c r="O825" s="70"/>
      <c r="P825" s="70"/>
      <c r="Q825" s="70"/>
    </row>
    <row r="826" spans="1:17" ht="15.75" customHeight="1" x14ac:dyDescent="0.25">
      <c r="A826" s="70"/>
      <c r="B826" s="71"/>
      <c r="C826" s="71"/>
      <c r="D826" s="72"/>
      <c r="E826" s="72"/>
      <c r="F826" s="70"/>
      <c r="G826" s="70"/>
      <c r="H826" s="70"/>
      <c r="I826" s="70"/>
      <c r="J826" s="70"/>
      <c r="K826" s="70"/>
      <c r="L826" s="70"/>
      <c r="M826" s="70"/>
      <c r="N826" s="70"/>
      <c r="O826" s="70"/>
      <c r="P826" s="70"/>
      <c r="Q826" s="70"/>
    </row>
    <row r="827" spans="1:17" ht="15.75" customHeight="1" x14ac:dyDescent="0.25">
      <c r="A827" s="70"/>
      <c r="B827" s="71"/>
      <c r="C827" s="71"/>
      <c r="D827" s="72"/>
      <c r="E827" s="72"/>
      <c r="F827" s="70"/>
      <c r="G827" s="70"/>
      <c r="H827" s="70"/>
      <c r="I827" s="70"/>
      <c r="J827" s="70"/>
      <c r="K827" s="70"/>
      <c r="L827" s="70"/>
      <c r="M827" s="70"/>
      <c r="N827" s="70"/>
      <c r="O827" s="70"/>
      <c r="P827" s="70"/>
      <c r="Q827" s="70"/>
    </row>
    <row r="828" spans="1:17" ht="15.75" customHeight="1" x14ac:dyDescent="0.25">
      <c r="A828" s="70"/>
      <c r="B828" s="71"/>
      <c r="C828" s="71"/>
      <c r="D828" s="72"/>
      <c r="E828" s="72"/>
      <c r="F828" s="70"/>
      <c r="G828" s="70"/>
      <c r="H828" s="70"/>
      <c r="I828" s="70"/>
      <c r="J828" s="70"/>
      <c r="K828" s="70"/>
      <c r="L828" s="70"/>
      <c r="M828" s="70"/>
      <c r="N828" s="70"/>
      <c r="O828" s="70"/>
      <c r="P828" s="70"/>
      <c r="Q828" s="70"/>
    </row>
    <row r="829" spans="1:17" ht="15.75" customHeight="1" x14ac:dyDescent="0.25">
      <c r="A829" s="70"/>
      <c r="B829" s="71"/>
      <c r="C829" s="71"/>
      <c r="D829" s="72"/>
      <c r="E829" s="72"/>
      <c r="F829" s="70"/>
      <c r="G829" s="70"/>
      <c r="H829" s="70"/>
      <c r="I829" s="70"/>
      <c r="J829" s="70"/>
      <c r="K829" s="70"/>
      <c r="L829" s="70"/>
      <c r="M829" s="70"/>
      <c r="N829" s="70"/>
      <c r="O829" s="70"/>
      <c r="P829" s="70"/>
      <c r="Q829" s="70"/>
    </row>
    <row r="830" spans="1:17" ht="15.75" customHeight="1" x14ac:dyDescent="0.25">
      <c r="A830" s="70"/>
      <c r="B830" s="71"/>
      <c r="C830" s="71"/>
      <c r="D830" s="72"/>
      <c r="E830" s="72"/>
      <c r="F830" s="70"/>
      <c r="G830" s="70"/>
      <c r="H830" s="70"/>
      <c r="I830" s="70"/>
      <c r="J830" s="70"/>
      <c r="K830" s="70"/>
      <c r="L830" s="70"/>
      <c r="M830" s="70"/>
      <c r="N830" s="70"/>
      <c r="O830" s="70"/>
      <c r="P830" s="70"/>
      <c r="Q830" s="70"/>
    </row>
    <row r="831" spans="1:17" ht="15.75" customHeight="1" x14ac:dyDescent="0.25">
      <c r="A831" s="70"/>
      <c r="B831" s="71"/>
      <c r="C831" s="71"/>
      <c r="D831" s="72"/>
      <c r="E831" s="72"/>
      <c r="F831" s="70"/>
      <c r="G831" s="70"/>
      <c r="H831" s="70"/>
      <c r="I831" s="70"/>
      <c r="J831" s="70"/>
      <c r="K831" s="70"/>
      <c r="L831" s="70"/>
      <c r="M831" s="70"/>
      <c r="N831" s="70"/>
      <c r="O831" s="70"/>
      <c r="P831" s="70"/>
      <c r="Q831" s="70"/>
    </row>
    <row r="832" spans="1:17" ht="15.75" customHeight="1" x14ac:dyDescent="0.25">
      <c r="A832" s="70"/>
      <c r="B832" s="71"/>
      <c r="C832" s="71"/>
      <c r="D832" s="72"/>
      <c r="E832" s="72"/>
      <c r="F832" s="70"/>
      <c r="G832" s="70"/>
      <c r="H832" s="70"/>
      <c r="I832" s="70"/>
      <c r="J832" s="70"/>
      <c r="K832" s="70"/>
      <c r="L832" s="70"/>
      <c r="M832" s="70"/>
      <c r="N832" s="70"/>
      <c r="O832" s="70"/>
      <c r="P832" s="70"/>
      <c r="Q832" s="70"/>
    </row>
    <row r="833" spans="1:17" ht="15.75" customHeight="1" x14ac:dyDescent="0.25">
      <c r="A833" s="70"/>
      <c r="B833" s="71"/>
      <c r="C833" s="71"/>
      <c r="D833" s="72"/>
      <c r="E833" s="72"/>
      <c r="F833" s="70"/>
      <c r="G833" s="70"/>
      <c r="H833" s="70"/>
      <c r="I833" s="70"/>
      <c r="J833" s="70"/>
      <c r="K833" s="70"/>
      <c r="L833" s="70"/>
      <c r="M833" s="70"/>
      <c r="N833" s="70"/>
      <c r="O833" s="70"/>
      <c r="P833" s="70"/>
      <c r="Q833" s="70"/>
    </row>
    <row r="834" spans="1:17" ht="15.75" customHeight="1" x14ac:dyDescent="0.25">
      <c r="A834" s="70"/>
      <c r="B834" s="71"/>
      <c r="C834" s="71"/>
      <c r="D834" s="72"/>
      <c r="E834" s="72"/>
      <c r="F834" s="70"/>
      <c r="G834" s="70"/>
      <c r="H834" s="70"/>
      <c r="I834" s="70"/>
      <c r="J834" s="70"/>
      <c r="K834" s="70"/>
      <c r="L834" s="70"/>
      <c r="M834" s="70"/>
      <c r="N834" s="70"/>
      <c r="O834" s="70"/>
      <c r="P834" s="70"/>
      <c r="Q834" s="70"/>
    </row>
    <row r="835" spans="1:17" ht="15.75" customHeight="1" x14ac:dyDescent="0.25">
      <c r="A835" s="70"/>
      <c r="B835" s="71"/>
      <c r="C835" s="71"/>
      <c r="D835" s="72"/>
      <c r="E835" s="72"/>
      <c r="F835" s="70"/>
      <c r="G835" s="70"/>
      <c r="H835" s="70"/>
      <c r="I835" s="70"/>
      <c r="J835" s="70"/>
      <c r="K835" s="70"/>
      <c r="L835" s="70"/>
      <c r="M835" s="70"/>
      <c r="N835" s="70"/>
      <c r="O835" s="70"/>
      <c r="P835" s="70"/>
      <c r="Q835" s="70"/>
    </row>
    <row r="836" spans="1:17" ht="15.75" customHeight="1" x14ac:dyDescent="0.25">
      <c r="A836" s="70"/>
      <c r="B836" s="71"/>
      <c r="C836" s="71"/>
      <c r="D836" s="72"/>
      <c r="E836" s="72"/>
      <c r="F836" s="70"/>
      <c r="G836" s="70"/>
      <c r="H836" s="70"/>
      <c r="I836" s="70"/>
      <c r="J836" s="70"/>
      <c r="K836" s="70"/>
      <c r="L836" s="70"/>
      <c r="M836" s="70"/>
      <c r="N836" s="70"/>
      <c r="O836" s="70"/>
      <c r="P836" s="70"/>
      <c r="Q836" s="70"/>
    </row>
    <row r="837" spans="1:17" ht="15.75" customHeight="1" x14ac:dyDescent="0.25">
      <c r="A837" s="70"/>
      <c r="B837" s="71"/>
      <c r="C837" s="71"/>
      <c r="D837" s="72"/>
      <c r="E837" s="72"/>
      <c r="F837" s="70"/>
      <c r="G837" s="70"/>
      <c r="H837" s="70"/>
      <c r="I837" s="70"/>
      <c r="J837" s="70"/>
      <c r="K837" s="70"/>
      <c r="L837" s="70"/>
      <c r="M837" s="70"/>
      <c r="N837" s="70"/>
      <c r="O837" s="70"/>
      <c r="P837" s="70"/>
      <c r="Q837" s="70"/>
    </row>
    <row r="838" spans="1:17" ht="15.75" customHeight="1" x14ac:dyDescent="0.25">
      <c r="A838" s="70"/>
      <c r="B838" s="71"/>
      <c r="C838" s="71"/>
      <c r="D838" s="72"/>
      <c r="E838" s="72"/>
      <c r="F838" s="70"/>
      <c r="G838" s="70"/>
      <c r="H838" s="70"/>
      <c r="I838" s="70"/>
      <c r="J838" s="70"/>
      <c r="K838" s="70"/>
      <c r="L838" s="70"/>
      <c r="M838" s="70"/>
      <c r="N838" s="70"/>
      <c r="O838" s="70"/>
      <c r="P838" s="70"/>
      <c r="Q838" s="70"/>
    </row>
    <row r="839" spans="1:17" ht="15.75" customHeight="1" x14ac:dyDescent="0.25">
      <c r="A839" s="70"/>
      <c r="B839" s="71"/>
      <c r="C839" s="71"/>
      <c r="D839" s="72"/>
      <c r="E839" s="72"/>
      <c r="F839" s="70"/>
      <c r="G839" s="70"/>
      <c r="H839" s="70"/>
      <c r="I839" s="70"/>
      <c r="J839" s="70"/>
      <c r="K839" s="70"/>
      <c r="L839" s="70"/>
      <c r="M839" s="70"/>
      <c r="N839" s="70"/>
      <c r="O839" s="70"/>
      <c r="P839" s="70"/>
      <c r="Q839" s="70"/>
    </row>
    <row r="840" spans="1:17" ht="15.75" customHeight="1" x14ac:dyDescent="0.25">
      <c r="A840" s="70"/>
      <c r="B840" s="71"/>
      <c r="C840" s="71"/>
      <c r="D840" s="72"/>
      <c r="E840" s="72"/>
      <c r="F840" s="70"/>
      <c r="G840" s="70"/>
      <c r="H840" s="70"/>
      <c r="I840" s="70"/>
      <c r="J840" s="70"/>
      <c r="K840" s="70"/>
      <c r="L840" s="70"/>
      <c r="M840" s="70"/>
      <c r="N840" s="70"/>
      <c r="O840" s="70"/>
      <c r="P840" s="70"/>
      <c r="Q840" s="70"/>
    </row>
    <row r="841" spans="1:17" ht="15.75" customHeight="1" x14ac:dyDescent="0.25">
      <c r="A841" s="70"/>
      <c r="B841" s="71"/>
      <c r="C841" s="71"/>
      <c r="D841" s="72"/>
      <c r="E841" s="72"/>
      <c r="F841" s="70"/>
      <c r="G841" s="70"/>
      <c r="H841" s="70"/>
      <c r="I841" s="70"/>
      <c r="J841" s="70"/>
      <c r="K841" s="70"/>
      <c r="L841" s="70"/>
      <c r="M841" s="70"/>
      <c r="N841" s="70"/>
      <c r="O841" s="70"/>
      <c r="P841" s="70"/>
      <c r="Q841" s="70"/>
    </row>
    <row r="842" spans="1:17" ht="15.75" customHeight="1" x14ac:dyDescent="0.25">
      <c r="A842" s="70"/>
      <c r="B842" s="71"/>
      <c r="C842" s="71"/>
      <c r="D842" s="72"/>
      <c r="E842" s="72"/>
      <c r="F842" s="70"/>
      <c r="G842" s="70"/>
      <c r="H842" s="70"/>
      <c r="I842" s="70"/>
      <c r="J842" s="70"/>
      <c r="K842" s="70"/>
      <c r="L842" s="70"/>
      <c r="M842" s="70"/>
      <c r="N842" s="70"/>
      <c r="O842" s="70"/>
      <c r="P842" s="70"/>
      <c r="Q842" s="70"/>
    </row>
    <row r="843" spans="1:17" ht="15.75" customHeight="1" x14ac:dyDescent="0.25">
      <c r="A843" s="70"/>
      <c r="B843" s="71"/>
      <c r="C843" s="71"/>
      <c r="D843" s="72"/>
      <c r="E843" s="72"/>
      <c r="F843" s="70"/>
      <c r="G843" s="70"/>
      <c r="H843" s="70"/>
      <c r="I843" s="70"/>
      <c r="J843" s="70"/>
      <c r="K843" s="70"/>
      <c r="L843" s="70"/>
      <c r="M843" s="70"/>
      <c r="N843" s="70"/>
      <c r="O843" s="70"/>
      <c r="P843" s="70"/>
      <c r="Q843" s="70"/>
    </row>
    <row r="844" spans="1:17" ht="15.75" customHeight="1" x14ac:dyDescent="0.25">
      <c r="A844" s="70"/>
      <c r="B844" s="71"/>
      <c r="C844" s="71"/>
      <c r="D844" s="72"/>
      <c r="E844" s="72"/>
      <c r="F844" s="70"/>
      <c r="G844" s="70"/>
      <c r="H844" s="70"/>
      <c r="I844" s="70"/>
      <c r="J844" s="70"/>
      <c r="K844" s="70"/>
      <c r="L844" s="70"/>
      <c r="M844" s="70"/>
      <c r="N844" s="70"/>
      <c r="O844" s="70"/>
      <c r="P844" s="70"/>
      <c r="Q844" s="70"/>
    </row>
    <row r="845" spans="1:17" ht="15.75" customHeight="1" x14ac:dyDescent="0.25">
      <c r="A845" s="70"/>
      <c r="B845" s="71"/>
      <c r="C845" s="71"/>
      <c r="D845" s="72"/>
      <c r="E845" s="72"/>
      <c r="F845" s="70"/>
      <c r="G845" s="70"/>
      <c r="H845" s="70"/>
      <c r="I845" s="70"/>
      <c r="J845" s="70"/>
      <c r="K845" s="70"/>
      <c r="L845" s="70"/>
      <c r="M845" s="70"/>
      <c r="N845" s="70"/>
      <c r="O845" s="70"/>
      <c r="P845" s="70"/>
      <c r="Q845" s="70"/>
    </row>
    <row r="846" spans="1:17" ht="15.75" customHeight="1" x14ac:dyDescent="0.25">
      <c r="A846" s="70"/>
      <c r="B846" s="71"/>
      <c r="C846" s="71"/>
      <c r="D846" s="72"/>
      <c r="E846" s="72"/>
      <c r="F846" s="70"/>
      <c r="G846" s="70"/>
      <c r="H846" s="70"/>
      <c r="I846" s="70"/>
      <c r="J846" s="70"/>
      <c r="K846" s="70"/>
      <c r="L846" s="70"/>
      <c r="M846" s="70"/>
      <c r="N846" s="70"/>
      <c r="O846" s="70"/>
      <c r="P846" s="70"/>
      <c r="Q846" s="70"/>
    </row>
    <row r="847" spans="1:17" ht="15.75" customHeight="1" x14ac:dyDescent="0.25">
      <c r="A847" s="70"/>
      <c r="B847" s="71"/>
      <c r="C847" s="71"/>
      <c r="D847" s="72"/>
      <c r="E847" s="72"/>
      <c r="F847" s="70"/>
      <c r="G847" s="70"/>
      <c r="H847" s="70"/>
      <c r="I847" s="70"/>
      <c r="J847" s="70"/>
      <c r="K847" s="70"/>
      <c r="L847" s="70"/>
      <c r="M847" s="70"/>
      <c r="N847" s="70"/>
      <c r="O847" s="70"/>
      <c r="P847" s="70"/>
      <c r="Q847" s="70"/>
    </row>
    <row r="848" spans="1:17" ht="15.75" customHeight="1" x14ac:dyDescent="0.25">
      <c r="A848" s="70"/>
      <c r="B848" s="71"/>
      <c r="C848" s="71"/>
      <c r="D848" s="72"/>
      <c r="E848" s="72"/>
      <c r="F848" s="70"/>
      <c r="G848" s="70"/>
      <c r="H848" s="70"/>
      <c r="I848" s="70"/>
      <c r="J848" s="70"/>
      <c r="K848" s="70"/>
      <c r="L848" s="70"/>
      <c r="M848" s="70"/>
      <c r="N848" s="70"/>
      <c r="O848" s="70"/>
      <c r="P848" s="70"/>
      <c r="Q848" s="70"/>
    </row>
    <row r="849" spans="1:17" ht="15.75" customHeight="1" x14ac:dyDescent="0.25">
      <c r="A849" s="70"/>
      <c r="B849" s="71"/>
      <c r="C849" s="71"/>
      <c r="D849" s="72"/>
      <c r="E849" s="72"/>
      <c r="F849" s="70"/>
      <c r="G849" s="70"/>
      <c r="H849" s="70"/>
      <c r="I849" s="70"/>
      <c r="J849" s="70"/>
      <c r="K849" s="70"/>
      <c r="L849" s="70"/>
      <c r="M849" s="70"/>
      <c r="N849" s="70"/>
      <c r="O849" s="70"/>
      <c r="P849" s="70"/>
      <c r="Q849" s="70"/>
    </row>
    <row r="850" spans="1:17" ht="15.75" customHeight="1" x14ac:dyDescent="0.25">
      <c r="A850" s="70"/>
      <c r="B850" s="71"/>
      <c r="C850" s="71"/>
      <c r="D850" s="72"/>
      <c r="E850" s="72"/>
      <c r="F850" s="70"/>
      <c r="G850" s="70"/>
      <c r="H850" s="70"/>
      <c r="I850" s="70"/>
      <c r="J850" s="70"/>
      <c r="K850" s="70"/>
      <c r="L850" s="70"/>
      <c r="M850" s="70"/>
      <c r="N850" s="70"/>
      <c r="O850" s="70"/>
      <c r="P850" s="70"/>
      <c r="Q850" s="70"/>
    </row>
    <row r="851" spans="1:17" ht="15.75" customHeight="1" x14ac:dyDescent="0.25">
      <c r="A851" s="70"/>
      <c r="B851" s="71"/>
      <c r="C851" s="71"/>
      <c r="D851" s="72"/>
      <c r="E851" s="72"/>
      <c r="F851" s="70"/>
      <c r="G851" s="70"/>
      <c r="H851" s="70"/>
      <c r="I851" s="70"/>
      <c r="J851" s="70"/>
      <c r="K851" s="70"/>
      <c r="L851" s="70"/>
      <c r="M851" s="70"/>
      <c r="N851" s="70"/>
      <c r="O851" s="70"/>
      <c r="P851" s="70"/>
      <c r="Q851" s="70"/>
    </row>
    <row r="852" spans="1:17" ht="15.75" customHeight="1" x14ac:dyDescent="0.25">
      <c r="A852" s="70"/>
      <c r="B852" s="71"/>
      <c r="C852" s="71"/>
      <c r="D852" s="72"/>
      <c r="E852" s="72"/>
      <c r="F852" s="70"/>
      <c r="G852" s="70"/>
      <c r="H852" s="70"/>
      <c r="I852" s="70"/>
      <c r="J852" s="70"/>
      <c r="K852" s="70"/>
      <c r="L852" s="70"/>
      <c r="M852" s="70"/>
      <c r="N852" s="70"/>
      <c r="O852" s="70"/>
      <c r="P852" s="70"/>
      <c r="Q852" s="70"/>
    </row>
    <row r="853" spans="1:17" ht="15.75" customHeight="1" x14ac:dyDescent="0.25">
      <c r="A853" s="70"/>
      <c r="B853" s="71"/>
      <c r="C853" s="71"/>
      <c r="D853" s="72"/>
      <c r="E853" s="72"/>
      <c r="F853" s="70"/>
      <c r="G853" s="70"/>
      <c r="H853" s="70"/>
      <c r="I853" s="70"/>
      <c r="J853" s="70"/>
      <c r="K853" s="70"/>
      <c r="L853" s="70"/>
      <c r="M853" s="70"/>
      <c r="N853" s="70"/>
      <c r="O853" s="70"/>
      <c r="P853" s="70"/>
      <c r="Q853" s="70"/>
    </row>
    <row r="854" spans="1:17" ht="15.75" customHeight="1" x14ac:dyDescent="0.25">
      <c r="A854" s="70"/>
      <c r="B854" s="71"/>
      <c r="C854" s="71"/>
      <c r="D854" s="72"/>
      <c r="E854" s="72"/>
      <c r="F854" s="70"/>
      <c r="G854" s="70"/>
      <c r="H854" s="70"/>
      <c r="I854" s="70"/>
      <c r="J854" s="70"/>
      <c r="K854" s="70"/>
      <c r="L854" s="70"/>
      <c r="M854" s="70"/>
      <c r="N854" s="70"/>
      <c r="O854" s="70"/>
      <c r="P854" s="70"/>
      <c r="Q854" s="70"/>
    </row>
    <row r="855" spans="1:17" ht="15.75" customHeight="1" x14ac:dyDescent="0.25">
      <c r="A855" s="70"/>
      <c r="B855" s="71"/>
      <c r="C855" s="71"/>
      <c r="D855" s="72"/>
      <c r="E855" s="72"/>
      <c r="F855" s="70"/>
      <c r="G855" s="70"/>
      <c r="H855" s="70"/>
      <c r="I855" s="70"/>
      <c r="J855" s="70"/>
      <c r="K855" s="70"/>
      <c r="L855" s="70"/>
      <c r="M855" s="70"/>
      <c r="N855" s="70"/>
      <c r="O855" s="70"/>
      <c r="P855" s="70"/>
      <c r="Q855" s="70"/>
    </row>
    <row r="856" spans="1:17" ht="15.75" customHeight="1" x14ac:dyDescent="0.25">
      <c r="A856" s="70"/>
      <c r="B856" s="71"/>
      <c r="C856" s="71"/>
      <c r="D856" s="72"/>
      <c r="E856" s="72"/>
      <c r="F856" s="70"/>
      <c r="G856" s="70"/>
      <c r="H856" s="70"/>
      <c r="I856" s="70"/>
      <c r="J856" s="70"/>
      <c r="K856" s="70"/>
      <c r="L856" s="70"/>
      <c r="M856" s="70"/>
      <c r="N856" s="70"/>
      <c r="O856" s="70"/>
      <c r="P856" s="70"/>
      <c r="Q856" s="70"/>
    </row>
    <row r="857" spans="1:17" ht="15.75" customHeight="1" x14ac:dyDescent="0.25">
      <c r="A857" s="70"/>
      <c r="B857" s="71"/>
      <c r="C857" s="71"/>
      <c r="D857" s="72"/>
      <c r="E857" s="72"/>
      <c r="F857" s="70"/>
      <c r="G857" s="70"/>
      <c r="H857" s="70"/>
      <c r="I857" s="70"/>
      <c r="J857" s="70"/>
      <c r="K857" s="70"/>
      <c r="L857" s="70"/>
      <c r="M857" s="70"/>
      <c r="N857" s="70"/>
      <c r="O857" s="70"/>
      <c r="P857" s="70"/>
      <c r="Q857" s="70"/>
    </row>
    <row r="858" spans="1:17" ht="15.75" customHeight="1" x14ac:dyDescent="0.25">
      <c r="A858" s="70"/>
      <c r="B858" s="71"/>
      <c r="C858" s="71"/>
      <c r="D858" s="72"/>
      <c r="E858" s="72"/>
      <c r="F858" s="70"/>
      <c r="G858" s="70"/>
      <c r="H858" s="70"/>
      <c r="I858" s="70"/>
      <c r="J858" s="70"/>
      <c r="K858" s="70"/>
      <c r="L858" s="70"/>
      <c r="M858" s="70"/>
      <c r="N858" s="70"/>
      <c r="O858" s="70"/>
      <c r="P858" s="70"/>
      <c r="Q858" s="70"/>
    </row>
    <row r="859" spans="1:17" ht="15.75" customHeight="1" x14ac:dyDescent="0.25">
      <c r="A859" s="70"/>
      <c r="B859" s="71"/>
      <c r="C859" s="71"/>
      <c r="D859" s="72"/>
      <c r="E859" s="72"/>
      <c r="F859" s="70"/>
      <c r="G859" s="70"/>
      <c r="H859" s="70"/>
      <c r="I859" s="70"/>
      <c r="J859" s="70"/>
      <c r="K859" s="70"/>
      <c r="L859" s="70"/>
      <c r="M859" s="70"/>
      <c r="N859" s="70"/>
      <c r="O859" s="70"/>
      <c r="P859" s="70"/>
      <c r="Q859" s="70"/>
    </row>
    <row r="860" spans="1:17" ht="15.75" customHeight="1" x14ac:dyDescent="0.25">
      <c r="A860" s="70"/>
      <c r="B860" s="71"/>
      <c r="C860" s="71"/>
      <c r="D860" s="72"/>
      <c r="E860" s="72"/>
      <c r="F860" s="70"/>
      <c r="G860" s="70"/>
      <c r="H860" s="70"/>
      <c r="I860" s="70"/>
      <c r="J860" s="70"/>
      <c r="K860" s="70"/>
      <c r="L860" s="70"/>
      <c r="M860" s="70"/>
      <c r="N860" s="70"/>
      <c r="O860" s="70"/>
      <c r="P860" s="70"/>
      <c r="Q860" s="70"/>
    </row>
    <row r="861" spans="1:17" ht="15.75" customHeight="1" x14ac:dyDescent="0.25">
      <c r="A861" s="70"/>
      <c r="B861" s="71"/>
      <c r="C861" s="71"/>
      <c r="D861" s="72"/>
      <c r="E861" s="72"/>
      <c r="F861" s="70"/>
      <c r="G861" s="70"/>
      <c r="H861" s="70"/>
      <c r="I861" s="70"/>
      <c r="J861" s="70"/>
      <c r="K861" s="70"/>
      <c r="L861" s="70"/>
      <c r="M861" s="70"/>
      <c r="N861" s="70"/>
      <c r="O861" s="70"/>
      <c r="P861" s="70"/>
      <c r="Q861" s="70"/>
    </row>
    <row r="862" spans="1:17" ht="15.75" customHeight="1" x14ac:dyDescent="0.25">
      <c r="A862" s="70"/>
      <c r="B862" s="71"/>
      <c r="C862" s="71"/>
      <c r="D862" s="72"/>
      <c r="E862" s="72"/>
      <c r="F862" s="70"/>
      <c r="G862" s="70"/>
      <c r="H862" s="70"/>
      <c r="I862" s="70"/>
      <c r="J862" s="70"/>
      <c r="K862" s="70"/>
      <c r="L862" s="70"/>
      <c r="M862" s="70"/>
      <c r="N862" s="70"/>
      <c r="O862" s="70"/>
      <c r="P862" s="70"/>
      <c r="Q862" s="70"/>
    </row>
    <row r="863" spans="1:17" ht="15.75" customHeight="1" x14ac:dyDescent="0.25">
      <c r="A863" s="70"/>
      <c r="B863" s="71"/>
      <c r="C863" s="71"/>
      <c r="D863" s="72"/>
      <c r="E863" s="72"/>
      <c r="F863" s="70"/>
      <c r="G863" s="70"/>
      <c r="H863" s="70"/>
      <c r="I863" s="70"/>
      <c r="J863" s="70"/>
      <c r="K863" s="70"/>
      <c r="L863" s="70"/>
      <c r="M863" s="70"/>
      <c r="N863" s="70"/>
      <c r="O863" s="70"/>
      <c r="P863" s="70"/>
      <c r="Q863" s="70"/>
    </row>
    <row r="864" spans="1:17" ht="15.75" customHeight="1" x14ac:dyDescent="0.25">
      <c r="A864" s="70"/>
      <c r="B864" s="71"/>
      <c r="C864" s="71"/>
      <c r="D864" s="72"/>
      <c r="E864" s="72"/>
      <c r="F864" s="70"/>
      <c r="G864" s="70"/>
      <c r="H864" s="70"/>
      <c r="I864" s="70"/>
      <c r="J864" s="70"/>
      <c r="K864" s="70"/>
      <c r="L864" s="70"/>
      <c r="M864" s="70"/>
      <c r="N864" s="70"/>
      <c r="O864" s="70"/>
      <c r="P864" s="70"/>
      <c r="Q864" s="70"/>
    </row>
    <row r="865" spans="1:17" ht="15.75" customHeight="1" x14ac:dyDescent="0.25">
      <c r="A865" s="70"/>
      <c r="B865" s="71"/>
      <c r="C865" s="71"/>
      <c r="D865" s="72"/>
      <c r="E865" s="72"/>
      <c r="F865" s="70"/>
      <c r="G865" s="70"/>
      <c r="H865" s="70"/>
      <c r="I865" s="70"/>
      <c r="J865" s="70"/>
      <c r="K865" s="70"/>
      <c r="L865" s="70"/>
      <c r="M865" s="70"/>
      <c r="N865" s="70"/>
      <c r="O865" s="70"/>
      <c r="P865" s="70"/>
      <c r="Q865" s="70"/>
    </row>
    <row r="866" spans="1:17" ht="15.75" customHeight="1" x14ac:dyDescent="0.25">
      <c r="A866" s="70"/>
      <c r="B866" s="71"/>
      <c r="C866" s="71"/>
      <c r="D866" s="72"/>
      <c r="E866" s="72"/>
      <c r="F866" s="70"/>
      <c r="G866" s="70"/>
      <c r="H866" s="70"/>
      <c r="I866" s="70"/>
      <c r="J866" s="70"/>
      <c r="K866" s="70"/>
      <c r="L866" s="70"/>
      <c r="M866" s="70"/>
      <c r="N866" s="70"/>
      <c r="O866" s="70"/>
      <c r="P866" s="70"/>
      <c r="Q866" s="70"/>
    </row>
    <row r="867" spans="1:17" ht="15.75" customHeight="1" x14ac:dyDescent="0.25">
      <c r="A867" s="70"/>
      <c r="B867" s="71"/>
      <c r="C867" s="71"/>
      <c r="D867" s="72"/>
      <c r="E867" s="72"/>
      <c r="F867" s="70"/>
      <c r="G867" s="70"/>
      <c r="H867" s="70"/>
      <c r="I867" s="70"/>
      <c r="J867" s="70"/>
      <c r="K867" s="70"/>
      <c r="L867" s="70"/>
      <c r="M867" s="70"/>
      <c r="N867" s="70"/>
      <c r="O867" s="70"/>
      <c r="P867" s="70"/>
      <c r="Q867" s="70"/>
    </row>
    <row r="868" spans="1:17" ht="15.75" customHeight="1" x14ac:dyDescent="0.25">
      <c r="A868" s="70"/>
      <c r="B868" s="71"/>
      <c r="C868" s="71"/>
      <c r="D868" s="72"/>
      <c r="E868" s="72"/>
      <c r="F868" s="70"/>
      <c r="G868" s="70"/>
      <c r="H868" s="70"/>
      <c r="I868" s="70"/>
      <c r="J868" s="70"/>
      <c r="K868" s="70"/>
      <c r="L868" s="70"/>
      <c r="M868" s="70"/>
      <c r="N868" s="70"/>
      <c r="O868" s="70"/>
      <c r="P868" s="70"/>
      <c r="Q868" s="70"/>
    </row>
    <row r="869" spans="1:17" ht="15.75" customHeight="1" x14ac:dyDescent="0.25">
      <c r="A869" s="70"/>
      <c r="B869" s="71"/>
      <c r="C869" s="71"/>
      <c r="D869" s="72"/>
      <c r="E869" s="72"/>
      <c r="F869" s="70"/>
      <c r="G869" s="70"/>
      <c r="H869" s="70"/>
      <c r="I869" s="70"/>
      <c r="J869" s="70"/>
      <c r="K869" s="70"/>
      <c r="L869" s="70"/>
      <c r="M869" s="70"/>
      <c r="N869" s="70"/>
      <c r="O869" s="70"/>
      <c r="P869" s="70"/>
      <c r="Q869" s="70"/>
    </row>
    <row r="870" spans="1:17" ht="15.75" customHeight="1" x14ac:dyDescent="0.25">
      <c r="A870" s="70"/>
      <c r="B870" s="71"/>
      <c r="C870" s="71"/>
      <c r="D870" s="72"/>
      <c r="E870" s="72"/>
      <c r="F870" s="70"/>
      <c r="G870" s="70"/>
      <c r="H870" s="70"/>
      <c r="I870" s="70"/>
      <c r="J870" s="70"/>
      <c r="K870" s="70"/>
      <c r="L870" s="70"/>
      <c r="M870" s="70"/>
      <c r="N870" s="70"/>
      <c r="O870" s="70"/>
      <c r="P870" s="70"/>
      <c r="Q870" s="70"/>
    </row>
    <row r="871" spans="1:17" ht="15.75" customHeight="1" x14ac:dyDescent="0.25">
      <c r="A871" s="70"/>
      <c r="B871" s="71"/>
      <c r="C871" s="71"/>
      <c r="D871" s="72"/>
      <c r="E871" s="72"/>
      <c r="F871" s="70"/>
      <c r="G871" s="70"/>
      <c r="H871" s="70"/>
      <c r="I871" s="70"/>
      <c r="J871" s="70"/>
      <c r="K871" s="70"/>
      <c r="L871" s="70"/>
      <c r="M871" s="70"/>
      <c r="N871" s="70"/>
      <c r="O871" s="70"/>
      <c r="P871" s="70"/>
      <c r="Q871" s="70"/>
    </row>
    <row r="872" spans="1:17" ht="15.75" customHeight="1" x14ac:dyDescent="0.25">
      <c r="A872" s="70"/>
      <c r="B872" s="71"/>
      <c r="C872" s="71"/>
      <c r="D872" s="72"/>
      <c r="E872" s="72"/>
      <c r="F872" s="70"/>
      <c r="G872" s="70"/>
      <c r="H872" s="70"/>
      <c r="I872" s="70"/>
      <c r="J872" s="70"/>
      <c r="K872" s="70"/>
      <c r="L872" s="70"/>
      <c r="M872" s="70"/>
      <c r="N872" s="70"/>
      <c r="O872" s="70"/>
      <c r="P872" s="70"/>
      <c r="Q872" s="70"/>
    </row>
    <row r="873" spans="1:17" ht="15.75" customHeight="1" x14ac:dyDescent="0.25">
      <c r="A873" s="70"/>
      <c r="B873" s="71"/>
      <c r="C873" s="71"/>
      <c r="D873" s="72"/>
      <c r="E873" s="72"/>
      <c r="F873" s="70"/>
      <c r="G873" s="70"/>
      <c r="H873" s="70"/>
      <c r="I873" s="70"/>
      <c r="J873" s="70"/>
      <c r="K873" s="70"/>
      <c r="L873" s="70"/>
      <c r="M873" s="70"/>
      <c r="N873" s="70"/>
      <c r="O873" s="70"/>
      <c r="P873" s="70"/>
      <c r="Q873" s="70"/>
    </row>
    <row r="874" spans="1:17" ht="15.75" customHeight="1" x14ac:dyDescent="0.25">
      <c r="A874" s="70"/>
      <c r="B874" s="71"/>
      <c r="C874" s="71"/>
      <c r="D874" s="72"/>
      <c r="E874" s="72"/>
      <c r="F874" s="70"/>
      <c r="G874" s="70"/>
      <c r="H874" s="70"/>
      <c r="I874" s="70"/>
      <c r="J874" s="70"/>
      <c r="K874" s="70"/>
      <c r="L874" s="70"/>
      <c r="M874" s="70"/>
      <c r="N874" s="70"/>
      <c r="O874" s="70"/>
      <c r="P874" s="70"/>
      <c r="Q874" s="70"/>
    </row>
    <row r="875" spans="1:17" ht="15.75" customHeight="1" x14ac:dyDescent="0.25">
      <c r="A875" s="70"/>
      <c r="B875" s="71"/>
      <c r="C875" s="71"/>
      <c r="D875" s="72"/>
      <c r="E875" s="72"/>
      <c r="F875" s="70"/>
      <c r="G875" s="70"/>
      <c r="H875" s="70"/>
      <c r="I875" s="70"/>
      <c r="J875" s="70"/>
      <c r="K875" s="70"/>
      <c r="L875" s="70"/>
      <c r="M875" s="70"/>
      <c r="N875" s="70"/>
      <c r="O875" s="70"/>
      <c r="P875" s="70"/>
      <c r="Q875" s="70"/>
    </row>
    <row r="876" spans="1:17" ht="15.75" customHeight="1" x14ac:dyDescent="0.25">
      <c r="A876" s="70"/>
      <c r="B876" s="71"/>
      <c r="C876" s="71"/>
      <c r="D876" s="72"/>
      <c r="E876" s="72"/>
      <c r="F876" s="70"/>
      <c r="G876" s="70"/>
      <c r="H876" s="70"/>
      <c r="I876" s="70"/>
      <c r="J876" s="70"/>
      <c r="K876" s="70"/>
      <c r="L876" s="70"/>
      <c r="M876" s="70"/>
      <c r="N876" s="70"/>
      <c r="O876" s="70"/>
      <c r="P876" s="70"/>
      <c r="Q876" s="70"/>
    </row>
    <row r="877" spans="1:17" ht="15.75" customHeight="1" x14ac:dyDescent="0.25">
      <c r="A877" s="70"/>
      <c r="B877" s="71"/>
      <c r="C877" s="71"/>
      <c r="D877" s="72"/>
      <c r="E877" s="72"/>
      <c r="F877" s="70"/>
      <c r="G877" s="70"/>
      <c r="H877" s="70"/>
      <c r="I877" s="70"/>
      <c r="J877" s="70"/>
      <c r="K877" s="70"/>
      <c r="L877" s="70"/>
      <c r="M877" s="70"/>
      <c r="N877" s="70"/>
      <c r="O877" s="70"/>
      <c r="P877" s="70"/>
      <c r="Q877" s="70"/>
    </row>
    <row r="878" spans="1:17" ht="15.75" customHeight="1" x14ac:dyDescent="0.25">
      <c r="A878" s="70"/>
      <c r="B878" s="71"/>
      <c r="C878" s="71"/>
      <c r="D878" s="72"/>
      <c r="E878" s="72"/>
      <c r="F878" s="70"/>
      <c r="G878" s="70"/>
      <c r="H878" s="70"/>
      <c r="I878" s="70"/>
      <c r="J878" s="70"/>
      <c r="K878" s="70"/>
      <c r="L878" s="70"/>
      <c r="M878" s="70"/>
      <c r="N878" s="70"/>
      <c r="O878" s="70"/>
      <c r="P878" s="70"/>
      <c r="Q878" s="70"/>
    </row>
    <row r="879" spans="1:17" ht="15.75" customHeight="1" x14ac:dyDescent="0.25">
      <c r="A879" s="70"/>
      <c r="B879" s="71"/>
      <c r="C879" s="71"/>
      <c r="D879" s="72"/>
      <c r="E879" s="72"/>
      <c r="F879" s="70"/>
      <c r="G879" s="70"/>
      <c r="H879" s="70"/>
      <c r="I879" s="70"/>
      <c r="J879" s="70"/>
      <c r="K879" s="70"/>
      <c r="L879" s="70"/>
      <c r="M879" s="70"/>
      <c r="N879" s="70"/>
      <c r="O879" s="70"/>
      <c r="P879" s="70"/>
      <c r="Q879" s="70"/>
    </row>
    <row r="880" spans="1:17" ht="15.75" customHeight="1" x14ac:dyDescent="0.25">
      <c r="A880" s="70"/>
      <c r="B880" s="71"/>
      <c r="C880" s="71"/>
      <c r="D880" s="72"/>
      <c r="E880" s="72"/>
      <c r="F880" s="70"/>
      <c r="G880" s="70"/>
      <c r="H880" s="70"/>
      <c r="I880" s="70"/>
      <c r="J880" s="70"/>
      <c r="K880" s="70"/>
      <c r="L880" s="70"/>
      <c r="M880" s="70"/>
      <c r="N880" s="70"/>
      <c r="O880" s="70"/>
      <c r="P880" s="70"/>
      <c r="Q880" s="70"/>
    </row>
    <row r="881" spans="1:17" ht="15.75" customHeight="1" x14ac:dyDescent="0.25">
      <c r="A881" s="70"/>
      <c r="B881" s="71"/>
      <c r="C881" s="71"/>
      <c r="D881" s="72"/>
      <c r="E881" s="72"/>
      <c r="F881" s="70"/>
      <c r="G881" s="70"/>
      <c r="H881" s="70"/>
      <c r="I881" s="70"/>
      <c r="J881" s="70"/>
      <c r="K881" s="70"/>
      <c r="L881" s="70"/>
      <c r="M881" s="70"/>
      <c r="N881" s="70"/>
      <c r="O881" s="70"/>
      <c r="P881" s="70"/>
      <c r="Q881" s="70"/>
    </row>
    <row r="882" spans="1:17" ht="15.75" customHeight="1" x14ac:dyDescent="0.25">
      <c r="A882" s="70"/>
      <c r="B882" s="71"/>
      <c r="C882" s="71"/>
      <c r="D882" s="72"/>
      <c r="E882" s="72"/>
      <c r="F882" s="70"/>
      <c r="G882" s="70"/>
      <c r="H882" s="70"/>
      <c r="I882" s="70"/>
      <c r="J882" s="70"/>
      <c r="K882" s="70"/>
      <c r="L882" s="70"/>
      <c r="M882" s="70"/>
      <c r="N882" s="70"/>
      <c r="O882" s="70"/>
      <c r="P882" s="70"/>
      <c r="Q882" s="70"/>
    </row>
    <row r="883" spans="1:17" ht="15.75" customHeight="1" x14ac:dyDescent="0.25">
      <c r="A883" s="70"/>
      <c r="B883" s="71"/>
      <c r="C883" s="71"/>
      <c r="D883" s="72"/>
      <c r="E883" s="72"/>
      <c r="F883" s="70"/>
      <c r="G883" s="70"/>
      <c r="H883" s="70"/>
      <c r="I883" s="70"/>
      <c r="J883" s="70"/>
      <c r="K883" s="70"/>
      <c r="L883" s="70"/>
      <c r="M883" s="70"/>
      <c r="N883" s="70"/>
      <c r="O883" s="70"/>
      <c r="P883" s="70"/>
      <c r="Q883" s="70"/>
    </row>
    <row r="884" spans="1:17" ht="15.75" customHeight="1" x14ac:dyDescent="0.25">
      <c r="A884" s="70"/>
      <c r="B884" s="71"/>
      <c r="C884" s="71"/>
      <c r="D884" s="72"/>
      <c r="E884" s="72"/>
      <c r="F884" s="70"/>
      <c r="G884" s="70"/>
      <c r="H884" s="70"/>
      <c r="I884" s="70"/>
      <c r="J884" s="70"/>
      <c r="K884" s="70"/>
      <c r="L884" s="70"/>
      <c r="M884" s="70"/>
      <c r="N884" s="70"/>
      <c r="O884" s="70"/>
      <c r="P884" s="70"/>
      <c r="Q884" s="70"/>
    </row>
    <row r="885" spans="1:17" ht="15.75" customHeight="1" x14ac:dyDescent="0.25">
      <c r="A885" s="70"/>
      <c r="B885" s="71"/>
      <c r="C885" s="71"/>
      <c r="D885" s="72"/>
      <c r="E885" s="72"/>
      <c r="F885" s="70"/>
      <c r="G885" s="70"/>
      <c r="H885" s="70"/>
      <c r="I885" s="70"/>
      <c r="J885" s="70"/>
      <c r="K885" s="70"/>
      <c r="L885" s="70"/>
      <c r="M885" s="70"/>
      <c r="N885" s="70"/>
      <c r="O885" s="70"/>
      <c r="P885" s="70"/>
      <c r="Q885" s="70"/>
    </row>
    <row r="886" spans="1:17" ht="15.75" customHeight="1" x14ac:dyDescent="0.25">
      <c r="A886" s="70"/>
      <c r="B886" s="71"/>
      <c r="C886" s="71"/>
      <c r="D886" s="72"/>
      <c r="E886" s="72"/>
      <c r="F886" s="70"/>
      <c r="G886" s="70"/>
      <c r="H886" s="70"/>
      <c r="I886" s="70"/>
      <c r="J886" s="70"/>
      <c r="K886" s="70"/>
      <c r="L886" s="70"/>
      <c r="M886" s="70"/>
      <c r="N886" s="70"/>
      <c r="O886" s="70"/>
      <c r="P886" s="70"/>
      <c r="Q886" s="70"/>
    </row>
    <row r="887" spans="1:17" ht="15.75" customHeight="1" x14ac:dyDescent="0.25">
      <c r="A887" s="70"/>
      <c r="B887" s="71"/>
      <c r="C887" s="71"/>
      <c r="D887" s="72"/>
      <c r="E887" s="72"/>
      <c r="F887" s="70"/>
      <c r="G887" s="70"/>
      <c r="H887" s="70"/>
      <c r="I887" s="70"/>
      <c r="J887" s="70"/>
      <c r="K887" s="70"/>
      <c r="L887" s="70"/>
      <c r="M887" s="70"/>
      <c r="N887" s="70"/>
      <c r="O887" s="70"/>
      <c r="P887" s="70"/>
      <c r="Q887" s="70"/>
    </row>
    <row r="888" spans="1:17" ht="15.75" customHeight="1" x14ac:dyDescent="0.25">
      <c r="A888" s="70"/>
      <c r="B888" s="71"/>
      <c r="C888" s="71"/>
      <c r="D888" s="72"/>
      <c r="E888" s="72"/>
      <c r="F888" s="70"/>
      <c r="G888" s="70"/>
      <c r="H888" s="70"/>
      <c r="I888" s="70"/>
      <c r="J888" s="70"/>
      <c r="K888" s="70"/>
      <c r="L888" s="70"/>
      <c r="M888" s="70"/>
      <c r="N888" s="70"/>
      <c r="O888" s="70"/>
      <c r="P888" s="70"/>
      <c r="Q888" s="70"/>
    </row>
    <row r="889" spans="1:17" ht="15.75" customHeight="1" x14ac:dyDescent="0.25">
      <c r="A889" s="70"/>
      <c r="B889" s="71"/>
      <c r="C889" s="71"/>
      <c r="D889" s="72"/>
      <c r="E889" s="72"/>
      <c r="F889" s="70"/>
      <c r="G889" s="70"/>
      <c r="H889" s="70"/>
      <c r="I889" s="70"/>
      <c r="J889" s="70"/>
      <c r="K889" s="70"/>
      <c r="L889" s="70"/>
      <c r="M889" s="70"/>
      <c r="N889" s="70"/>
      <c r="O889" s="70"/>
      <c r="P889" s="70"/>
      <c r="Q889" s="70"/>
    </row>
    <row r="890" spans="1:17" ht="15.75" customHeight="1" x14ac:dyDescent="0.25">
      <c r="A890" s="70"/>
      <c r="B890" s="71"/>
      <c r="C890" s="71"/>
      <c r="D890" s="72"/>
      <c r="E890" s="72"/>
      <c r="F890" s="70"/>
      <c r="G890" s="70"/>
      <c r="H890" s="70"/>
      <c r="I890" s="70"/>
      <c r="J890" s="70"/>
      <c r="K890" s="70"/>
      <c r="L890" s="70"/>
      <c r="M890" s="70"/>
      <c r="N890" s="70"/>
      <c r="O890" s="70"/>
      <c r="P890" s="70"/>
      <c r="Q890" s="70"/>
    </row>
    <row r="891" spans="1:17" ht="15.75" customHeight="1" x14ac:dyDescent="0.25">
      <c r="A891" s="70"/>
      <c r="B891" s="71"/>
      <c r="C891" s="71"/>
      <c r="D891" s="72"/>
      <c r="E891" s="72"/>
      <c r="F891" s="70"/>
      <c r="G891" s="70"/>
      <c r="H891" s="70"/>
      <c r="I891" s="70"/>
      <c r="J891" s="70"/>
      <c r="K891" s="70"/>
      <c r="L891" s="70"/>
      <c r="M891" s="70"/>
      <c r="N891" s="70"/>
      <c r="O891" s="70"/>
      <c r="P891" s="70"/>
      <c r="Q891" s="70"/>
    </row>
    <row r="892" spans="1:17" ht="15.75" customHeight="1" x14ac:dyDescent="0.25">
      <c r="A892" s="70"/>
      <c r="B892" s="71"/>
      <c r="C892" s="71"/>
      <c r="D892" s="72"/>
      <c r="E892" s="72"/>
      <c r="F892" s="70"/>
      <c r="G892" s="70"/>
      <c r="H892" s="70"/>
      <c r="I892" s="70"/>
      <c r="J892" s="70"/>
      <c r="K892" s="70"/>
      <c r="L892" s="70"/>
      <c r="M892" s="70"/>
      <c r="N892" s="70"/>
      <c r="O892" s="70"/>
      <c r="P892" s="70"/>
      <c r="Q892" s="70"/>
    </row>
    <row r="893" spans="1:17" ht="15.75" customHeight="1" x14ac:dyDescent="0.25">
      <c r="A893" s="70"/>
      <c r="B893" s="71"/>
      <c r="C893" s="71"/>
      <c r="D893" s="72"/>
      <c r="E893" s="72"/>
      <c r="F893" s="70"/>
      <c r="G893" s="70"/>
      <c r="H893" s="70"/>
      <c r="I893" s="70"/>
      <c r="J893" s="70"/>
      <c r="K893" s="70"/>
      <c r="L893" s="70"/>
      <c r="M893" s="70"/>
      <c r="N893" s="70"/>
      <c r="O893" s="70"/>
      <c r="P893" s="70"/>
      <c r="Q893" s="70"/>
    </row>
    <row r="894" spans="1:17" ht="15.75" customHeight="1" x14ac:dyDescent="0.25">
      <c r="A894" s="70"/>
      <c r="B894" s="71"/>
      <c r="C894" s="71"/>
      <c r="D894" s="72"/>
      <c r="E894" s="72"/>
      <c r="F894" s="70"/>
      <c r="G894" s="70"/>
      <c r="H894" s="70"/>
      <c r="I894" s="70"/>
      <c r="J894" s="70"/>
      <c r="K894" s="70"/>
      <c r="L894" s="70"/>
      <c r="M894" s="70"/>
      <c r="N894" s="70"/>
      <c r="O894" s="70"/>
      <c r="P894" s="70"/>
      <c r="Q894" s="70"/>
    </row>
    <row r="895" spans="1:17" ht="15.75" customHeight="1" x14ac:dyDescent="0.25">
      <c r="A895" s="70"/>
      <c r="B895" s="71"/>
      <c r="C895" s="71"/>
      <c r="D895" s="72"/>
      <c r="E895" s="72"/>
      <c r="F895" s="70"/>
      <c r="G895" s="70"/>
      <c r="H895" s="70"/>
      <c r="I895" s="70"/>
      <c r="J895" s="70"/>
      <c r="K895" s="70"/>
      <c r="L895" s="70"/>
      <c r="M895" s="70"/>
      <c r="N895" s="70"/>
      <c r="O895" s="70"/>
      <c r="P895" s="70"/>
      <c r="Q895" s="70"/>
    </row>
    <row r="896" spans="1:17" ht="15.75" customHeight="1" x14ac:dyDescent="0.25">
      <c r="A896" s="70"/>
      <c r="B896" s="71"/>
      <c r="C896" s="71"/>
      <c r="D896" s="72"/>
      <c r="E896" s="72"/>
      <c r="F896" s="70"/>
      <c r="G896" s="70"/>
      <c r="H896" s="70"/>
      <c r="I896" s="70"/>
      <c r="J896" s="70"/>
      <c r="K896" s="70"/>
      <c r="L896" s="70"/>
      <c r="M896" s="70"/>
      <c r="N896" s="70"/>
      <c r="O896" s="70"/>
      <c r="P896" s="70"/>
      <c r="Q896" s="70"/>
    </row>
    <row r="897" spans="1:17" ht="15.75" customHeight="1" x14ac:dyDescent="0.25">
      <c r="A897" s="70"/>
      <c r="B897" s="71"/>
      <c r="C897" s="71"/>
      <c r="D897" s="72"/>
      <c r="E897" s="72"/>
      <c r="F897" s="70"/>
      <c r="G897" s="70"/>
      <c r="H897" s="70"/>
      <c r="I897" s="70"/>
      <c r="J897" s="70"/>
      <c r="K897" s="70"/>
      <c r="L897" s="70"/>
      <c r="M897" s="70"/>
      <c r="N897" s="70"/>
      <c r="O897" s="70"/>
      <c r="P897" s="70"/>
      <c r="Q897" s="70"/>
    </row>
    <row r="898" spans="1:17" ht="15.75" customHeight="1" x14ac:dyDescent="0.25">
      <c r="A898" s="70"/>
      <c r="B898" s="71"/>
      <c r="C898" s="71"/>
      <c r="D898" s="72"/>
      <c r="E898" s="72"/>
      <c r="F898" s="70"/>
      <c r="G898" s="70"/>
      <c r="H898" s="70"/>
      <c r="I898" s="70"/>
      <c r="J898" s="70"/>
      <c r="K898" s="70"/>
      <c r="L898" s="70"/>
      <c r="M898" s="70"/>
      <c r="N898" s="70"/>
      <c r="O898" s="70"/>
      <c r="P898" s="70"/>
      <c r="Q898" s="70"/>
    </row>
    <row r="899" spans="1:17" ht="15.75" customHeight="1" x14ac:dyDescent="0.25">
      <c r="A899" s="70"/>
      <c r="B899" s="71"/>
      <c r="C899" s="71"/>
      <c r="D899" s="72"/>
      <c r="E899" s="72"/>
      <c r="F899" s="70"/>
      <c r="G899" s="70"/>
      <c r="H899" s="70"/>
      <c r="I899" s="70"/>
      <c r="J899" s="70"/>
      <c r="K899" s="70"/>
      <c r="L899" s="70"/>
      <c r="M899" s="70"/>
      <c r="N899" s="70"/>
      <c r="O899" s="70"/>
      <c r="P899" s="70"/>
      <c r="Q899" s="70"/>
    </row>
    <row r="900" spans="1:17" ht="15.75" customHeight="1" x14ac:dyDescent="0.25">
      <c r="A900" s="70"/>
      <c r="B900" s="71"/>
      <c r="C900" s="71"/>
      <c r="D900" s="72"/>
      <c r="E900" s="72"/>
      <c r="F900" s="70"/>
      <c r="G900" s="70"/>
      <c r="H900" s="70"/>
      <c r="I900" s="70"/>
      <c r="J900" s="70"/>
      <c r="K900" s="70"/>
      <c r="L900" s="70"/>
      <c r="M900" s="70"/>
      <c r="N900" s="70"/>
      <c r="O900" s="70"/>
      <c r="P900" s="70"/>
      <c r="Q900" s="70"/>
    </row>
    <row r="901" spans="1:17" ht="15.75" customHeight="1" x14ac:dyDescent="0.25">
      <c r="A901" s="70"/>
      <c r="B901" s="71"/>
      <c r="C901" s="71"/>
      <c r="D901" s="72"/>
      <c r="E901" s="72"/>
      <c r="F901" s="70"/>
      <c r="G901" s="70"/>
      <c r="H901" s="70"/>
      <c r="I901" s="70"/>
      <c r="J901" s="70"/>
      <c r="K901" s="70"/>
      <c r="L901" s="70"/>
      <c r="M901" s="70"/>
      <c r="N901" s="70"/>
      <c r="O901" s="70"/>
      <c r="P901" s="70"/>
      <c r="Q901" s="70"/>
    </row>
    <row r="902" spans="1:17" ht="15.75" customHeight="1" x14ac:dyDescent="0.25">
      <c r="A902" s="70"/>
      <c r="B902" s="71"/>
      <c r="C902" s="71"/>
      <c r="D902" s="72"/>
      <c r="E902" s="72"/>
      <c r="F902" s="70"/>
      <c r="G902" s="70"/>
      <c r="H902" s="70"/>
      <c r="I902" s="70"/>
      <c r="J902" s="70"/>
      <c r="K902" s="70"/>
      <c r="L902" s="70"/>
      <c r="M902" s="70"/>
      <c r="N902" s="70"/>
      <c r="O902" s="70"/>
      <c r="P902" s="70"/>
      <c r="Q902" s="70"/>
    </row>
    <row r="903" spans="1:17" ht="15.75" customHeight="1" x14ac:dyDescent="0.25">
      <c r="A903" s="70"/>
      <c r="B903" s="71"/>
      <c r="C903" s="71"/>
      <c r="D903" s="72"/>
      <c r="E903" s="72"/>
      <c r="F903" s="70"/>
      <c r="G903" s="70"/>
      <c r="H903" s="70"/>
      <c r="I903" s="70"/>
      <c r="J903" s="70"/>
      <c r="K903" s="70"/>
      <c r="L903" s="70"/>
      <c r="M903" s="70"/>
      <c r="N903" s="70"/>
      <c r="O903" s="70"/>
      <c r="P903" s="70"/>
      <c r="Q903" s="70"/>
    </row>
    <row r="904" spans="1:17" ht="15.75" customHeight="1" x14ac:dyDescent="0.25">
      <c r="A904" s="70"/>
      <c r="B904" s="71"/>
      <c r="C904" s="71"/>
      <c r="D904" s="72"/>
      <c r="E904" s="72"/>
      <c r="F904" s="70"/>
      <c r="G904" s="70"/>
      <c r="H904" s="70"/>
      <c r="I904" s="70"/>
      <c r="J904" s="70"/>
      <c r="K904" s="70"/>
      <c r="L904" s="70"/>
      <c r="M904" s="70"/>
      <c r="N904" s="70"/>
      <c r="O904" s="70"/>
      <c r="P904" s="70"/>
      <c r="Q904" s="70"/>
    </row>
    <row r="905" spans="1:17" ht="15.75" customHeight="1" x14ac:dyDescent="0.25">
      <c r="A905" s="70"/>
      <c r="B905" s="71"/>
      <c r="C905" s="71"/>
      <c r="D905" s="72"/>
      <c r="E905" s="72"/>
      <c r="F905" s="70"/>
      <c r="G905" s="70"/>
      <c r="H905" s="70"/>
      <c r="I905" s="70"/>
      <c r="J905" s="70"/>
      <c r="K905" s="70"/>
      <c r="L905" s="70"/>
      <c r="M905" s="70"/>
      <c r="N905" s="70"/>
      <c r="O905" s="70"/>
      <c r="P905" s="70"/>
      <c r="Q905" s="70"/>
    </row>
    <row r="906" spans="1:17" ht="15.75" customHeight="1" x14ac:dyDescent="0.25">
      <c r="A906" s="70"/>
      <c r="B906" s="71"/>
      <c r="C906" s="71"/>
      <c r="D906" s="72"/>
      <c r="E906" s="72"/>
      <c r="F906" s="70"/>
      <c r="G906" s="70"/>
      <c r="H906" s="70"/>
      <c r="I906" s="70"/>
      <c r="J906" s="70"/>
      <c r="K906" s="70"/>
      <c r="L906" s="70"/>
      <c r="M906" s="70"/>
      <c r="N906" s="70"/>
      <c r="O906" s="70"/>
      <c r="P906" s="70"/>
      <c r="Q906" s="70"/>
    </row>
    <row r="907" spans="1:17" ht="15.75" customHeight="1" x14ac:dyDescent="0.25">
      <c r="A907" s="70"/>
      <c r="B907" s="71"/>
      <c r="C907" s="71"/>
      <c r="D907" s="72"/>
      <c r="E907" s="72"/>
      <c r="F907" s="70"/>
      <c r="G907" s="70"/>
      <c r="H907" s="70"/>
      <c r="I907" s="70"/>
      <c r="J907" s="70"/>
      <c r="K907" s="70"/>
      <c r="L907" s="70"/>
      <c r="M907" s="70"/>
      <c r="N907" s="70"/>
      <c r="O907" s="70"/>
      <c r="P907" s="70"/>
      <c r="Q907" s="70"/>
    </row>
    <row r="908" spans="1:17" ht="15.75" customHeight="1" x14ac:dyDescent="0.25">
      <c r="A908" s="70"/>
      <c r="B908" s="71"/>
      <c r="C908" s="71"/>
      <c r="D908" s="72"/>
      <c r="E908" s="72"/>
      <c r="F908" s="70"/>
      <c r="G908" s="70"/>
      <c r="H908" s="70"/>
      <c r="I908" s="70"/>
      <c r="J908" s="70"/>
      <c r="K908" s="70"/>
      <c r="L908" s="70"/>
      <c r="M908" s="70"/>
      <c r="N908" s="70"/>
      <c r="O908" s="70"/>
      <c r="P908" s="70"/>
      <c r="Q908" s="70"/>
    </row>
    <row r="909" spans="1:17" ht="15.75" customHeight="1" x14ac:dyDescent="0.25">
      <c r="A909" s="70"/>
      <c r="B909" s="71"/>
      <c r="C909" s="71"/>
      <c r="D909" s="72"/>
      <c r="E909" s="72"/>
      <c r="F909" s="70"/>
      <c r="G909" s="70"/>
      <c r="H909" s="70"/>
      <c r="I909" s="70"/>
      <c r="J909" s="70"/>
      <c r="K909" s="70"/>
      <c r="L909" s="70"/>
      <c r="M909" s="70"/>
      <c r="N909" s="70"/>
      <c r="O909" s="70"/>
      <c r="P909" s="70"/>
      <c r="Q909" s="70"/>
    </row>
    <row r="910" spans="1:17" ht="15.75" customHeight="1" x14ac:dyDescent="0.25">
      <c r="A910" s="70"/>
      <c r="B910" s="71"/>
      <c r="C910" s="71"/>
      <c r="D910" s="72"/>
      <c r="E910" s="72"/>
      <c r="F910" s="70"/>
      <c r="G910" s="70"/>
      <c r="H910" s="70"/>
      <c r="I910" s="70"/>
      <c r="J910" s="70"/>
      <c r="K910" s="70"/>
      <c r="L910" s="70"/>
      <c r="M910" s="70"/>
      <c r="N910" s="70"/>
      <c r="O910" s="70"/>
      <c r="P910" s="70"/>
      <c r="Q910" s="70"/>
    </row>
    <row r="911" spans="1:17" ht="15.75" customHeight="1" x14ac:dyDescent="0.25">
      <c r="A911" s="70"/>
      <c r="B911" s="71"/>
      <c r="C911" s="71"/>
      <c r="D911" s="72"/>
      <c r="E911" s="72"/>
      <c r="F911" s="70"/>
      <c r="G911" s="70"/>
      <c r="H911" s="70"/>
      <c r="I911" s="70"/>
      <c r="J911" s="70"/>
      <c r="K911" s="70"/>
      <c r="L911" s="70"/>
      <c r="M911" s="70"/>
      <c r="N911" s="70"/>
      <c r="O911" s="70"/>
      <c r="P911" s="70"/>
      <c r="Q911" s="70"/>
    </row>
    <row r="912" spans="1:17" ht="15.75" customHeight="1" x14ac:dyDescent="0.25">
      <c r="A912" s="70"/>
      <c r="B912" s="71"/>
      <c r="C912" s="71"/>
      <c r="D912" s="72"/>
      <c r="E912" s="72"/>
      <c r="F912" s="70"/>
      <c r="G912" s="70"/>
      <c r="H912" s="70"/>
      <c r="I912" s="70"/>
      <c r="J912" s="70"/>
      <c r="K912" s="70"/>
      <c r="L912" s="70"/>
      <c r="M912" s="70"/>
      <c r="N912" s="70"/>
      <c r="O912" s="70"/>
      <c r="P912" s="70"/>
      <c r="Q912" s="70"/>
    </row>
    <row r="913" spans="1:17" ht="15.75" customHeight="1" x14ac:dyDescent="0.25">
      <c r="A913" s="70"/>
      <c r="B913" s="71"/>
      <c r="C913" s="71"/>
      <c r="D913" s="72"/>
      <c r="E913" s="72"/>
      <c r="F913" s="70"/>
      <c r="G913" s="70"/>
      <c r="H913" s="70"/>
      <c r="I913" s="70"/>
      <c r="J913" s="70"/>
      <c r="K913" s="70"/>
      <c r="L913" s="70"/>
      <c r="M913" s="70"/>
      <c r="N913" s="70"/>
      <c r="O913" s="70"/>
      <c r="P913" s="70"/>
      <c r="Q913" s="70"/>
    </row>
    <row r="914" spans="1:17" ht="15.75" customHeight="1" x14ac:dyDescent="0.25">
      <c r="A914" s="70"/>
      <c r="B914" s="71"/>
      <c r="C914" s="71"/>
      <c r="D914" s="72"/>
      <c r="E914" s="72"/>
      <c r="F914" s="70"/>
      <c r="G914" s="70"/>
      <c r="H914" s="70"/>
      <c r="I914" s="70"/>
      <c r="J914" s="70"/>
      <c r="K914" s="70"/>
      <c r="L914" s="70"/>
      <c r="M914" s="70"/>
      <c r="N914" s="70"/>
      <c r="O914" s="70"/>
      <c r="P914" s="70"/>
      <c r="Q914" s="70"/>
    </row>
    <row r="915" spans="1:17" ht="15.75" customHeight="1" x14ac:dyDescent="0.25">
      <c r="A915" s="70"/>
      <c r="B915" s="71"/>
      <c r="C915" s="71"/>
      <c r="D915" s="72"/>
      <c r="E915" s="72"/>
      <c r="F915" s="70"/>
      <c r="G915" s="70"/>
      <c r="H915" s="70"/>
      <c r="I915" s="70"/>
      <c r="J915" s="70"/>
      <c r="K915" s="70"/>
      <c r="L915" s="70"/>
      <c r="M915" s="70"/>
      <c r="N915" s="70"/>
      <c r="O915" s="70"/>
      <c r="P915" s="70"/>
      <c r="Q915" s="70"/>
    </row>
    <row r="916" spans="1:17" ht="15.75" customHeight="1" x14ac:dyDescent="0.25">
      <c r="A916" s="70"/>
      <c r="B916" s="71"/>
      <c r="C916" s="71"/>
      <c r="D916" s="72"/>
      <c r="E916" s="72"/>
      <c r="F916" s="70"/>
      <c r="G916" s="70"/>
      <c r="H916" s="70"/>
      <c r="I916" s="70"/>
      <c r="J916" s="70"/>
      <c r="K916" s="70"/>
      <c r="L916" s="70"/>
      <c r="M916" s="70"/>
      <c r="N916" s="70"/>
      <c r="O916" s="70"/>
      <c r="P916" s="70"/>
      <c r="Q916" s="70"/>
    </row>
    <row r="917" spans="1:17" ht="15.75" customHeight="1" x14ac:dyDescent="0.25">
      <c r="A917" s="70"/>
      <c r="B917" s="71"/>
      <c r="C917" s="71"/>
      <c r="D917" s="72"/>
      <c r="E917" s="72"/>
      <c r="F917" s="70"/>
      <c r="G917" s="70"/>
      <c r="H917" s="70"/>
      <c r="I917" s="70"/>
      <c r="J917" s="70"/>
      <c r="K917" s="70"/>
      <c r="L917" s="70"/>
      <c r="M917" s="70"/>
      <c r="N917" s="70"/>
      <c r="O917" s="70"/>
      <c r="P917" s="70"/>
      <c r="Q917" s="70"/>
    </row>
    <row r="918" spans="1:17" ht="15.75" customHeight="1" x14ac:dyDescent="0.25">
      <c r="A918" s="70"/>
      <c r="B918" s="71"/>
      <c r="C918" s="71"/>
      <c r="D918" s="72"/>
      <c r="E918" s="72"/>
      <c r="F918" s="70"/>
      <c r="G918" s="70"/>
      <c r="H918" s="70"/>
      <c r="I918" s="70"/>
      <c r="J918" s="70"/>
      <c r="K918" s="70"/>
      <c r="L918" s="70"/>
      <c r="M918" s="70"/>
      <c r="N918" s="70"/>
      <c r="O918" s="70"/>
      <c r="P918" s="70"/>
      <c r="Q918" s="70"/>
    </row>
    <row r="919" spans="1:17" ht="15.75" customHeight="1" x14ac:dyDescent="0.25">
      <c r="A919" s="70"/>
      <c r="B919" s="71"/>
      <c r="C919" s="71"/>
      <c r="D919" s="72"/>
      <c r="E919" s="72"/>
      <c r="F919" s="70"/>
      <c r="G919" s="70"/>
      <c r="H919" s="70"/>
      <c r="I919" s="70"/>
      <c r="J919" s="70"/>
      <c r="K919" s="70"/>
      <c r="L919" s="70"/>
      <c r="M919" s="70"/>
      <c r="N919" s="70"/>
      <c r="O919" s="70"/>
      <c r="P919" s="70"/>
      <c r="Q919" s="70"/>
    </row>
    <row r="920" spans="1:17" ht="15.75" customHeight="1" x14ac:dyDescent="0.25">
      <c r="A920" s="70"/>
      <c r="B920" s="71"/>
      <c r="C920" s="71"/>
      <c r="D920" s="72"/>
      <c r="E920" s="72"/>
      <c r="F920" s="70"/>
      <c r="G920" s="70"/>
      <c r="H920" s="70"/>
      <c r="I920" s="70"/>
      <c r="J920" s="70"/>
      <c r="K920" s="70"/>
      <c r="L920" s="70"/>
      <c r="M920" s="70"/>
      <c r="N920" s="70"/>
      <c r="O920" s="70"/>
      <c r="P920" s="70"/>
      <c r="Q920" s="70"/>
    </row>
    <row r="921" spans="1:17" ht="15.75" customHeight="1" x14ac:dyDescent="0.25">
      <c r="A921" s="70"/>
      <c r="B921" s="71"/>
      <c r="C921" s="71"/>
      <c r="D921" s="72"/>
      <c r="E921" s="72"/>
      <c r="F921" s="70"/>
      <c r="G921" s="70"/>
      <c r="H921" s="70"/>
      <c r="I921" s="70"/>
      <c r="J921" s="70"/>
      <c r="K921" s="70"/>
      <c r="L921" s="70"/>
      <c r="M921" s="70"/>
      <c r="N921" s="70"/>
      <c r="O921" s="70"/>
      <c r="P921" s="70"/>
      <c r="Q921" s="70"/>
    </row>
    <row r="922" spans="1:17" ht="15.75" customHeight="1" x14ac:dyDescent="0.25">
      <c r="A922" s="70"/>
      <c r="B922" s="71"/>
      <c r="C922" s="71"/>
      <c r="D922" s="72"/>
      <c r="E922" s="72"/>
      <c r="F922" s="70"/>
      <c r="G922" s="70"/>
      <c r="H922" s="70"/>
      <c r="I922" s="70"/>
      <c r="J922" s="70"/>
      <c r="K922" s="70"/>
      <c r="L922" s="70"/>
      <c r="M922" s="70"/>
      <c r="N922" s="70"/>
      <c r="O922" s="70"/>
      <c r="P922" s="70"/>
      <c r="Q922" s="70"/>
    </row>
    <row r="923" spans="1:17" ht="15.75" customHeight="1" x14ac:dyDescent="0.25">
      <c r="A923" s="70"/>
      <c r="B923" s="71"/>
      <c r="C923" s="71"/>
      <c r="D923" s="72"/>
      <c r="E923" s="72"/>
      <c r="F923" s="70"/>
      <c r="G923" s="70"/>
      <c r="H923" s="70"/>
      <c r="I923" s="70"/>
      <c r="J923" s="70"/>
      <c r="K923" s="70"/>
      <c r="L923" s="70"/>
      <c r="M923" s="70"/>
      <c r="N923" s="70"/>
      <c r="O923" s="70"/>
      <c r="P923" s="70"/>
      <c r="Q923" s="70"/>
    </row>
    <row r="924" spans="1:17" ht="15.75" customHeight="1" x14ac:dyDescent="0.25">
      <c r="A924" s="70"/>
      <c r="B924" s="71"/>
      <c r="C924" s="71"/>
      <c r="D924" s="72"/>
      <c r="E924" s="72"/>
      <c r="F924" s="70"/>
      <c r="G924" s="70"/>
      <c r="H924" s="70"/>
      <c r="I924" s="70"/>
      <c r="J924" s="70"/>
      <c r="K924" s="70"/>
      <c r="L924" s="70"/>
      <c r="M924" s="70"/>
      <c r="N924" s="70"/>
      <c r="O924" s="70"/>
      <c r="P924" s="70"/>
      <c r="Q924" s="70"/>
    </row>
    <row r="925" spans="1:17" ht="15.75" customHeight="1" x14ac:dyDescent="0.25">
      <c r="A925" s="70"/>
      <c r="B925" s="71"/>
      <c r="C925" s="71"/>
      <c r="D925" s="72"/>
      <c r="E925" s="72"/>
      <c r="F925" s="70"/>
      <c r="G925" s="70"/>
      <c r="H925" s="70"/>
      <c r="I925" s="70"/>
      <c r="J925" s="70"/>
      <c r="K925" s="70"/>
      <c r="L925" s="70"/>
      <c r="M925" s="70"/>
      <c r="N925" s="70"/>
      <c r="O925" s="70"/>
      <c r="P925" s="70"/>
      <c r="Q925" s="70"/>
    </row>
    <row r="926" spans="1:17" ht="15.75" customHeight="1" x14ac:dyDescent="0.25">
      <c r="A926" s="70"/>
      <c r="B926" s="71"/>
      <c r="C926" s="71"/>
      <c r="D926" s="72"/>
      <c r="E926" s="72"/>
      <c r="F926" s="70"/>
      <c r="G926" s="70"/>
      <c r="H926" s="70"/>
      <c r="I926" s="70"/>
      <c r="J926" s="70"/>
      <c r="K926" s="70"/>
      <c r="L926" s="70"/>
      <c r="M926" s="70"/>
      <c r="N926" s="70"/>
      <c r="O926" s="70"/>
      <c r="P926" s="70"/>
      <c r="Q926" s="70"/>
    </row>
    <row r="927" spans="1:17" ht="15.75" customHeight="1" x14ac:dyDescent="0.25">
      <c r="A927" s="70"/>
      <c r="B927" s="71"/>
      <c r="C927" s="71"/>
      <c r="D927" s="72"/>
      <c r="E927" s="72"/>
      <c r="F927" s="70"/>
      <c r="G927" s="70"/>
      <c r="H927" s="70"/>
      <c r="I927" s="70"/>
      <c r="J927" s="70"/>
      <c r="K927" s="70"/>
      <c r="L927" s="70"/>
      <c r="M927" s="70"/>
      <c r="N927" s="70"/>
      <c r="O927" s="70"/>
      <c r="P927" s="70"/>
      <c r="Q927" s="70"/>
    </row>
    <row r="928" spans="1:17" ht="15.75" customHeight="1" x14ac:dyDescent="0.25">
      <c r="A928" s="70"/>
      <c r="B928" s="71"/>
      <c r="C928" s="71"/>
      <c r="D928" s="72"/>
      <c r="E928" s="72"/>
      <c r="F928" s="70"/>
      <c r="G928" s="70"/>
      <c r="H928" s="70"/>
      <c r="I928" s="70"/>
      <c r="J928" s="70"/>
      <c r="K928" s="70"/>
      <c r="L928" s="70"/>
      <c r="M928" s="70"/>
      <c r="N928" s="70"/>
      <c r="O928" s="70"/>
      <c r="P928" s="70"/>
      <c r="Q928" s="70"/>
    </row>
    <row r="929" spans="1:17" ht="15.75" customHeight="1" x14ac:dyDescent="0.25">
      <c r="A929" s="70"/>
      <c r="B929" s="71"/>
      <c r="C929" s="71"/>
      <c r="D929" s="72"/>
      <c r="E929" s="72"/>
      <c r="F929" s="70"/>
      <c r="G929" s="70"/>
      <c r="H929" s="70"/>
      <c r="I929" s="70"/>
      <c r="J929" s="70"/>
      <c r="K929" s="70"/>
      <c r="L929" s="70"/>
      <c r="M929" s="70"/>
      <c r="N929" s="70"/>
      <c r="O929" s="70"/>
      <c r="P929" s="70"/>
      <c r="Q929" s="70"/>
    </row>
    <row r="930" spans="1:17" ht="15.75" customHeight="1" x14ac:dyDescent="0.25">
      <c r="A930" s="70"/>
      <c r="B930" s="71"/>
      <c r="C930" s="71"/>
      <c r="D930" s="72"/>
      <c r="E930" s="72"/>
      <c r="F930" s="70"/>
      <c r="G930" s="70"/>
      <c r="H930" s="70"/>
      <c r="I930" s="70"/>
      <c r="J930" s="70"/>
      <c r="K930" s="70"/>
      <c r="L930" s="70"/>
      <c r="M930" s="70"/>
      <c r="N930" s="70"/>
      <c r="O930" s="70"/>
      <c r="P930" s="70"/>
      <c r="Q930" s="70"/>
    </row>
    <row r="931" spans="1:17" ht="15.75" customHeight="1" x14ac:dyDescent="0.25">
      <c r="A931" s="70"/>
      <c r="B931" s="71"/>
      <c r="C931" s="71"/>
      <c r="D931" s="72"/>
      <c r="E931" s="72"/>
      <c r="F931" s="70"/>
      <c r="G931" s="70"/>
      <c r="H931" s="70"/>
      <c r="I931" s="70"/>
      <c r="J931" s="70"/>
      <c r="K931" s="70"/>
      <c r="L931" s="70"/>
      <c r="M931" s="70"/>
      <c r="N931" s="70"/>
      <c r="O931" s="70"/>
      <c r="P931" s="70"/>
      <c r="Q931" s="70"/>
    </row>
    <row r="932" spans="1:17" ht="15.75" customHeight="1" x14ac:dyDescent="0.25">
      <c r="A932" s="70"/>
      <c r="B932" s="71"/>
      <c r="C932" s="71"/>
      <c r="D932" s="72"/>
      <c r="E932" s="72"/>
      <c r="F932" s="70"/>
      <c r="G932" s="70"/>
      <c r="H932" s="70"/>
      <c r="I932" s="70"/>
      <c r="J932" s="70"/>
      <c r="K932" s="70"/>
      <c r="L932" s="70"/>
      <c r="M932" s="70"/>
      <c r="N932" s="70"/>
      <c r="O932" s="70"/>
      <c r="P932" s="70"/>
      <c r="Q932" s="70"/>
    </row>
    <row r="933" spans="1:17" ht="15.75" customHeight="1" x14ac:dyDescent="0.25">
      <c r="A933" s="70"/>
      <c r="B933" s="71"/>
      <c r="C933" s="71"/>
      <c r="D933" s="72"/>
      <c r="E933" s="72"/>
      <c r="F933" s="70"/>
      <c r="G933" s="70"/>
      <c r="H933" s="70"/>
      <c r="I933" s="70"/>
      <c r="J933" s="70"/>
      <c r="K933" s="70"/>
      <c r="L933" s="70"/>
      <c r="M933" s="70"/>
      <c r="N933" s="70"/>
      <c r="O933" s="70"/>
      <c r="P933" s="70"/>
      <c r="Q933" s="70"/>
    </row>
    <row r="934" spans="1:17" ht="15.75" customHeight="1" x14ac:dyDescent="0.25">
      <c r="A934" s="70"/>
      <c r="B934" s="71"/>
      <c r="C934" s="71"/>
      <c r="D934" s="72"/>
      <c r="E934" s="72"/>
      <c r="F934" s="70"/>
      <c r="G934" s="70"/>
      <c r="H934" s="70"/>
      <c r="I934" s="70"/>
      <c r="J934" s="70"/>
      <c r="K934" s="70"/>
      <c r="L934" s="70"/>
      <c r="M934" s="70"/>
      <c r="N934" s="70"/>
      <c r="O934" s="70"/>
      <c r="P934" s="70"/>
      <c r="Q934" s="70"/>
    </row>
    <row r="935" spans="1:17" ht="15.75" customHeight="1" x14ac:dyDescent="0.25">
      <c r="A935" s="70"/>
      <c r="B935" s="71"/>
      <c r="C935" s="71"/>
      <c r="D935" s="72"/>
      <c r="E935" s="72"/>
      <c r="F935" s="70"/>
      <c r="G935" s="70"/>
      <c r="H935" s="70"/>
      <c r="I935" s="70"/>
      <c r="J935" s="70"/>
      <c r="K935" s="70"/>
      <c r="L935" s="70"/>
      <c r="M935" s="70"/>
      <c r="N935" s="70"/>
      <c r="O935" s="70"/>
      <c r="P935" s="70"/>
      <c r="Q935" s="70"/>
    </row>
    <row r="936" spans="1:17" ht="15.75" customHeight="1" x14ac:dyDescent="0.25">
      <c r="A936" s="70"/>
      <c r="B936" s="71"/>
      <c r="C936" s="71"/>
      <c r="D936" s="72"/>
      <c r="E936" s="72"/>
      <c r="F936" s="70"/>
      <c r="G936" s="70"/>
      <c r="H936" s="70"/>
      <c r="I936" s="70"/>
      <c r="J936" s="70"/>
      <c r="K936" s="70"/>
      <c r="L936" s="70"/>
      <c r="M936" s="70"/>
      <c r="N936" s="70"/>
      <c r="O936" s="70"/>
      <c r="P936" s="70"/>
      <c r="Q936" s="70"/>
    </row>
    <row r="937" spans="1:17" ht="15.75" customHeight="1" x14ac:dyDescent="0.25">
      <c r="A937" s="70"/>
      <c r="B937" s="71"/>
      <c r="C937" s="71"/>
      <c r="D937" s="72"/>
      <c r="E937" s="72"/>
      <c r="F937" s="70"/>
      <c r="G937" s="70"/>
      <c r="H937" s="70"/>
      <c r="I937" s="70"/>
      <c r="J937" s="70"/>
      <c r="K937" s="70"/>
      <c r="L937" s="70"/>
      <c r="M937" s="70"/>
      <c r="N937" s="70"/>
      <c r="O937" s="70"/>
      <c r="P937" s="70"/>
      <c r="Q937" s="70"/>
    </row>
    <row r="938" spans="1:17" ht="15.75" customHeight="1" x14ac:dyDescent="0.25">
      <c r="A938" s="70"/>
      <c r="B938" s="71"/>
      <c r="C938" s="71"/>
      <c r="D938" s="72"/>
      <c r="E938" s="72"/>
      <c r="F938" s="70"/>
      <c r="G938" s="70"/>
      <c r="H938" s="70"/>
      <c r="I938" s="70"/>
      <c r="J938" s="70"/>
      <c r="K938" s="70"/>
      <c r="L938" s="70"/>
      <c r="M938" s="70"/>
      <c r="N938" s="70"/>
      <c r="O938" s="70"/>
      <c r="P938" s="70"/>
      <c r="Q938" s="70"/>
    </row>
    <row r="939" spans="1:17" ht="15.75" customHeight="1" x14ac:dyDescent="0.25">
      <c r="A939" s="70"/>
      <c r="B939" s="71"/>
      <c r="C939" s="71"/>
      <c r="D939" s="72"/>
      <c r="E939" s="72"/>
      <c r="F939" s="70"/>
      <c r="G939" s="70"/>
      <c r="H939" s="70"/>
      <c r="I939" s="70"/>
      <c r="J939" s="70"/>
      <c r="K939" s="70"/>
      <c r="L939" s="70"/>
      <c r="M939" s="70"/>
      <c r="N939" s="70"/>
      <c r="O939" s="70"/>
      <c r="P939" s="70"/>
      <c r="Q939" s="70"/>
    </row>
    <row r="940" spans="1:17" ht="15.75" customHeight="1" x14ac:dyDescent="0.25">
      <c r="A940" s="70"/>
      <c r="B940" s="71"/>
      <c r="C940" s="71"/>
      <c r="D940" s="72"/>
      <c r="E940" s="72"/>
      <c r="F940" s="70"/>
      <c r="G940" s="70"/>
      <c r="H940" s="70"/>
      <c r="I940" s="70"/>
      <c r="J940" s="70"/>
      <c r="K940" s="70"/>
      <c r="L940" s="70"/>
      <c r="M940" s="70"/>
      <c r="N940" s="70"/>
      <c r="O940" s="70"/>
      <c r="P940" s="70"/>
      <c r="Q940" s="70"/>
    </row>
    <row r="941" spans="1:17" ht="15.75" customHeight="1" x14ac:dyDescent="0.25">
      <c r="A941" s="70"/>
      <c r="B941" s="71"/>
      <c r="C941" s="71"/>
      <c r="D941" s="72"/>
      <c r="E941" s="72"/>
      <c r="F941" s="70"/>
      <c r="G941" s="70"/>
      <c r="H941" s="70"/>
      <c r="I941" s="70"/>
      <c r="J941" s="70"/>
      <c r="K941" s="70"/>
      <c r="L941" s="70"/>
      <c r="M941" s="70"/>
      <c r="N941" s="70"/>
      <c r="O941" s="70"/>
      <c r="P941" s="70"/>
      <c r="Q941" s="70"/>
    </row>
    <row r="942" spans="1:17" ht="15.75" customHeight="1" x14ac:dyDescent="0.25">
      <c r="A942" s="70"/>
      <c r="B942" s="71"/>
      <c r="C942" s="71"/>
      <c r="D942" s="72"/>
      <c r="E942" s="72"/>
      <c r="F942" s="70"/>
      <c r="G942" s="70"/>
      <c r="H942" s="70"/>
      <c r="I942" s="70"/>
      <c r="J942" s="70"/>
      <c r="K942" s="70"/>
      <c r="L942" s="70"/>
      <c r="M942" s="70"/>
      <c r="N942" s="70"/>
      <c r="O942" s="70"/>
      <c r="P942" s="70"/>
      <c r="Q942" s="70"/>
    </row>
    <row r="943" spans="1:17" ht="15.75" customHeight="1" x14ac:dyDescent="0.25">
      <c r="A943" s="70"/>
      <c r="B943" s="71"/>
      <c r="C943" s="71"/>
      <c r="D943" s="72"/>
      <c r="E943" s="72"/>
      <c r="F943" s="70"/>
      <c r="G943" s="70"/>
      <c r="H943" s="70"/>
      <c r="I943" s="70"/>
      <c r="J943" s="70"/>
      <c r="K943" s="70"/>
      <c r="L943" s="70"/>
      <c r="M943" s="70"/>
      <c r="N943" s="70"/>
      <c r="O943" s="70"/>
      <c r="P943" s="70"/>
      <c r="Q943" s="70"/>
    </row>
    <row r="944" spans="1:17" ht="15.75" customHeight="1" x14ac:dyDescent="0.25">
      <c r="A944" s="70"/>
      <c r="B944" s="71"/>
      <c r="C944" s="71"/>
      <c r="D944" s="72"/>
      <c r="E944" s="72"/>
      <c r="F944" s="70"/>
      <c r="G944" s="70"/>
      <c r="H944" s="70"/>
      <c r="I944" s="70"/>
      <c r="J944" s="70"/>
      <c r="K944" s="70"/>
      <c r="L944" s="70"/>
      <c r="M944" s="70"/>
      <c r="N944" s="70"/>
      <c r="O944" s="70"/>
      <c r="P944" s="70"/>
      <c r="Q944" s="70"/>
    </row>
    <row r="945" spans="1:17" ht="15.75" customHeight="1" x14ac:dyDescent="0.25">
      <c r="A945" s="70"/>
      <c r="B945" s="71"/>
      <c r="C945" s="71"/>
      <c r="D945" s="72"/>
      <c r="E945" s="72"/>
      <c r="F945" s="70"/>
      <c r="G945" s="70"/>
      <c r="H945" s="70"/>
      <c r="I945" s="70"/>
      <c r="J945" s="70"/>
      <c r="K945" s="70"/>
      <c r="L945" s="70"/>
      <c r="M945" s="70"/>
      <c r="N945" s="70"/>
      <c r="O945" s="70"/>
      <c r="P945" s="70"/>
      <c r="Q945" s="70"/>
    </row>
    <row r="946" spans="1:17" ht="15.75" customHeight="1" x14ac:dyDescent="0.25">
      <c r="A946" s="70"/>
      <c r="B946" s="71"/>
      <c r="C946" s="71"/>
      <c r="D946" s="72"/>
      <c r="E946" s="72"/>
      <c r="F946" s="70"/>
      <c r="G946" s="70"/>
      <c r="H946" s="70"/>
      <c r="I946" s="70"/>
      <c r="J946" s="70"/>
      <c r="K946" s="70"/>
      <c r="L946" s="70"/>
      <c r="M946" s="70"/>
      <c r="N946" s="70"/>
      <c r="O946" s="70"/>
      <c r="P946" s="70"/>
      <c r="Q946" s="70"/>
    </row>
    <row r="947" spans="1:17" ht="15.75" customHeight="1" x14ac:dyDescent="0.25">
      <c r="A947" s="70"/>
      <c r="B947" s="71"/>
      <c r="C947" s="71"/>
      <c r="D947" s="72"/>
      <c r="E947" s="72"/>
      <c r="F947" s="70"/>
      <c r="G947" s="70"/>
      <c r="H947" s="70"/>
      <c r="I947" s="70"/>
      <c r="J947" s="70"/>
      <c r="K947" s="70"/>
      <c r="L947" s="70"/>
      <c r="M947" s="70"/>
      <c r="N947" s="70"/>
      <c r="O947" s="70"/>
      <c r="P947" s="70"/>
      <c r="Q947" s="70"/>
    </row>
    <row r="948" spans="1:17" ht="15.75" customHeight="1" x14ac:dyDescent="0.25">
      <c r="A948" s="70"/>
      <c r="B948" s="71"/>
      <c r="C948" s="71"/>
      <c r="D948" s="72"/>
      <c r="E948" s="72"/>
      <c r="F948" s="70"/>
      <c r="G948" s="70"/>
      <c r="H948" s="70"/>
      <c r="I948" s="70"/>
      <c r="J948" s="70"/>
      <c r="K948" s="70"/>
      <c r="L948" s="70"/>
      <c r="M948" s="70"/>
      <c r="N948" s="70"/>
      <c r="O948" s="70"/>
      <c r="P948" s="70"/>
      <c r="Q948" s="70"/>
    </row>
    <row r="949" spans="1:17" ht="15.75" customHeight="1" x14ac:dyDescent="0.25">
      <c r="A949" s="70"/>
      <c r="B949" s="71"/>
      <c r="C949" s="71"/>
      <c r="D949" s="72"/>
      <c r="E949" s="72"/>
      <c r="F949" s="70"/>
      <c r="G949" s="70"/>
      <c r="H949" s="70"/>
      <c r="I949" s="70"/>
      <c r="J949" s="70"/>
      <c r="K949" s="70"/>
      <c r="L949" s="70"/>
      <c r="M949" s="70"/>
      <c r="N949" s="70"/>
      <c r="O949" s="70"/>
      <c r="P949" s="70"/>
      <c r="Q949" s="70"/>
    </row>
    <row r="950" spans="1:17" ht="15.75" customHeight="1" x14ac:dyDescent="0.25">
      <c r="A950" s="70"/>
      <c r="B950" s="71"/>
      <c r="C950" s="71"/>
      <c r="D950" s="72"/>
      <c r="E950" s="72"/>
      <c r="F950" s="70"/>
      <c r="G950" s="70"/>
      <c r="H950" s="70"/>
      <c r="I950" s="70"/>
      <c r="J950" s="70"/>
      <c r="K950" s="70"/>
      <c r="L950" s="70"/>
      <c r="M950" s="70"/>
      <c r="N950" s="70"/>
      <c r="O950" s="70"/>
      <c r="P950" s="70"/>
      <c r="Q950" s="70"/>
    </row>
    <row r="951" spans="1:17" ht="15.75" customHeight="1" x14ac:dyDescent="0.25">
      <c r="A951" s="70"/>
      <c r="B951" s="71"/>
      <c r="C951" s="71"/>
      <c r="D951" s="72"/>
      <c r="E951" s="72"/>
      <c r="F951" s="70"/>
      <c r="G951" s="70"/>
      <c r="H951" s="70"/>
      <c r="I951" s="70"/>
      <c r="J951" s="70"/>
      <c r="K951" s="70"/>
      <c r="L951" s="70"/>
      <c r="M951" s="70"/>
      <c r="N951" s="70"/>
      <c r="O951" s="70"/>
      <c r="P951" s="70"/>
      <c r="Q951" s="70"/>
    </row>
    <row r="952" spans="1:17" ht="15.75" customHeight="1" x14ac:dyDescent="0.25">
      <c r="A952" s="70"/>
      <c r="B952" s="71"/>
      <c r="C952" s="71"/>
      <c r="D952" s="72"/>
      <c r="E952" s="72"/>
      <c r="F952" s="70"/>
      <c r="G952" s="70"/>
      <c r="H952" s="70"/>
      <c r="I952" s="70"/>
      <c r="J952" s="70"/>
      <c r="K952" s="70"/>
      <c r="L952" s="70"/>
      <c r="M952" s="70"/>
      <c r="N952" s="70"/>
      <c r="O952" s="70"/>
      <c r="P952" s="70"/>
      <c r="Q952" s="70"/>
    </row>
    <row r="953" spans="1:17" ht="15.75" customHeight="1" x14ac:dyDescent="0.25">
      <c r="A953" s="70"/>
      <c r="B953" s="71"/>
      <c r="C953" s="71"/>
      <c r="D953" s="72"/>
      <c r="E953" s="72"/>
      <c r="F953" s="70"/>
      <c r="G953" s="70"/>
      <c r="H953" s="70"/>
      <c r="I953" s="70"/>
      <c r="J953" s="70"/>
      <c r="K953" s="70"/>
      <c r="L953" s="70"/>
      <c r="M953" s="70"/>
      <c r="N953" s="70"/>
      <c r="O953" s="70"/>
      <c r="P953" s="70"/>
      <c r="Q953" s="70"/>
    </row>
    <row r="954" spans="1:17" ht="15.75" customHeight="1" x14ac:dyDescent="0.25">
      <c r="A954" s="70"/>
      <c r="B954" s="71"/>
      <c r="C954" s="71"/>
      <c r="D954" s="72"/>
      <c r="E954" s="72"/>
      <c r="F954" s="70"/>
      <c r="G954" s="70"/>
      <c r="H954" s="70"/>
      <c r="I954" s="70"/>
      <c r="J954" s="70"/>
      <c r="K954" s="70"/>
      <c r="L954" s="70"/>
      <c r="M954" s="70"/>
      <c r="N954" s="70"/>
      <c r="O954" s="70"/>
      <c r="P954" s="70"/>
      <c r="Q954" s="70"/>
    </row>
    <row r="955" spans="1:17" ht="15.75" customHeight="1" x14ac:dyDescent="0.25">
      <c r="A955" s="70"/>
      <c r="B955" s="71"/>
      <c r="C955" s="71"/>
      <c r="D955" s="72"/>
      <c r="E955" s="72"/>
      <c r="F955" s="70"/>
      <c r="G955" s="70"/>
      <c r="H955" s="70"/>
      <c r="I955" s="70"/>
      <c r="J955" s="70"/>
      <c r="K955" s="70"/>
      <c r="L955" s="70"/>
      <c r="M955" s="70"/>
      <c r="N955" s="70"/>
      <c r="O955" s="70"/>
      <c r="P955" s="70"/>
      <c r="Q955" s="70"/>
    </row>
    <row r="956" spans="1:17" ht="15.75" customHeight="1" x14ac:dyDescent="0.25">
      <c r="A956" s="70"/>
      <c r="B956" s="71"/>
      <c r="C956" s="71"/>
      <c r="D956" s="72"/>
      <c r="E956" s="72"/>
      <c r="F956" s="70"/>
      <c r="G956" s="70"/>
      <c r="H956" s="70"/>
      <c r="I956" s="70"/>
      <c r="J956" s="70"/>
      <c r="K956" s="70"/>
      <c r="L956" s="70"/>
      <c r="M956" s="70"/>
      <c r="N956" s="70"/>
      <c r="O956" s="70"/>
      <c r="P956" s="70"/>
      <c r="Q956" s="70"/>
    </row>
    <row r="957" spans="1:17" ht="15.75" customHeight="1" x14ac:dyDescent="0.25">
      <c r="A957" s="70"/>
      <c r="B957" s="71"/>
      <c r="C957" s="71"/>
      <c r="D957" s="72"/>
      <c r="E957" s="72"/>
      <c r="F957" s="70"/>
      <c r="G957" s="70"/>
      <c r="H957" s="70"/>
      <c r="I957" s="70"/>
      <c r="J957" s="70"/>
      <c r="K957" s="70"/>
      <c r="L957" s="70"/>
      <c r="M957" s="70"/>
      <c r="N957" s="70"/>
      <c r="O957" s="70"/>
      <c r="P957" s="70"/>
      <c r="Q957" s="70"/>
    </row>
    <row r="958" spans="1:17" ht="15.75" customHeight="1" x14ac:dyDescent="0.25">
      <c r="A958" s="70"/>
      <c r="B958" s="71"/>
      <c r="C958" s="71"/>
      <c r="D958" s="72"/>
      <c r="E958" s="72"/>
      <c r="F958" s="70"/>
      <c r="G958" s="70"/>
      <c r="H958" s="70"/>
      <c r="I958" s="70"/>
      <c r="J958" s="70"/>
      <c r="K958" s="70"/>
      <c r="L958" s="70"/>
      <c r="M958" s="70"/>
      <c r="N958" s="70"/>
      <c r="O958" s="70"/>
      <c r="P958" s="70"/>
      <c r="Q958" s="70"/>
    </row>
    <row r="959" spans="1:17" ht="15.75" customHeight="1" x14ac:dyDescent="0.25">
      <c r="A959" s="70"/>
      <c r="B959" s="71"/>
      <c r="C959" s="71"/>
      <c r="D959" s="72"/>
      <c r="E959" s="72"/>
      <c r="F959" s="70"/>
      <c r="G959" s="70"/>
      <c r="H959" s="70"/>
      <c r="I959" s="70"/>
      <c r="J959" s="70"/>
      <c r="K959" s="70"/>
      <c r="L959" s="70"/>
      <c r="M959" s="70"/>
      <c r="N959" s="70"/>
      <c r="O959" s="70"/>
      <c r="P959" s="70"/>
      <c r="Q959" s="70"/>
    </row>
    <row r="960" spans="1:17" ht="15.75" customHeight="1" x14ac:dyDescent="0.25">
      <c r="A960" s="70"/>
      <c r="B960" s="71"/>
      <c r="C960" s="71"/>
      <c r="D960" s="72"/>
      <c r="E960" s="72"/>
      <c r="F960" s="70"/>
      <c r="G960" s="70"/>
      <c r="H960" s="70"/>
      <c r="I960" s="70"/>
      <c r="J960" s="70"/>
      <c r="K960" s="70"/>
      <c r="L960" s="70"/>
      <c r="M960" s="70"/>
      <c r="N960" s="70"/>
      <c r="O960" s="70"/>
      <c r="P960" s="70"/>
      <c r="Q960" s="70"/>
    </row>
    <row r="961" spans="1:17" ht="15.75" customHeight="1" x14ac:dyDescent="0.25">
      <c r="A961" s="70"/>
      <c r="B961" s="71"/>
      <c r="C961" s="71"/>
      <c r="D961" s="72"/>
      <c r="E961" s="72"/>
      <c r="F961" s="70"/>
      <c r="G961" s="70"/>
      <c r="H961" s="70"/>
      <c r="I961" s="70"/>
      <c r="J961" s="70"/>
      <c r="K961" s="70"/>
      <c r="L961" s="70"/>
      <c r="M961" s="70"/>
      <c r="N961" s="70"/>
      <c r="O961" s="70"/>
      <c r="P961" s="70"/>
      <c r="Q961" s="70"/>
    </row>
    <row r="962" spans="1:17" ht="15.75" customHeight="1" x14ac:dyDescent="0.25">
      <c r="A962" s="70"/>
      <c r="B962" s="71"/>
      <c r="C962" s="71"/>
      <c r="D962" s="72"/>
      <c r="E962" s="72"/>
      <c r="F962" s="70"/>
      <c r="G962" s="70"/>
      <c r="H962" s="70"/>
      <c r="I962" s="70"/>
      <c r="J962" s="70"/>
      <c r="K962" s="70"/>
      <c r="L962" s="70"/>
      <c r="M962" s="70"/>
      <c r="N962" s="70"/>
      <c r="O962" s="70"/>
      <c r="P962" s="70"/>
      <c r="Q962" s="70"/>
    </row>
    <row r="963" spans="1:17" ht="15.75" customHeight="1" x14ac:dyDescent="0.25">
      <c r="A963" s="70"/>
      <c r="B963" s="71"/>
      <c r="C963" s="71"/>
      <c r="D963" s="72"/>
      <c r="E963" s="72"/>
      <c r="F963" s="70"/>
      <c r="G963" s="70"/>
      <c r="H963" s="70"/>
      <c r="I963" s="70"/>
      <c r="J963" s="70"/>
      <c r="K963" s="70"/>
      <c r="L963" s="70"/>
      <c r="M963" s="70"/>
      <c r="N963" s="70"/>
      <c r="O963" s="70"/>
      <c r="P963" s="70"/>
      <c r="Q963" s="70"/>
    </row>
    <row r="964" spans="1:17" ht="15.75" customHeight="1" x14ac:dyDescent="0.25">
      <c r="A964" s="70"/>
      <c r="B964" s="71"/>
      <c r="C964" s="71"/>
      <c r="D964" s="72"/>
      <c r="E964" s="72"/>
      <c r="F964" s="70"/>
      <c r="G964" s="70"/>
      <c r="H964" s="70"/>
      <c r="I964" s="70"/>
      <c r="J964" s="70"/>
      <c r="K964" s="70"/>
      <c r="L964" s="70"/>
      <c r="M964" s="70"/>
      <c r="N964" s="70"/>
      <c r="O964" s="70"/>
      <c r="P964" s="70"/>
      <c r="Q964" s="70"/>
    </row>
    <row r="965" spans="1:17" ht="15.75" customHeight="1" x14ac:dyDescent="0.25">
      <c r="A965" s="70"/>
      <c r="B965" s="71"/>
      <c r="C965" s="71"/>
      <c r="D965" s="72"/>
      <c r="E965" s="72"/>
      <c r="F965" s="70"/>
      <c r="G965" s="70"/>
      <c r="H965" s="70"/>
      <c r="I965" s="70"/>
      <c r="J965" s="70"/>
      <c r="K965" s="70"/>
      <c r="L965" s="70"/>
      <c r="M965" s="70"/>
      <c r="N965" s="70"/>
      <c r="O965" s="70"/>
      <c r="P965" s="70"/>
      <c r="Q965" s="70"/>
    </row>
    <row r="966" spans="1:17" ht="15.75" customHeight="1" x14ac:dyDescent="0.25">
      <c r="A966" s="70"/>
      <c r="B966" s="71"/>
      <c r="C966" s="71"/>
      <c r="D966" s="72"/>
      <c r="E966" s="72"/>
      <c r="F966" s="70"/>
      <c r="G966" s="70"/>
      <c r="H966" s="70"/>
      <c r="I966" s="70"/>
      <c r="J966" s="70"/>
      <c r="K966" s="70"/>
      <c r="L966" s="70"/>
      <c r="M966" s="70"/>
      <c r="N966" s="70"/>
      <c r="O966" s="70"/>
      <c r="P966" s="70"/>
      <c r="Q966" s="70"/>
    </row>
    <row r="967" spans="1:17" ht="15.75" customHeight="1" x14ac:dyDescent="0.25">
      <c r="A967" s="70"/>
      <c r="B967" s="71"/>
      <c r="C967" s="71"/>
      <c r="D967" s="72"/>
      <c r="E967" s="72"/>
      <c r="F967" s="70"/>
      <c r="G967" s="70"/>
      <c r="H967" s="70"/>
      <c r="I967" s="70"/>
      <c r="J967" s="70"/>
      <c r="K967" s="70"/>
      <c r="L967" s="70"/>
      <c r="M967" s="70"/>
      <c r="N967" s="70"/>
      <c r="O967" s="70"/>
      <c r="P967" s="70"/>
      <c r="Q967" s="70"/>
    </row>
    <row r="968" spans="1:17" ht="15.75" customHeight="1" x14ac:dyDescent="0.25">
      <c r="A968" s="70"/>
      <c r="B968" s="71"/>
      <c r="C968" s="71"/>
      <c r="D968" s="72"/>
      <c r="E968" s="72"/>
      <c r="F968" s="70"/>
      <c r="G968" s="70"/>
      <c r="H968" s="70"/>
      <c r="I968" s="70"/>
      <c r="J968" s="70"/>
      <c r="K968" s="70"/>
      <c r="L968" s="70"/>
      <c r="M968" s="70"/>
      <c r="N968" s="70"/>
      <c r="O968" s="70"/>
      <c r="P968" s="70"/>
      <c r="Q968" s="70"/>
    </row>
    <row r="969" spans="1:17" ht="15.75" customHeight="1" x14ac:dyDescent="0.25">
      <c r="A969" s="70"/>
      <c r="B969" s="71"/>
      <c r="C969" s="71"/>
      <c r="D969" s="72"/>
      <c r="E969" s="72"/>
      <c r="F969" s="70"/>
      <c r="G969" s="70"/>
      <c r="H969" s="70"/>
      <c r="I969" s="70"/>
      <c r="J969" s="70"/>
      <c r="K969" s="70"/>
      <c r="L969" s="70"/>
      <c r="M969" s="70"/>
      <c r="N969" s="70"/>
      <c r="O969" s="70"/>
      <c r="P969" s="70"/>
      <c r="Q969" s="70"/>
    </row>
    <row r="970" spans="1:17" ht="15.75" customHeight="1" x14ac:dyDescent="0.25">
      <c r="A970" s="70"/>
      <c r="B970" s="71"/>
      <c r="C970" s="71"/>
      <c r="D970" s="72"/>
      <c r="E970" s="72"/>
      <c r="F970" s="70"/>
      <c r="G970" s="70"/>
      <c r="H970" s="70"/>
      <c r="I970" s="70"/>
      <c r="J970" s="70"/>
      <c r="K970" s="70"/>
      <c r="L970" s="70"/>
      <c r="M970" s="70"/>
      <c r="N970" s="70"/>
      <c r="O970" s="70"/>
      <c r="P970" s="70"/>
      <c r="Q970" s="70"/>
    </row>
    <row r="971" spans="1:17" ht="15.75" customHeight="1" x14ac:dyDescent="0.25">
      <c r="A971" s="70"/>
      <c r="B971" s="71"/>
      <c r="C971" s="71"/>
      <c r="D971" s="72"/>
      <c r="E971" s="72"/>
      <c r="F971" s="70"/>
      <c r="G971" s="70"/>
      <c r="H971" s="70"/>
      <c r="I971" s="70"/>
      <c r="J971" s="70"/>
      <c r="K971" s="70"/>
      <c r="L971" s="70"/>
      <c r="M971" s="70"/>
      <c r="N971" s="70"/>
      <c r="O971" s="70"/>
      <c r="P971" s="70"/>
      <c r="Q971" s="70"/>
    </row>
    <row r="972" spans="1:17" ht="15.75" customHeight="1" x14ac:dyDescent="0.25">
      <c r="A972" s="70"/>
      <c r="B972" s="71"/>
      <c r="C972" s="71"/>
      <c r="D972" s="72"/>
      <c r="E972" s="72"/>
      <c r="F972" s="70"/>
      <c r="G972" s="70"/>
      <c r="H972" s="70"/>
      <c r="I972" s="70"/>
      <c r="J972" s="70"/>
      <c r="K972" s="70"/>
      <c r="L972" s="70"/>
      <c r="M972" s="70"/>
      <c r="N972" s="70"/>
      <c r="O972" s="70"/>
      <c r="P972" s="70"/>
      <c r="Q972" s="70"/>
    </row>
    <row r="973" spans="1:17" ht="15.75" customHeight="1" x14ac:dyDescent="0.25">
      <c r="A973" s="70"/>
      <c r="B973" s="71"/>
      <c r="C973" s="71"/>
      <c r="D973" s="72"/>
      <c r="E973" s="72"/>
      <c r="F973" s="70"/>
      <c r="G973" s="70"/>
      <c r="H973" s="70"/>
      <c r="I973" s="70"/>
      <c r="J973" s="70"/>
      <c r="K973" s="70"/>
      <c r="L973" s="70"/>
      <c r="M973" s="70"/>
      <c r="N973" s="70"/>
      <c r="O973" s="70"/>
      <c r="P973" s="70"/>
      <c r="Q973" s="70"/>
    </row>
    <row r="974" spans="1:17" ht="15.75" customHeight="1" x14ac:dyDescent="0.25">
      <c r="A974" s="70"/>
      <c r="B974" s="71"/>
      <c r="C974" s="71"/>
      <c r="D974" s="72"/>
      <c r="E974" s="72"/>
      <c r="F974" s="70"/>
      <c r="G974" s="70"/>
      <c r="H974" s="70"/>
      <c r="I974" s="70"/>
      <c r="J974" s="70"/>
      <c r="K974" s="70"/>
      <c r="L974" s="70"/>
      <c r="M974" s="70"/>
      <c r="N974" s="70"/>
      <c r="O974" s="70"/>
      <c r="P974" s="70"/>
      <c r="Q974" s="70"/>
    </row>
    <row r="975" spans="1:17" ht="15.75" customHeight="1" x14ac:dyDescent="0.25">
      <c r="A975" s="70"/>
      <c r="B975" s="71"/>
      <c r="C975" s="71"/>
      <c r="D975" s="72"/>
      <c r="E975" s="72"/>
      <c r="F975" s="70"/>
      <c r="G975" s="70"/>
      <c r="H975" s="70"/>
      <c r="I975" s="70"/>
      <c r="J975" s="70"/>
      <c r="K975" s="70"/>
      <c r="L975" s="70"/>
      <c r="M975" s="70"/>
      <c r="N975" s="70"/>
      <c r="O975" s="70"/>
      <c r="P975" s="70"/>
      <c r="Q975" s="70"/>
    </row>
    <row r="976" spans="1:17" ht="15.75" customHeight="1" x14ac:dyDescent="0.25">
      <c r="A976" s="70"/>
      <c r="B976" s="71"/>
      <c r="C976" s="71"/>
      <c r="D976" s="72"/>
      <c r="E976" s="72"/>
      <c r="F976" s="70"/>
      <c r="G976" s="70"/>
      <c r="H976" s="70"/>
      <c r="I976" s="70"/>
      <c r="J976" s="70"/>
      <c r="K976" s="70"/>
      <c r="L976" s="70"/>
      <c r="M976" s="70"/>
      <c r="N976" s="70"/>
      <c r="O976" s="70"/>
      <c r="P976" s="70"/>
      <c r="Q976" s="70"/>
    </row>
    <row r="977" spans="1:17" ht="15.75" customHeight="1" x14ac:dyDescent="0.25">
      <c r="A977" s="70"/>
      <c r="B977" s="71"/>
      <c r="C977" s="71"/>
      <c r="D977" s="72"/>
      <c r="E977" s="72"/>
      <c r="F977" s="70"/>
      <c r="G977" s="70"/>
      <c r="H977" s="70"/>
      <c r="I977" s="70"/>
      <c r="J977" s="70"/>
      <c r="K977" s="70"/>
      <c r="L977" s="70"/>
      <c r="M977" s="70"/>
      <c r="N977" s="70"/>
      <c r="O977" s="70"/>
      <c r="P977" s="70"/>
      <c r="Q977" s="70"/>
    </row>
    <row r="978" spans="1:17" ht="15.75" customHeight="1" x14ac:dyDescent="0.25">
      <c r="A978" s="70"/>
      <c r="B978" s="71"/>
      <c r="C978" s="71"/>
      <c r="D978" s="72"/>
      <c r="E978" s="72"/>
      <c r="F978" s="70"/>
      <c r="G978" s="70"/>
      <c r="H978" s="70"/>
      <c r="I978" s="70"/>
      <c r="J978" s="70"/>
      <c r="K978" s="70"/>
      <c r="L978" s="70"/>
      <c r="M978" s="70"/>
      <c r="N978" s="70"/>
      <c r="O978" s="70"/>
      <c r="P978" s="70"/>
      <c r="Q978" s="70"/>
    </row>
    <row r="979" spans="1:17" ht="15.75" customHeight="1" x14ac:dyDescent="0.25">
      <c r="A979" s="70"/>
      <c r="B979" s="71"/>
      <c r="C979" s="71"/>
      <c r="D979" s="72"/>
      <c r="E979" s="72"/>
      <c r="F979" s="70"/>
      <c r="G979" s="70"/>
      <c r="H979" s="70"/>
      <c r="I979" s="70"/>
      <c r="J979" s="70"/>
      <c r="K979" s="70"/>
      <c r="L979" s="70"/>
      <c r="M979" s="70"/>
      <c r="N979" s="70"/>
      <c r="O979" s="70"/>
      <c r="P979" s="70"/>
      <c r="Q979" s="70"/>
    </row>
    <row r="980" spans="1:17" ht="15.75" customHeight="1" x14ac:dyDescent="0.25">
      <c r="A980" s="70"/>
      <c r="B980" s="71"/>
      <c r="C980" s="71"/>
      <c r="D980" s="72"/>
      <c r="E980" s="72"/>
      <c r="F980" s="70"/>
      <c r="G980" s="70"/>
      <c r="H980" s="70"/>
      <c r="I980" s="70"/>
      <c r="J980" s="70"/>
      <c r="K980" s="70"/>
      <c r="L980" s="70"/>
      <c r="M980" s="70"/>
      <c r="N980" s="70"/>
      <c r="O980" s="70"/>
      <c r="P980" s="70"/>
      <c r="Q980" s="70"/>
    </row>
    <row r="981" spans="1:17" ht="15.75" customHeight="1" x14ac:dyDescent="0.25">
      <c r="A981" s="70"/>
      <c r="B981" s="71"/>
      <c r="C981" s="71"/>
      <c r="D981" s="72"/>
      <c r="E981" s="72"/>
      <c r="F981" s="70"/>
      <c r="G981" s="70"/>
      <c r="H981" s="70"/>
      <c r="I981" s="70"/>
      <c r="J981" s="70"/>
      <c r="K981" s="70"/>
      <c r="L981" s="70"/>
      <c r="M981" s="70"/>
      <c r="N981" s="70"/>
      <c r="O981" s="70"/>
      <c r="P981" s="70"/>
      <c r="Q981" s="70"/>
    </row>
  </sheetData>
  <mergeCells count="5">
    <mergeCell ref="R1:U1"/>
    <mergeCell ref="R2:U2"/>
    <mergeCell ref="R3:U3"/>
    <mergeCell ref="B1:C3"/>
    <mergeCell ref="D1:N3"/>
  </mergeCells>
  <conditionalFormatting sqref="R35:T41">
    <cfRule type="cellIs" dxfId="11" priority="2" operator="equal">
      <formula>"Insignificante"</formula>
    </cfRule>
    <cfRule type="cellIs" dxfId="10" priority="3" operator="equal">
      <formula>"Menor"</formula>
    </cfRule>
    <cfRule type="cellIs" dxfId="9" priority="4" operator="equal">
      <formula>"Moderado"</formula>
    </cfRule>
    <cfRule type="cellIs" dxfId="8" priority="5" operator="equal">
      <formula>"Mayor"</formula>
    </cfRule>
    <cfRule type="cellIs" dxfId="7" priority="6" operator="equal">
      <formula>"Catastrofico"</formula>
    </cfRule>
  </conditionalFormatting>
  <conditionalFormatting sqref="T6:T41">
    <cfRule type="cellIs" dxfId="6" priority="1" operator="lessThan">
      <formula>#REF!</formula>
    </cfRule>
  </conditionalFormatting>
  <dataValidations count="1">
    <dataValidation type="list" allowBlank="1" showErrorMessage="1" sqref="E6:L41" xr:uid="{00000000-0002-0000-0700-000000000000}">
      <formula1>$AH$4:$AH$7</formula1>
    </dataValidation>
  </dataValidations>
  <pageMargins left="0.7" right="0.7" top="0.75" bottom="0.75" header="0.3" footer="0.3"/>
  <drawing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700-000001000000}">
          <x14:formula1>
            <xm:f>FORMULAS!$S$3:$S$6</xm:f>
          </x14:formula1>
          <xm:sqref>U6:U41</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37"/>
  <sheetViews>
    <sheetView zoomScale="70" zoomScaleNormal="70" workbookViewId="0">
      <selection activeCell="K22" sqref="K22"/>
    </sheetView>
  </sheetViews>
  <sheetFormatPr baseColWidth="10" defaultColWidth="11.42578125" defaultRowHeight="15" x14ac:dyDescent="0.25"/>
  <cols>
    <col min="1" max="1" width="12.28515625" style="138" customWidth="1"/>
    <col min="2" max="2" width="8.85546875" style="8" bestFit="1" customWidth="1"/>
    <col min="3" max="3" width="44.85546875" style="8" customWidth="1"/>
    <col min="4" max="4" width="91.28515625" style="8" customWidth="1"/>
    <col min="5" max="5" width="29.85546875" style="8" bestFit="1" customWidth="1"/>
    <col min="6" max="16384" width="11.42578125" style="8"/>
  </cols>
  <sheetData>
    <row r="1" spans="1:7" ht="18" x14ac:dyDescent="0.25">
      <c r="A1" s="519" t="s">
        <v>296</v>
      </c>
      <c r="B1" s="519"/>
      <c r="C1" s="519"/>
      <c r="D1" s="519"/>
      <c r="E1" s="519"/>
      <c r="F1" s="519"/>
    </row>
    <row r="2" spans="1:7" ht="18" x14ac:dyDescent="0.25">
      <c r="A2" s="519" t="s">
        <v>290</v>
      </c>
      <c r="B2" s="519"/>
      <c r="C2" s="519"/>
      <c r="D2" s="519"/>
      <c r="E2" s="519"/>
      <c r="F2" s="519"/>
    </row>
    <row r="3" spans="1:7" ht="18" x14ac:dyDescent="0.25">
      <c r="A3" s="520" t="s">
        <v>415</v>
      </c>
      <c r="B3" s="520"/>
      <c r="C3" s="520"/>
      <c r="D3" s="520"/>
      <c r="E3" s="520"/>
      <c r="F3" s="520"/>
    </row>
    <row r="4" spans="1:7" ht="18" x14ac:dyDescent="0.25">
      <c r="A4" s="521" t="s">
        <v>291</v>
      </c>
      <c r="B4" s="521"/>
      <c r="C4" s="521"/>
      <c r="D4" s="521"/>
      <c r="E4" s="521"/>
      <c r="F4" s="521"/>
    </row>
    <row r="5" spans="1:7" ht="15.75" x14ac:dyDescent="0.25">
      <c r="A5" s="100" t="s">
        <v>292</v>
      </c>
      <c r="B5" s="100" t="s">
        <v>293</v>
      </c>
      <c r="C5" s="100" t="s">
        <v>240</v>
      </c>
      <c r="D5" s="100" t="s">
        <v>294</v>
      </c>
      <c r="E5" s="100" t="s">
        <v>295</v>
      </c>
      <c r="G5" s="101"/>
    </row>
    <row r="6" spans="1:7" x14ac:dyDescent="0.25">
      <c r="A6" s="137"/>
      <c r="B6" s="164"/>
      <c r="C6" s="103"/>
      <c r="D6" s="166"/>
      <c r="E6" s="165"/>
    </row>
    <row r="7" spans="1:7" x14ac:dyDescent="0.25">
      <c r="A7" s="137"/>
      <c r="B7" s="164"/>
      <c r="C7" s="103"/>
      <c r="D7" s="166"/>
      <c r="E7" s="119"/>
    </row>
    <row r="8" spans="1:7" x14ac:dyDescent="0.25">
      <c r="A8" s="137"/>
      <c r="B8" s="164"/>
      <c r="C8" s="102"/>
      <c r="D8" s="167"/>
      <c r="E8" s="119"/>
    </row>
    <row r="9" spans="1:7" x14ac:dyDescent="0.25">
      <c r="A9" s="137"/>
      <c r="B9" s="164"/>
      <c r="C9" s="102"/>
      <c r="D9" s="167"/>
      <c r="E9" s="119"/>
    </row>
    <row r="10" spans="1:7" x14ac:dyDescent="0.25">
      <c r="A10" s="137"/>
      <c r="B10" s="164"/>
      <c r="C10" s="102"/>
      <c r="D10" s="167"/>
      <c r="E10" s="119"/>
    </row>
    <row r="11" spans="1:7" x14ac:dyDescent="0.25">
      <c r="A11" s="137"/>
      <c r="B11" s="164"/>
      <c r="C11" s="117"/>
      <c r="D11" s="167"/>
      <c r="E11" s="119"/>
    </row>
    <row r="12" spans="1:7" x14ac:dyDescent="0.25">
      <c r="A12" s="137"/>
      <c r="B12" s="164"/>
      <c r="C12" s="117"/>
      <c r="D12" s="167"/>
      <c r="E12" s="119"/>
    </row>
    <row r="13" spans="1:7" x14ac:dyDescent="0.25">
      <c r="A13" s="137"/>
      <c r="B13" s="164"/>
      <c r="C13" s="117"/>
      <c r="D13" s="167"/>
      <c r="E13" s="119"/>
    </row>
    <row r="14" spans="1:7" x14ac:dyDescent="0.25">
      <c r="A14" s="137"/>
      <c r="B14" s="164"/>
      <c r="C14" s="117"/>
      <c r="D14" s="167"/>
      <c r="E14" s="119"/>
    </row>
    <row r="15" spans="1:7" x14ac:dyDescent="0.25">
      <c r="A15" s="137"/>
      <c r="B15" s="164"/>
      <c r="C15" s="117"/>
      <c r="D15" s="167"/>
      <c r="E15" s="119"/>
    </row>
    <row r="16" spans="1:7" x14ac:dyDescent="0.25">
      <c r="A16" s="137"/>
      <c r="B16" s="164"/>
      <c r="C16" s="117"/>
      <c r="D16" s="167"/>
      <c r="E16" s="119"/>
    </row>
    <row r="17" spans="1:5" x14ac:dyDescent="0.25">
      <c r="A17" s="137"/>
      <c r="B17" s="164"/>
      <c r="C17" s="118"/>
      <c r="D17" s="167"/>
      <c r="E17" s="119"/>
    </row>
    <row r="18" spans="1:5" x14ac:dyDescent="0.25">
      <c r="A18" s="137"/>
      <c r="B18" s="164"/>
      <c r="C18" s="118"/>
      <c r="D18" s="167"/>
      <c r="E18" s="119"/>
    </row>
    <row r="19" spans="1:5" x14ac:dyDescent="0.25">
      <c r="A19" s="137"/>
      <c r="B19" s="164"/>
      <c r="C19" s="118"/>
      <c r="D19" s="167"/>
      <c r="E19" s="119"/>
    </row>
    <row r="20" spans="1:5" x14ac:dyDescent="0.25">
      <c r="A20" s="137"/>
      <c r="B20" s="164"/>
      <c r="C20" s="118"/>
      <c r="D20" s="167"/>
      <c r="E20" s="119"/>
    </row>
    <row r="21" spans="1:5" x14ac:dyDescent="0.25">
      <c r="A21" s="137"/>
      <c r="B21" s="164"/>
      <c r="C21" s="118"/>
      <c r="D21" s="167"/>
      <c r="E21" s="119"/>
    </row>
    <row r="22" spans="1:5" x14ac:dyDescent="0.25">
      <c r="A22" s="137"/>
      <c r="B22" s="164"/>
      <c r="C22" s="102"/>
      <c r="D22" s="167"/>
      <c r="E22" s="119"/>
    </row>
    <row r="23" spans="1:5" x14ac:dyDescent="0.25">
      <c r="A23" s="137"/>
      <c r="B23" s="164"/>
      <c r="C23" s="102"/>
      <c r="D23" s="167"/>
      <c r="E23" s="119"/>
    </row>
    <row r="24" spans="1:5" x14ac:dyDescent="0.25">
      <c r="A24" s="137"/>
      <c r="B24" s="164"/>
      <c r="C24" s="102"/>
      <c r="D24" s="167"/>
      <c r="E24" s="119"/>
    </row>
    <row r="25" spans="1:5" x14ac:dyDescent="0.25">
      <c r="A25" s="137"/>
      <c r="B25" s="164"/>
      <c r="C25" s="102"/>
      <c r="D25" s="167"/>
      <c r="E25" s="119"/>
    </row>
    <row r="26" spans="1:5" x14ac:dyDescent="0.25">
      <c r="A26" s="137"/>
      <c r="B26" s="164"/>
      <c r="C26" s="102"/>
      <c r="D26" s="167"/>
      <c r="E26" s="119"/>
    </row>
    <row r="27" spans="1:5" x14ac:dyDescent="0.25">
      <c r="A27" s="137"/>
      <c r="B27" s="164"/>
      <c r="C27" s="102"/>
      <c r="D27" s="167"/>
      <c r="E27" s="119"/>
    </row>
    <row r="28" spans="1:5" x14ac:dyDescent="0.25">
      <c r="A28" s="137"/>
      <c r="B28" s="164"/>
      <c r="C28" s="102"/>
      <c r="D28" s="167"/>
      <c r="E28" s="119"/>
    </row>
    <row r="29" spans="1:5" x14ac:dyDescent="0.25">
      <c r="A29" s="137"/>
      <c r="B29" s="164"/>
      <c r="C29" s="102"/>
      <c r="D29" s="167"/>
      <c r="E29" s="119"/>
    </row>
    <row r="30" spans="1:5" x14ac:dyDescent="0.25">
      <c r="A30" s="137"/>
      <c r="B30" s="164"/>
      <c r="C30" s="102"/>
      <c r="D30" s="167"/>
      <c r="E30" s="119"/>
    </row>
    <row r="31" spans="1:5" x14ac:dyDescent="0.25">
      <c r="A31" s="137"/>
      <c r="B31" s="164"/>
      <c r="C31" s="117"/>
      <c r="D31" s="167"/>
      <c r="E31" s="119"/>
    </row>
    <row r="32" spans="1:5" x14ac:dyDescent="0.25">
      <c r="A32" s="137"/>
      <c r="B32" s="164"/>
      <c r="C32" s="117"/>
      <c r="D32" s="167"/>
      <c r="E32" s="119"/>
    </row>
    <row r="33" spans="1:5" x14ac:dyDescent="0.25">
      <c r="A33" s="137"/>
      <c r="B33" s="164"/>
      <c r="C33" s="117"/>
      <c r="D33" s="167"/>
      <c r="E33" s="119"/>
    </row>
    <row r="34" spans="1:5" x14ac:dyDescent="0.25">
      <c r="A34" s="137"/>
      <c r="B34" s="164"/>
      <c r="C34" s="117"/>
      <c r="D34" s="167"/>
      <c r="E34" s="119"/>
    </row>
    <row r="35" spans="1:5" x14ac:dyDescent="0.25">
      <c r="A35" s="176"/>
      <c r="B35" s="177"/>
      <c r="C35" s="117"/>
      <c r="D35" s="178"/>
      <c r="E35" s="179"/>
    </row>
    <row r="36" spans="1:5" x14ac:dyDescent="0.25">
      <c r="A36" s="176"/>
      <c r="B36" s="177"/>
      <c r="C36" s="117"/>
      <c r="D36" s="178"/>
      <c r="E36" s="179"/>
    </row>
    <row r="37" spans="1:5" x14ac:dyDescent="0.25">
      <c r="A37" s="176"/>
      <c r="B37" s="177"/>
      <c r="C37" s="117"/>
      <c r="D37" s="178"/>
      <c r="E37" s="179"/>
    </row>
  </sheetData>
  <mergeCells count="4">
    <mergeCell ref="A1:F1"/>
    <mergeCell ref="A2:F2"/>
    <mergeCell ref="A3:F3"/>
    <mergeCell ref="A4:F4"/>
  </mergeCells>
  <pageMargins left="0.7" right="0.7" top="0.75" bottom="0.75" header="0.3" footer="0.3"/>
  <pageSetup orientation="portrait" r:id="rId1"/>
  <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H981"/>
  <sheetViews>
    <sheetView zoomScale="70" zoomScaleNormal="70" workbookViewId="0">
      <selection activeCell="I7" sqref="I7"/>
    </sheetView>
  </sheetViews>
  <sheetFormatPr baseColWidth="10" defaultColWidth="14.42578125" defaultRowHeight="15" x14ac:dyDescent="0.25"/>
  <cols>
    <col min="1" max="1" width="4" customWidth="1"/>
    <col min="2" max="2" width="10" style="89" customWidth="1"/>
    <col min="3" max="3" width="34.140625" customWidth="1"/>
    <col min="4" max="4" width="70.140625" customWidth="1"/>
    <col min="5" max="10" width="18" customWidth="1"/>
    <col min="11" max="12" width="19.140625" customWidth="1"/>
    <col min="13" max="14" width="16.42578125" hidden="1" customWidth="1"/>
    <col min="15" max="16" width="5.28515625" hidden="1" customWidth="1"/>
    <col min="17" max="17" width="4.5703125" hidden="1" customWidth="1"/>
    <col min="18" max="20" width="11" customWidth="1"/>
    <col min="21" max="21" width="30.85546875" customWidth="1"/>
    <col min="25" max="25" width="0" hidden="1" customWidth="1"/>
  </cols>
  <sheetData>
    <row r="1" spans="1:34" s="69" customFormat="1" ht="42" customHeight="1" x14ac:dyDescent="0.2">
      <c r="A1" s="67"/>
      <c r="B1" s="504"/>
      <c r="C1" s="505"/>
      <c r="D1" s="510" t="s">
        <v>237</v>
      </c>
      <c r="E1" s="511"/>
      <c r="F1" s="511"/>
      <c r="G1" s="511"/>
      <c r="H1" s="511"/>
      <c r="I1" s="511"/>
      <c r="J1" s="511"/>
      <c r="K1" s="511"/>
      <c r="L1" s="511"/>
      <c r="M1" s="511"/>
      <c r="N1" s="512"/>
      <c r="O1" s="68"/>
      <c r="P1" s="68"/>
      <c r="Q1" s="68"/>
      <c r="R1" s="501" t="s">
        <v>236</v>
      </c>
      <c r="S1" s="502"/>
      <c r="T1" s="502"/>
      <c r="U1" s="503"/>
    </row>
    <row r="2" spans="1:34" s="69" customFormat="1" ht="42" customHeight="1" x14ac:dyDescent="0.2">
      <c r="A2" s="67"/>
      <c r="B2" s="506"/>
      <c r="C2" s="507"/>
      <c r="D2" s="513"/>
      <c r="E2" s="514"/>
      <c r="F2" s="514"/>
      <c r="G2" s="514"/>
      <c r="H2" s="514"/>
      <c r="I2" s="514"/>
      <c r="J2" s="514"/>
      <c r="K2" s="514"/>
      <c r="L2" s="514"/>
      <c r="M2" s="514"/>
      <c r="N2" s="515"/>
      <c r="O2" s="68"/>
      <c r="P2" s="68"/>
      <c r="Q2" s="68"/>
      <c r="R2" s="501" t="s">
        <v>416</v>
      </c>
      <c r="S2" s="502"/>
      <c r="T2" s="502"/>
      <c r="U2" s="503"/>
    </row>
    <row r="3" spans="1:34" s="69" customFormat="1" ht="42" customHeight="1" x14ac:dyDescent="0.2">
      <c r="A3" s="67"/>
      <c r="B3" s="508"/>
      <c r="C3" s="509"/>
      <c r="D3" s="516"/>
      <c r="E3" s="517"/>
      <c r="F3" s="517"/>
      <c r="G3" s="517"/>
      <c r="H3" s="517"/>
      <c r="I3" s="517"/>
      <c r="J3" s="517"/>
      <c r="K3" s="517"/>
      <c r="L3" s="517"/>
      <c r="M3" s="517"/>
      <c r="N3" s="518"/>
      <c r="O3" s="68"/>
      <c r="P3" s="68"/>
      <c r="Q3" s="68"/>
      <c r="R3" s="501" t="s">
        <v>417</v>
      </c>
      <c r="S3" s="502"/>
      <c r="T3" s="502"/>
      <c r="U3" s="503"/>
    </row>
    <row r="4" spans="1:34" ht="15.75" customHeight="1" thickBot="1" x14ac:dyDescent="0.3">
      <c r="A4" s="70"/>
      <c r="B4" s="71"/>
      <c r="C4" s="71"/>
      <c r="D4" s="72"/>
      <c r="E4" s="72"/>
      <c r="F4" s="70"/>
      <c r="G4" s="70"/>
      <c r="H4" s="70"/>
      <c r="I4" s="70"/>
      <c r="J4" s="70"/>
      <c r="K4" s="70"/>
      <c r="L4" s="70"/>
      <c r="M4" s="70"/>
      <c r="N4" s="70"/>
      <c r="O4" s="70"/>
      <c r="P4" s="70"/>
      <c r="Q4" s="70"/>
      <c r="AH4" s="73" t="s">
        <v>238</v>
      </c>
    </row>
    <row r="5" spans="1:34" s="81" customFormat="1" ht="111.75" customHeight="1" x14ac:dyDescent="0.25">
      <c r="A5" s="70"/>
      <c r="B5" s="74" t="s">
        <v>239</v>
      </c>
      <c r="C5" s="75" t="s">
        <v>240</v>
      </c>
      <c r="D5" s="75" t="s">
        <v>241</v>
      </c>
      <c r="E5" s="76" t="s">
        <v>418</v>
      </c>
      <c r="F5" s="76" t="s">
        <v>419</v>
      </c>
      <c r="G5" s="76" t="s">
        <v>420</v>
      </c>
      <c r="H5" s="76" t="s">
        <v>421</v>
      </c>
      <c r="I5" s="76" t="s">
        <v>422</v>
      </c>
      <c r="J5" s="76" t="s">
        <v>423</v>
      </c>
      <c r="K5" s="76" t="s">
        <v>424</v>
      </c>
      <c r="L5" s="76" t="s">
        <v>425</v>
      </c>
      <c r="M5" s="77" t="s">
        <v>261</v>
      </c>
      <c r="N5" s="78" t="s">
        <v>262</v>
      </c>
      <c r="O5" s="79" t="s">
        <v>62</v>
      </c>
      <c r="P5" s="79" t="s">
        <v>6</v>
      </c>
      <c r="Q5" s="79" t="s">
        <v>58</v>
      </c>
      <c r="R5" s="79" t="s">
        <v>62</v>
      </c>
      <c r="S5" s="79" t="s">
        <v>6</v>
      </c>
      <c r="T5" s="79" t="s">
        <v>58</v>
      </c>
      <c r="U5" s="80" t="s">
        <v>263</v>
      </c>
      <c r="AH5" s="81" t="s">
        <v>261</v>
      </c>
    </row>
    <row r="6" spans="1:34" ht="78" customHeight="1" x14ac:dyDescent="0.25">
      <c r="A6" s="70"/>
      <c r="B6" s="97">
        <v>1</v>
      </c>
      <c r="C6" s="98" t="e">
        <f>VLOOKUP(B6,'Mapa Corrupcion'!$A$7:$A$248,2,TRUE)</f>
        <v>#REF!</v>
      </c>
      <c r="D6" s="98" t="str">
        <f>VLOOKUP(B6,'Mapa Corrupcion'!$A$7:$I$248,9,1)</f>
        <v>Posibilidad de cobros indebidos o intermediación innecesaria de los tramites y/o servicios de la Caja de la Vivienda Popular por parte de funcionarios y/o contratistas  buscando obtener un beneficio propio o para terceros, generando daño reputacional a la entidad.</v>
      </c>
      <c r="E6" s="83" t="s">
        <v>261</v>
      </c>
      <c r="F6" s="83" t="s">
        <v>261</v>
      </c>
      <c r="G6" s="83" t="s">
        <v>261</v>
      </c>
      <c r="H6" s="83" t="s">
        <v>261</v>
      </c>
      <c r="I6" s="83" t="s">
        <v>261</v>
      </c>
      <c r="J6" s="83" t="s">
        <v>261</v>
      </c>
      <c r="K6" s="83" t="s">
        <v>262</v>
      </c>
      <c r="L6" s="83" t="s">
        <v>262</v>
      </c>
      <c r="M6" s="84">
        <f t="shared" ref="M6:M41" si="0">COUNTIF(E6:L6,"SI")</f>
        <v>6</v>
      </c>
      <c r="N6" s="85">
        <f t="shared" ref="N6:N41" si="1">COUNTIF(E6:M6,"NO")</f>
        <v>2</v>
      </c>
      <c r="O6" s="86">
        <f>+IF((M6&lt;=20)*AND(M6&gt;=12),19,0)</f>
        <v>0</v>
      </c>
      <c r="P6" s="86">
        <f>+IF((M6&lt;=12)*AND(M6&gt;=6),11,0)</f>
        <v>11</v>
      </c>
      <c r="Q6" s="86">
        <f>+IF((M6&lt;6),5,0)</f>
        <v>0</v>
      </c>
      <c r="R6" s="87" t="str">
        <f>IF(COUNTIF(O6,"=19"),"Catastrófico"," ")</f>
        <v xml:space="preserve"> </v>
      </c>
      <c r="S6" s="87" t="str">
        <f>IF(COUNTIF(P6,"=11"),"Mayor"," ")</f>
        <v>Mayor</v>
      </c>
      <c r="T6" s="87" t="str">
        <f t="shared" ref="T6:T41" si="2">IF(COUNTIF(Q6,"=5"),"Moderado"," ")</f>
        <v xml:space="preserve"> </v>
      </c>
      <c r="U6" s="90" t="s">
        <v>6</v>
      </c>
      <c r="X6" s="28"/>
      <c r="Y6" s="73" t="s">
        <v>264</v>
      </c>
      <c r="AH6" t="s">
        <v>262</v>
      </c>
    </row>
    <row r="7" spans="1:34" ht="78" customHeight="1" x14ac:dyDescent="0.25">
      <c r="A7" s="70"/>
      <c r="B7" s="99">
        <v>2</v>
      </c>
      <c r="C7" s="98" t="e">
        <f>VLOOKUP(B7,'Mapa Corrupcion'!$A$7:$A$248,2,TRUE)</f>
        <v>#REF!</v>
      </c>
      <c r="D7" s="98" t="str">
        <f>VLOOKUP(B7,'Mapa Corrupcion'!$A$7:$I$248,9,1)</f>
        <v>Posibilidad de realizar una inadecuada selección de un proceso de contratación ajustando de manera irregular los requisitos jurídicos y/o financieros y/o técnicos y/o específicos, los estudios previos y pliego de condiciones para favorecer a un tercero generando perdida de recursos públicos.</v>
      </c>
      <c r="E7" s="83" t="s">
        <v>261</v>
      </c>
      <c r="F7" s="83" t="s">
        <v>261</v>
      </c>
      <c r="G7" s="83" t="s">
        <v>261</v>
      </c>
      <c r="H7" s="83" t="s">
        <v>261</v>
      </c>
      <c r="I7" s="83" t="s">
        <v>261</v>
      </c>
      <c r="J7" s="83" t="s">
        <v>261</v>
      </c>
      <c r="K7" s="83" t="s">
        <v>262</v>
      </c>
      <c r="L7" s="83" t="s">
        <v>262</v>
      </c>
      <c r="M7" s="84">
        <f t="shared" si="0"/>
        <v>6</v>
      </c>
      <c r="N7" s="85">
        <f t="shared" si="1"/>
        <v>2</v>
      </c>
      <c r="O7" s="86">
        <f t="shared" ref="O7:O41" si="3">+IF((M7&lt;=20)*AND(M7&gt;=12),19,0)</f>
        <v>0</v>
      </c>
      <c r="P7" s="86">
        <f t="shared" ref="P7:P41" si="4">+IF((M7&lt;=12)*AND(M7&gt;=6),11,0)</f>
        <v>11</v>
      </c>
      <c r="Q7" s="86">
        <f t="shared" ref="Q7:Q41" si="5">+IF((M7&lt;6),5,0)</f>
        <v>0</v>
      </c>
      <c r="R7" s="87" t="str">
        <f t="shared" ref="R7:R41" si="6">IF(COUNTIF(O7,"=19"),"Catastrófico"," ")</f>
        <v xml:space="preserve"> </v>
      </c>
      <c r="S7" s="87" t="str">
        <f t="shared" ref="S7:S41" si="7">IF(COUNTIF(P7,"=11"),"Mayor"," ")</f>
        <v>Mayor</v>
      </c>
      <c r="T7" s="87" t="str">
        <f t="shared" si="2"/>
        <v xml:space="preserve"> </v>
      </c>
      <c r="U7" s="90" t="s">
        <v>6</v>
      </c>
      <c r="X7" s="28"/>
      <c r="Y7" s="73" t="s">
        <v>261</v>
      </c>
    </row>
    <row r="8" spans="1:34" ht="78" customHeight="1" x14ac:dyDescent="0.25">
      <c r="A8" s="70"/>
      <c r="B8" s="99">
        <v>3</v>
      </c>
      <c r="C8" s="98" t="e">
        <f>VLOOKUP(B8,'Mapa Corrupcion'!$A$7:$A$248,2,TRUE)</f>
        <v>#REF!</v>
      </c>
      <c r="D8" s="98" t="str">
        <f>VLOOKUP(B8,'Mapa Corrupcion'!$A$7:$I$248,9,1)</f>
        <v>Posibilidad de validar documentos elaborados de manera fraudulenta y/o sin acatar la normatividad vigente por parte del funcionario y/o contratista para favorecer a un tercero generando mala imagen a la Entidad y/o perdida de credibilidad.</v>
      </c>
      <c r="E8" s="83" t="s">
        <v>261</v>
      </c>
      <c r="F8" s="83" t="s">
        <v>261</v>
      </c>
      <c r="G8" s="83" t="s">
        <v>261</v>
      </c>
      <c r="H8" s="83" t="s">
        <v>261</v>
      </c>
      <c r="I8" s="83" t="s">
        <v>261</v>
      </c>
      <c r="J8" s="83" t="s">
        <v>261</v>
      </c>
      <c r="K8" s="83" t="s">
        <v>262</v>
      </c>
      <c r="L8" s="83" t="s">
        <v>262</v>
      </c>
      <c r="M8" s="84">
        <f t="shared" si="0"/>
        <v>6</v>
      </c>
      <c r="N8" s="85">
        <f t="shared" si="1"/>
        <v>2</v>
      </c>
      <c r="O8" s="86">
        <f>+IF((M8&lt;=20)*AND(M8&gt;=12),19,0)</f>
        <v>0</v>
      </c>
      <c r="P8" s="86">
        <f>+IF((M8&lt;=12)*AND(M8&gt;=6),11,0)</f>
        <v>11</v>
      </c>
      <c r="Q8" s="86">
        <f>+IF((M8&lt;6),5,0)</f>
        <v>0</v>
      </c>
      <c r="R8" s="87" t="str">
        <f>IF(COUNTIF(O8,"=19"),"Catastrófico"," ")</f>
        <v xml:space="preserve"> </v>
      </c>
      <c r="S8" s="87" t="str">
        <f>IF(COUNTIF(P8,"=11"),"Mayor"," ")</f>
        <v>Mayor</v>
      </c>
      <c r="T8" s="87" t="str">
        <f>IF(COUNTIF(Q8,"=5"),"Moderado"," ")</f>
        <v xml:space="preserve"> </v>
      </c>
      <c r="U8" s="90" t="s">
        <v>6</v>
      </c>
      <c r="X8" s="28"/>
      <c r="Y8" s="73" t="s">
        <v>261</v>
      </c>
    </row>
    <row r="9" spans="1:34" ht="78" customHeight="1" x14ac:dyDescent="0.25">
      <c r="A9" s="70"/>
      <c r="B9" s="99">
        <v>4</v>
      </c>
      <c r="C9" s="98" t="e">
        <f>VLOOKUP(B9,'Mapa Corrupcion'!$A$7:$A$248,2,TRUE)</f>
        <v>#REF!</v>
      </c>
      <c r="D9" s="98" t="str">
        <f>VLOOKUP(B9,'Mapa Corrupcion'!$A$7:$I$248,9,1)</f>
        <v>Posibilidad de investigaciones en contra de la entidad por el favorecimiento a terceros debido al seguimiento poco riguroso del contrato designado de parte de la interventoría y/o la supervisión</v>
      </c>
      <c r="E9" s="83" t="s">
        <v>261</v>
      </c>
      <c r="F9" s="83" t="s">
        <v>261</v>
      </c>
      <c r="G9" s="83" t="s">
        <v>261</v>
      </c>
      <c r="H9" s="83" t="s">
        <v>261</v>
      </c>
      <c r="I9" s="83" t="s">
        <v>261</v>
      </c>
      <c r="J9" s="83" t="s">
        <v>261</v>
      </c>
      <c r="K9" s="83" t="s">
        <v>262</v>
      </c>
      <c r="L9" s="83" t="s">
        <v>262</v>
      </c>
      <c r="M9" s="84">
        <f t="shared" si="0"/>
        <v>6</v>
      </c>
      <c r="N9" s="85">
        <f t="shared" si="1"/>
        <v>2</v>
      </c>
      <c r="O9" s="86">
        <f t="shared" si="3"/>
        <v>0</v>
      </c>
      <c r="P9" s="86">
        <f t="shared" si="4"/>
        <v>11</v>
      </c>
      <c r="Q9" s="86">
        <f t="shared" si="5"/>
        <v>0</v>
      </c>
      <c r="R9" s="87" t="str">
        <f t="shared" si="6"/>
        <v xml:space="preserve"> </v>
      </c>
      <c r="S9" s="87" t="str">
        <f t="shared" si="7"/>
        <v>Mayor</v>
      </c>
      <c r="T9" s="87" t="str">
        <f t="shared" si="2"/>
        <v xml:space="preserve"> </v>
      </c>
      <c r="U9" s="90" t="s">
        <v>6</v>
      </c>
      <c r="X9" s="28"/>
    </row>
    <row r="10" spans="1:34" ht="78" customHeight="1" x14ac:dyDescent="0.25">
      <c r="A10" s="70"/>
      <c r="B10" s="99">
        <v>5</v>
      </c>
      <c r="C10" s="98" t="e">
        <f>VLOOKUP(B10,'Mapa Corrupcion'!$A$7:$A$248,2,TRUE)</f>
        <v>#REF!</v>
      </c>
      <c r="D10" s="98" t="str">
        <f>VLOOKUP(B10,'Mapa Corrupcion'!$A$7:$I$248,9,1)</f>
        <v>Posibilidad de permitir modificaciones innecesarias a los contratos de obra y/o consultoría para el favorecimiento de terceros por parte de la interventoría y/o la supervisión</v>
      </c>
      <c r="E10" s="83" t="s">
        <v>261</v>
      </c>
      <c r="F10" s="83" t="s">
        <v>261</v>
      </c>
      <c r="G10" s="83" t="s">
        <v>261</v>
      </c>
      <c r="H10" s="83" t="s">
        <v>261</v>
      </c>
      <c r="I10" s="83" t="s">
        <v>261</v>
      </c>
      <c r="J10" s="83" t="s">
        <v>261</v>
      </c>
      <c r="K10" s="83" t="s">
        <v>262</v>
      </c>
      <c r="L10" s="83" t="s">
        <v>262</v>
      </c>
      <c r="M10" s="84">
        <f t="shared" si="0"/>
        <v>6</v>
      </c>
      <c r="N10" s="85">
        <f t="shared" si="1"/>
        <v>2</v>
      </c>
      <c r="O10" s="86">
        <f>+IF((M10&lt;=20)*AND(M10&gt;=12),19,0)</f>
        <v>0</v>
      </c>
      <c r="P10" s="86">
        <f>+IF((M10&lt;=12)*AND(M10&gt;=6),11,0)</f>
        <v>11</v>
      </c>
      <c r="Q10" s="86">
        <f>+IF((M10&lt;6),5,0)</f>
        <v>0</v>
      </c>
      <c r="R10" s="87" t="str">
        <f>IF(COUNTIF(O10,"=19"),"Catastrófico"," ")</f>
        <v xml:space="preserve"> </v>
      </c>
      <c r="S10" s="87" t="str">
        <f>IF(COUNTIF(P10,"=11"),"Mayor"," ")</f>
        <v>Mayor</v>
      </c>
      <c r="T10" s="87" t="str">
        <f>IF(COUNTIF(Q10,"=5"),"Moderado"," ")</f>
        <v xml:space="preserve"> </v>
      </c>
      <c r="U10" s="90" t="s">
        <v>6</v>
      </c>
      <c r="X10" s="28"/>
    </row>
    <row r="11" spans="1:34" ht="78" customHeight="1" x14ac:dyDescent="0.25">
      <c r="A11" s="70"/>
      <c r="B11" s="99">
        <v>6</v>
      </c>
      <c r="C11" s="98" t="e">
        <f>VLOOKUP(B11,'Mapa Corrupcion'!$A$7:$A$248,2,TRUE)</f>
        <v>#REF!</v>
      </c>
      <c r="D11" s="98" t="str">
        <f>VLOOKUP(B11,'Mapa Corrupcion'!$A$7:$I$248,9,1)</f>
        <v>Posibilidad de realizar cobros de dinero a beneficiarios por parte de los funcionarios y/o contratistas, con el fin de favorecerlos, durante la implementación de los procedimientos de focalización y estructuración (prefactibilidad y factibilidad) del proyecto Plan Terrazas como resultado de la aplicación de prácticas de corrupción  por una débil cultura ética y desconocimiento de los procedimientos y del código de integralidad de la entidad  así mismo como de la norma que soportan la gestión de la misionalidad de la Entidad .</v>
      </c>
      <c r="E11" s="83" t="s">
        <v>261</v>
      </c>
      <c r="F11" s="83" t="s">
        <v>261</v>
      </c>
      <c r="G11" s="83" t="s">
        <v>261</v>
      </c>
      <c r="H11" s="83" t="s">
        <v>261</v>
      </c>
      <c r="I11" s="83" t="s">
        <v>261</v>
      </c>
      <c r="J11" s="83" t="s">
        <v>261</v>
      </c>
      <c r="K11" s="83" t="s">
        <v>262</v>
      </c>
      <c r="L11" s="83" t="s">
        <v>262</v>
      </c>
      <c r="M11" s="84">
        <f t="shared" si="0"/>
        <v>6</v>
      </c>
      <c r="N11" s="85">
        <f t="shared" si="1"/>
        <v>2</v>
      </c>
      <c r="O11" s="86">
        <f>+IF((M11&lt;=20)*AND(M11&gt;=12),19,0)</f>
        <v>0</v>
      </c>
      <c r="P11" s="86">
        <f>+IF((M11&lt;=12)*AND(M11&gt;=6),11,0)</f>
        <v>11</v>
      </c>
      <c r="Q11" s="86">
        <f>+IF((M11&lt;6),5,0)</f>
        <v>0</v>
      </c>
      <c r="R11" s="87" t="str">
        <f>IF(COUNTIF(O11,"=19"),"Catastrófico"," ")</f>
        <v xml:space="preserve"> </v>
      </c>
      <c r="S11" s="87" t="str">
        <f>IF(COUNTIF(P11,"=11"),"Mayor"," ")</f>
        <v>Mayor</v>
      </c>
      <c r="T11" s="87" t="str">
        <f>IF(COUNTIF(Q11,"=5"),"Moderado"," ")</f>
        <v xml:space="preserve"> </v>
      </c>
      <c r="U11" s="90" t="s">
        <v>6</v>
      </c>
      <c r="X11" s="28"/>
    </row>
    <row r="12" spans="1:34" ht="78" customHeight="1" x14ac:dyDescent="0.25">
      <c r="A12" s="70"/>
      <c r="B12" s="99">
        <v>7</v>
      </c>
      <c r="C12" s="98" t="e">
        <f>VLOOKUP(B12,'Mapa Corrupcion'!$A$7:$A$248,2,TRUE)</f>
        <v>#REF!</v>
      </c>
      <c r="D12" s="98" t="str">
        <f>VLOOKUP(B12,'Mapa Corrupcion'!$A$7:$I$248,9,1)</f>
        <v>Posibilidad de favorecer a un potencial hogar con el  trámite de expedición de actos de reconocimiento y/o licencias de construcción sin el cumplimiento de los criterios, requisitos  y sin tener en cuenta la verificación del cumplimiento de  la normatividad y los lineamientos  que regulan el proceso los procedimiento y el trámite a cargo de la dirección de mejoramiento de vivienda.</v>
      </c>
      <c r="E12" s="83" t="s">
        <v>261</v>
      </c>
      <c r="F12" s="83" t="s">
        <v>261</v>
      </c>
      <c r="G12" s="83" t="s">
        <v>261</v>
      </c>
      <c r="H12" s="83" t="s">
        <v>261</v>
      </c>
      <c r="I12" s="83" t="s">
        <v>261</v>
      </c>
      <c r="J12" s="83" t="s">
        <v>261</v>
      </c>
      <c r="K12" s="83" t="s">
        <v>262</v>
      </c>
      <c r="L12" s="83" t="s">
        <v>262</v>
      </c>
      <c r="M12" s="84">
        <f t="shared" si="0"/>
        <v>6</v>
      </c>
      <c r="N12" s="85">
        <f t="shared" si="1"/>
        <v>2</v>
      </c>
      <c r="O12" s="86">
        <f>+IF((M12&lt;=20)*AND(M12&gt;=12),19,0)</f>
        <v>0</v>
      </c>
      <c r="P12" s="86">
        <f>+IF((M12&lt;=12)*AND(M12&gt;=6),11,0)</f>
        <v>11</v>
      </c>
      <c r="Q12" s="86">
        <f>+IF((M12&lt;6),5,0)</f>
        <v>0</v>
      </c>
      <c r="R12" s="87" t="str">
        <f>IF(COUNTIF(O12,"=19"),"Catastrófico"," ")</f>
        <v xml:space="preserve"> </v>
      </c>
      <c r="S12" s="87" t="str">
        <f>IF(COUNTIF(P12,"=11"),"Mayor"," ")</f>
        <v>Mayor</v>
      </c>
      <c r="T12" s="87" t="str">
        <f>IF(COUNTIF(Q12,"=5"),"Moderado"," ")</f>
        <v xml:space="preserve"> </v>
      </c>
      <c r="U12" s="90" t="s">
        <v>6</v>
      </c>
    </row>
    <row r="13" spans="1:34" ht="78" customHeight="1" x14ac:dyDescent="0.25">
      <c r="A13" s="70"/>
      <c r="B13" s="99">
        <v>8</v>
      </c>
      <c r="C13" s="98" t="e">
        <f>VLOOKUP(B13,'Mapa Corrupcion'!$A$7:$A$248,2,TRUE)</f>
        <v>#REF!</v>
      </c>
      <c r="D13" s="98" t="str">
        <f>VLOOKUP(B13,'Mapa Corrupcion'!$A$7:$I$248,9,1)</f>
        <v xml:space="preserve">
Posibilidad de brindar beneficios a través de la gestión o con los trámites que se realicen ante la fiduciaria, sin el debido cumplimiento de los requisitos, buscando favorecer a terceros  transgrediendo lineamientos y procesos establecidos por la entidades que intervienen en el proceso ocasionando perdida reputacional e incumplimiento de las expectativas del hogar
</v>
      </c>
      <c r="E13" s="83" t="s">
        <v>261</v>
      </c>
      <c r="F13" s="83" t="s">
        <v>261</v>
      </c>
      <c r="G13" s="83" t="s">
        <v>261</v>
      </c>
      <c r="H13" s="83" t="s">
        <v>261</v>
      </c>
      <c r="I13" s="83" t="s">
        <v>261</v>
      </c>
      <c r="J13" s="83" t="s">
        <v>261</v>
      </c>
      <c r="K13" s="83" t="s">
        <v>262</v>
      </c>
      <c r="L13" s="83" t="s">
        <v>262</v>
      </c>
      <c r="M13" s="84">
        <f t="shared" si="0"/>
        <v>6</v>
      </c>
      <c r="N13" s="85">
        <f t="shared" si="1"/>
        <v>2</v>
      </c>
      <c r="O13" s="86">
        <f>+IF((M13&lt;=20)*AND(M13&gt;=12),19,0)</f>
        <v>0</v>
      </c>
      <c r="P13" s="86">
        <f>+IF((M13&lt;=12)*AND(M13&gt;=6),11,0)</f>
        <v>11</v>
      </c>
      <c r="Q13" s="86">
        <f>+IF((M13&lt;6),5,0)</f>
        <v>0</v>
      </c>
      <c r="R13" s="87" t="str">
        <f>IF(COUNTIF(O13,"=19"),"Catastrófico"," ")</f>
        <v xml:space="preserve"> </v>
      </c>
      <c r="S13" s="87" t="str">
        <f>IF(COUNTIF(P13,"=11"),"Mayor"," ")</f>
        <v>Mayor</v>
      </c>
      <c r="T13" s="87" t="str">
        <f>IF(COUNTIF(Q13,"=5"),"Moderado"," ")</f>
        <v xml:space="preserve"> </v>
      </c>
      <c r="U13" s="90" t="s">
        <v>6</v>
      </c>
    </row>
    <row r="14" spans="1:34" ht="78" customHeight="1" x14ac:dyDescent="0.25">
      <c r="A14" s="70"/>
      <c r="B14" s="99">
        <v>9</v>
      </c>
      <c r="C14" s="98" t="e">
        <f>VLOOKUP(B14,'Mapa Corrupcion'!$A$7:$A$248,2,TRUE)</f>
        <v>#REF!</v>
      </c>
      <c r="D14" s="98" t="str">
        <f>VLOOKUP(B14,'Mapa Corrupcion'!$A$7:$I$248,9,1)</f>
        <v xml:space="preserve">
Posibilidad de brindar beneficios a través de la entrega de materiales  sin el debido cumplimiento de los requisitos, buscando favorecer a terceros transgrediendo lineamientos y procedimientos establecidos por la Entidad y demás actores que intervienen en el proceso.
</v>
      </c>
      <c r="E14" s="83" t="s">
        <v>261</v>
      </c>
      <c r="F14" s="83" t="s">
        <v>261</v>
      </c>
      <c r="G14" s="83" t="s">
        <v>261</v>
      </c>
      <c r="H14" s="83" t="s">
        <v>261</v>
      </c>
      <c r="I14" s="83" t="s">
        <v>261</v>
      </c>
      <c r="J14" s="83" t="s">
        <v>261</v>
      </c>
      <c r="K14" s="83" t="s">
        <v>262</v>
      </c>
      <c r="L14" s="83" t="s">
        <v>262</v>
      </c>
      <c r="M14" s="84">
        <f t="shared" si="0"/>
        <v>6</v>
      </c>
      <c r="N14" s="85">
        <f t="shared" si="1"/>
        <v>2</v>
      </c>
      <c r="O14" s="86">
        <f t="shared" si="3"/>
        <v>0</v>
      </c>
      <c r="P14" s="86">
        <f t="shared" si="4"/>
        <v>11</v>
      </c>
      <c r="Q14" s="86">
        <f t="shared" si="5"/>
        <v>0</v>
      </c>
      <c r="R14" s="87" t="str">
        <f t="shared" si="6"/>
        <v xml:space="preserve"> </v>
      </c>
      <c r="S14" s="87" t="str">
        <f t="shared" si="7"/>
        <v>Mayor</v>
      </c>
      <c r="T14" s="87" t="str">
        <f t="shared" si="2"/>
        <v xml:space="preserve"> </v>
      </c>
      <c r="U14" s="90" t="s">
        <v>6</v>
      </c>
    </row>
    <row r="15" spans="1:34" ht="78" customHeight="1" x14ac:dyDescent="0.25">
      <c r="A15" s="70"/>
      <c r="B15" s="99">
        <v>10</v>
      </c>
      <c r="C15" s="98" t="e">
        <f>VLOOKUP(B15,'Mapa Corrupcion'!$A$7:$A$248,2,TRUE)</f>
        <v>#REF!</v>
      </c>
      <c r="D15" s="98" t="str">
        <f>VLOOKUP(B15,'Mapa Corrupcion'!$A$7:$I$248,9,1)</f>
        <v>Posibilidad de vincular una persona sin cumplir los requisitos mínimos de un cargo con el fin de obtener un beneficio propio o de terceros</v>
      </c>
      <c r="E15" s="83" t="s">
        <v>261</v>
      </c>
      <c r="F15" s="83" t="s">
        <v>261</v>
      </c>
      <c r="G15" s="83" t="s">
        <v>261</v>
      </c>
      <c r="H15" s="83" t="s">
        <v>261</v>
      </c>
      <c r="I15" s="83" t="s">
        <v>261</v>
      </c>
      <c r="J15" s="83" t="s">
        <v>261</v>
      </c>
      <c r="K15" s="83" t="s">
        <v>262</v>
      </c>
      <c r="L15" s="83" t="s">
        <v>262</v>
      </c>
      <c r="M15" s="84">
        <f t="shared" si="0"/>
        <v>6</v>
      </c>
      <c r="N15" s="85">
        <f t="shared" si="1"/>
        <v>2</v>
      </c>
      <c r="O15" s="86">
        <f t="shared" si="3"/>
        <v>0</v>
      </c>
      <c r="P15" s="86">
        <f t="shared" si="4"/>
        <v>11</v>
      </c>
      <c r="Q15" s="86">
        <f t="shared" si="5"/>
        <v>0</v>
      </c>
      <c r="R15" s="87" t="str">
        <f t="shared" si="6"/>
        <v xml:space="preserve"> </v>
      </c>
      <c r="S15" s="87" t="str">
        <f t="shared" si="7"/>
        <v>Mayor</v>
      </c>
      <c r="T15" s="87" t="str">
        <f t="shared" si="2"/>
        <v xml:space="preserve"> </v>
      </c>
      <c r="U15" s="90" t="s">
        <v>6</v>
      </c>
    </row>
    <row r="16" spans="1:34" ht="78" customHeight="1" x14ac:dyDescent="0.25">
      <c r="A16" s="70"/>
      <c r="B16" s="99">
        <v>11</v>
      </c>
      <c r="C16" s="98" t="e">
        <f>VLOOKUP(B16,'Mapa Corrupcion'!$A$7:$A$248,2,TRUE)</f>
        <v>#REF!</v>
      </c>
      <c r="D16" s="98" t="str">
        <f>VLOOKUP(B16,'Mapa Corrupcion'!$A$7:$I$248,9,1)</f>
        <v>Posibilidad de afectación reputacional y económica por   imprecisiones en la información de manera intencional en la liquidación de la nómina</v>
      </c>
      <c r="E16" s="83" t="s">
        <v>262</v>
      </c>
      <c r="F16" s="83" t="s">
        <v>262</v>
      </c>
      <c r="G16" s="83" t="s">
        <v>261</v>
      </c>
      <c r="H16" s="83" t="s">
        <v>261</v>
      </c>
      <c r="I16" s="83" t="s">
        <v>262</v>
      </c>
      <c r="J16" s="83" t="s">
        <v>262</v>
      </c>
      <c r="K16" s="83" t="s">
        <v>262</v>
      </c>
      <c r="L16" s="83" t="s">
        <v>262</v>
      </c>
      <c r="M16" s="84">
        <f t="shared" si="0"/>
        <v>2</v>
      </c>
      <c r="N16" s="85">
        <f t="shared" si="1"/>
        <v>6</v>
      </c>
      <c r="O16" s="86">
        <f t="shared" si="3"/>
        <v>0</v>
      </c>
      <c r="P16" s="86">
        <f t="shared" si="4"/>
        <v>0</v>
      </c>
      <c r="Q16" s="86">
        <f t="shared" si="5"/>
        <v>5</v>
      </c>
      <c r="R16" s="87" t="str">
        <f t="shared" si="6"/>
        <v xml:space="preserve"> </v>
      </c>
      <c r="S16" s="87" t="str">
        <f t="shared" si="7"/>
        <v xml:space="preserve"> </v>
      </c>
      <c r="T16" s="87" t="str">
        <f t="shared" si="2"/>
        <v>Moderado</v>
      </c>
      <c r="U16" s="90" t="s">
        <v>58</v>
      </c>
    </row>
    <row r="17" spans="1:21" ht="78" customHeight="1" x14ac:dyDescent="0.25">
      <c r="A17" s="70"/>
      <c r="B17" s="99">
        <v>12</v>
      </c>
      <c r="C17" s="98" t="e">
        <f>VLOOKUP(B17,'Mapa Corrupcion'!$A$7:$A$248,2,TRUE)</f>
        <v>#REF!</v>
      </c>
      <c r="D17" s="98" t="str">
        <f>VLOOKUP(B17,'Mapa Corrupcion'!$A$7:$I$248,9,1)</f>
        <v xml:space="preserve">Posibilidad de presentarse conflictos de interés por parte de un servidor publico o contratista deslegitimando  los procesos de la Entidad. </v>
      </c>
      <c r="E17" s="83" t="s">
        <v>262</v>
      </c>
      <c r="F17" s="83" t="s">
        <v>262</v>
      </c>
      <c r="G17" s="83" t="s">
        <v>261</v>
      </c>
      <c r="H17" s="83" t="s">
        <v>261</v>
      </c>
      <c r="I17" s="83" t="s">
        <v>262</v>
      </c>
      <c r="J17" s="83" t="s">
        <v>262</v>
      </c>
      <c r="K17" s="83" t="s">
        <v>262</v>
      </c>
      <c r="L17" s="83" t="s">
        <v>262</v>
      </c>
      <c r="M17" s="84">
        <f t="shared" si="0"/>
        <v>2</v>
      </c>
      <c r="N17" s="85">
        <f t="shared" si="1"/>
        <v>6</v>
      </c>
      <c r="O17" s="86">
        <f t="shared" si="3"/>
        <v>0</v>
      </c>
      <c r="P17" s="86">
        <f t="shared" si="4"/>
        <v>0</v>
      </c>
      <c r="Q17" s="86">
        <f t="shared" si="5"/>
        <v>5</v>
      </c>
      <c r="R17" s="87" t="str">
        <f t="shared" si="6"/>
        <v xml:space="preserve"> </v>
      </c>
      <c r="S17" s="87" t="str">
        <f t="shared" si="7"/>
        <v xml:space="preserve"> </v>
      </c>
      <c r="T17" s="87" t="str">
        <f t="shared" si="2"/>
        <v>Moderado</v>
      </c>
      <c r="U17" s="90" t="s">
        <v>58</v>
      </c>
    </row>
    <row r="18" spans="1:21" ht="78" customHeight="1" x14ac:dyDescent="0.25">
      <c r="A18" s="70"/>
      <c r="B18" s="99">
        <v>13</v>
      </c>
      <c r="C18" s="98" t="e">
        <f>VLOOKUP(B18,'Mapa Corrupcion'!$A$7:$A$248,2,TRUE)</f>
        <v>#REF!</v>
      </c>
      <c r="D18" s="98" t="str">
        <f>VLOOKUP(B18,'Mapa Corrupcion'!$A$7:$I$248,9,1)</f>
        <v xml:space="preserve">Posibilidad de afectación reputacional  por inadecuados procesos de selección, seguimiento y evaluación del personal viciados por sobornos o fraudes. </v>
      </c>
      <c r="E18" s="83" t="s">
        <v>261</v>
      </c>
      <c r="F18" s="83" t="s">
        <v>261</v>
      </c>
      <c r="G18" s="83" t="s">
        <v>261</v>
      </c>
      <c r="H18" s="83" t="s">
        <v>261</v>
      </c>
      <c r="I18" s="83" t="s">
        <v>261</v>
      </c>
      <c r="J18" s="83" t="s">
        <v>261</v>
      </c>
      <c r="K18" s="83" t="s">
        <v>262</v>
      </c>
      <c r="L18" s="83" t="s">
        <v>262</v>
      </c>
      <c r="M18" s="84">
        <f t="shared" si="0"/>
        <v>6</v>
      </c>
      <c r="N18" s="85">
        <f t="shared" si="1"/>
        <v>2</v>
      </c>
      <c r="O18" s="86">
        <f t="shared" si="3"/>
        <v>0</v>
      </c>
      <c r="P18" s="86">
        <f t="shared" si="4"/>
        <v>11</v>
      </c>
      <c r="Q18" s="86">
        <f t="shared" si="5"/>
        <v>0</v>
      </c>
      <c r="R18" s="87" t="str">
        <f t="shared" si="6"/>
        <v xml:space="preserve"> </v>
      </c>
      <c r="S18" s="87" t="str">
        <f t="shared" si="7"/>
        <v>Mayor</v>
      </c>
      <c r="T18" s="87" t="str">
        <f t="shared" si="2"/>
        <v xml:space="preserve"> </v>
      </c>
      <c r="U18" s="90" t="s">
        <v>6</v>
      </c>
    </row>
    <row r="19" spans="1:21" ht="78" customHeight="1" x14ac:dyDescent="0.25">
      <c r="A19" s="70"/>
      <c r="B19" s="99">
        <v>14</v>
      </c>
      <c r="C19" s="98" t="e">
        <f>VLOOKUP(B19,'Mapa Corrupcion'!$A$7:$A$248,2,TRUE)</f>
        <v>#REF!</v>
      </c>
      <c r="D19" s="98" t="str">
        <f>VLOOKUP(B19,'Mapa Corrupcion'!$A$7:$I$248,9,1)</f>
        <v xml:space="preserve">Posibilidad de afectación económica y reputacional por la pérdida o daño intencional de los documentos que contienen la información de la Entidad, para beneficio propio o de un tercero.  </v>
      </c>
      <c r="E19" s="83" t="s">
        <v>261</v>
      </c>
      <c r="F19" s="83" t="s">
        <v>261</v>
      </c>
      <c r="G19" s="83" t="s">
        <v>261</v>
      </c>
      <c r="H19" s="83" t="s">
        <v>261</v>
      </c>
      <c r="I19" s="83" t="s">
        <v>261</v>
      </c>
      <c r="J19" s="83" t="s">
        <v>261</v>
      </c>
      <c r="K19" s="83" t="s">
        <v>262</v>
      </c>
      <c r="L19" s="83" t="s">
        <v>262</v>
      </c>
      <c r="M19" s="84">
        <f t="shared" si="0"/>
        <v>6</v>
      </c>
      <c r="N19" s="85">
        <f t="shared" si="1"/>
        <v>2</v>
      </c>
      <c r="O19" s="86">
        <f t="shared" si="3"/>
        <v>0</v>
      </c>
      <c r="P19" s="86">
        <f t="shared" si="4"/>
        <v>11</v>
      </c>
      <c r="Q19" s="86">
        <f t="shared" si="5"/>
        <v>0</v>
      </c>
      <c r="R19" s="87" t="str">
        <f t="shared" si="6"/>
        <v xml:space="preserve"> </v>
      </c>
      <c r="S19" s="87" t="str">
        <f t="shared" si="7"/>
        <v>Mayor</v>
      </c>
      <c r="T19" s="87" t="str">
        <f t="shared" si="2"/>
        <v xml:space="preserve"> </v>
      </c>
      <c r="U19" s="90" t="s">
        <v>6</v>
      </c>
    </row>
    <row r="20" spans="1:21" ht="78" customHeight="1" x14ac:dyDescent="0.25">
      <c r="A20" s="70"/>
      <c r="B20" s="99">
        <v>15</v>
      </c>
      <c r="C20" s="98" t="e">
        <f>VLOOKUP(B20,'Mapa Corrupcion'!$A$7:$A$248,2,TRUE)</f>
        <v>#REF!</v>
      </c>
      <c r="D20" s="98" t="str">
        <f>VLOOKUP(B20,'Mapa Corrupcion'!$A$7:$I$248,9,1)</f>
        <v xml:space="preserve">Posibilidad de facilitar el uso indebido de los predios asignados a la CVP por omisión o falta de control administrativo de los mismos </v>
      </c>
      <c r="E20" s="83" t="s">
        <v>261</v>
      </c>
      <c r="F20" s="83" t="s">
        <v>261</v>
      </c>
      <c r="G20" s="83" t="s">
        <v>261</v>
      </c>
      <c r="H20" s="83" t="s">
        <v>261</v>
      </c>
      <c r="I20" s="83" t="s">
        <v>261</v>
      </c>
      <c r="J20" s="83" t="s">
        <v>261</v>
      </c>
      <c r="K20" s="83" t="s">
        <v>262</v>
      </c>
      <c r="L20" s="83" t="s">
        <v>262</v>
      </c>
      <c r="M20" s="84">
        <f t="shared" si="0"/>
        <v>6</v>
      </c>
      <c r="N20" s="85">
        <f t="shared" si="1"/>
        <v>2</v>
      </c>
      <c r="O20" s="86">
        <f t="shared" si="3"/>
        <v>0</v>
      </c>
      <c r="P20" s="86">
        <f t="shared" si="4"/>
        <v>11</v>
      </c>
      <c r="Q20" s="86">
        <f t="shared" si="5"/>
        <v>0</v>
      </c>
      <c r="R20" s="87" t="str">
        <f t="shared" si="6"/>
        <v xml:space="preserve"> </v>
      </c>
      <c r="S20" s="87" t="str">
        <f t="shared" si="7"/>
        <v>Mayor</v>
      </c>
      <c r="T20" s="87" t="str">
        <f t="shared" si="2"/>
        <v xml:space="preserve"> </v>
      </c>
      <c r="U20" s="90" t="s">
        <v>6</v>
      </c>
    </row>
    <row r="21" spans="1:21" ht="78" customHeight="1" x14ac:dyDescent="0.25">
      <c r="A21" s="70"/>
      <c r="B21" s="99">
        <v>16</v>
      </c>
      <c r="C21" s="98" t="e">
        <f>VLOOKUP(B21,'Mapa Corrupcion'!$A$7:$A$248,2,TRUE)</f>
        <v>#REF!</v>
      </c>
      <c r="D21" s="98" t="str">
        <f>VLOOKUP(B21,'Mapa Corrupcion'!$A$7:$I$248,9,1)</f>
        <v xml:space="preserve">Posibilidad dedetrimento patrimonial por malos comportamientos y falta valores y ética de los servidores públicos  y/o contratistas   </v>
      </c>
      <c r="E21" s="83" t="s">
        <v>261</v>
      </c>
      <c r="F21" s="83" t="s">
        <v>261</v>
      </c>
      <c r="G21" s="83" t="s">
        <v>261</v>
      </c>
      <c r="H21" s="83" t="s">
        <v>261</v>
      </c>
      <c r="I21" s="83" t="s">
        <v>261</v>
      </c>
      <c r="J21" s="83" t="s">
        <v>261</v>
      </c>
      <c r="K21" s="83" t="s">
        <v>262</v>
      </c>
      <c r="L21" s="83" t="s">
        <v>262</v>
      </c>
      <c r="M21" s="84">
        <f t="shared" si="0"/>
        <v>6</v>
      </c>
      <c r="N21" s="85">
        <f t="shared" si="1"/>
        <v>2</v>
      </c>
      <c r="O21" s="86">
        <f>+IF((M21&lt;=20)*AND(M21&gt;=12),19,0)</f>
        <v>0</v>
      </c>
      <c r="P21" s="86">
        <f>+IF((M21&lt;=12)*AND(M21&gt;=6),11,0)</f>
        <v>11</v>
      </c>
      <c r="Q21" s="86">
        <f>+IF((M21&lt;6),5,0)</f>
        <v>0</v>
      </c>
      <c r="R21" s="87" t="str">
        <f>IF(COUNTIF(O21,"=19"),"Catastrófico"," ")</f>
        <v xml:space="preserve"> </v>
      </c>
      <c r="S21" s="87" t="str">
        <f>IF(COUNTIF(P21,"=11"),"Mayor"," ")</f>
        <v>Mayor</v>
      </c>
      <c r="T21" s="87" t="str">
        <f>IF(COUNTIF(Q21,"=5"),"Moderado"," ")</f>
        <v xml:space="preserve"> </v>
      </c>
      <c r="U21" s="90" t="s">
        <v>6</v>
      </c>
    </row>
    <row r="22" spans="1:21" ht="78" customHeight="1" x14ac:dyDescent="0.25">
      <c r="A22" s="70"/>
      <c r="B22" s="99">
        <v>17</v>
      </c>
      <c r="C22" s="98" t="e">
        <f>VLOOKUP(B22,'Mapa Corrupcion'!$A$7:$A$248,2,TRUE)</f>
        <v>#REF!</v>
      </c>
      <c r="D22" s="98" t="str">
        <f>VLOOKUP(B22,'Mapa Corrupcion'!$A$7:$I$248,9,1)</f>
        <v>Posibilidad de omitir o modificar los resultados de las evaluaciones Independientes realizadas por el equipo auditor de la Caja de la Vivienda Popular a conveniencia propia o de terceros, con el fin de desviar la gestión pública mediante el uso indebido del poder.</v>
      </c>
      <c r="E22" s="83" t="s">
        <v>262</v>
      </c>
      <c r="F22" s="83" t="s">
        <v>262</v>
      </c>
      <c r="G22" s="83" t="s">
        <v>261</v>
      </c>
      <c r="H22" s="83" t="s">
        <v>261</v>
      </c>
      <c r="I22" s="83" t="s">
        <v>262</v>
      </c>
      <c r="J22" s="83" t="s">
        <v>262</v>
      </c>
      <c r="K22" s="83" t="s">
        <v>262</v>
      </c>
      <c r="L22" s="83" t="s">
        <v>262</v>
      </c>
      <c r="M22" s="84">
        <f t="shared" si="0"/>
        <v>2</v>
      </c>
      <c r="N22" s="85">
        <f t="shared" si="1"/>
        <v>6</v>
      </c>
      <c r="O22" s="86">
        <f>+IF((M22&lt;=20)*AND(M22&gt;=12),19,0)</f>
        <v>0</v>
      </c>
      <c r="P22" s="86">
        <f>+IF((M22&lt;=12)*AND(M22&gt;=6),11,0)</f>
        <v>0</v>
      </c>
      <c r="Q22" s="86">
        <f>+IF((M22&lt;6),5,0)</f>
        <v>5</v>
      </c>
      <c r="R22" s="87" t="str">
        <f>IF(COUNTIF(O22,"=19"),"Catastrófico"," ")</f>
        <v xml:space="preserve"> </v>
      </c>
      <c r="S22" s="87" t="str">
        <f>IF(COUNTIF(P22,"=11"),"Mayor"," ")</f>
        <v xml:space="preserve"> </v>
      </c>
      <c r="T22" s="87" t="str">
        <f>IF(COUNTIF(Q22,"=5"),"Moderado"," ")</f>
        <v>Moderado</v>
      </c>
      <c r="U22" s="90" t="s">
        <v>58</v>
      </c>
    </row>
    <row r="23" spans="1:21" ht="78" customHeight="1" x14ac:dyDescent="0.25">
      <c r="A23" s="70"/>
      <c r="B23" s="99">
        <v>18</v>
      </c>
      <c r="C23" s="98" t="e">
        <f>VLOOKUP(B23,'Mapa Corrupcion'!$A$7:$A$248,2,TRUE)</f>
        <v>#REF!</v>
      </c>
      <c r="D23" s="98" t="str">
        <f>VLOOKUP(B23,'Mapa Corrupcion'!$A$7:$I$248,9,1)</f>
        <v xml:space="preserve">
Posibilidad del manejo inadecuado de los recursos de tesorería por el desconocimiento de los procedimientos e instructivos establecidos por la entidad con el propósito de generar una destinación inadecuada de los recursos favoreciendo a terceros. </v>
      </c>
      <c r="E23" s="83" t="s">
        <v>262</v>
      </c>
      <c r="F23" s="83" t="s">
        <v>262</v>
      </c>
      <c r="G23" s="83" t="s">
        <v>261</v>
      </c>
      <c r="H23" s="83" t="s">
        <v>261</v>
      </c>
      <c r="I23" s="83" t="s">
        <v>262</v>
      </c>
      <c r="J23" s="83" t="s">
        <v>262</v>
      </c>
      <c r="K23" s="83" t="s">
        <v>262</v>
      </c>
      <c r="L23" s="83" t="s">
        <v>262</v>
      </c>
      <c r="M23" s="84">
        <f t="shared" si="0"/>
        <v>2</v>
      </c>
      <c r="N23" s="85">
        <f t="shared" si="1"/>
        <v>6</v>
      </c>
      <c r="O23" s="86">
        <f>+IF((M23&lt;=20)*AND(M23&gt;=12),19,0)</f>
        <v>0</v>
      </c>
      <c r="P23" s="86">
        <f>+IF((M23&lt;=12)*AND(M23&gt;=6),11,0)</f>
        <v>0</v>
      </c>
      <c r="Q23" s="86">
        <f>+IF((M23&lt;6),5,0)</f>
        <v>5</v>
      </c>
      <c r="R23" s="87" t="str">
        <f>IF(COUNTIF(O23,"=19"),"Catastrófico"," ")</f>
        <v xml:space="preserve"> </v>
      </c>
      <c r="S23" s="87" t="str">
        <f>IF(COUNTIF(P23,"=11"),"Mayor"," ")</f>
        <v xml:space="preserve"> </v>
      </c>
      <c r="T23" s="87" t="str">
        <f>IF(COUNTIF(Q23,"=5"),"Moderado"," ")</f>
        <v>Moderado</v>
      </c>
      <c r="U23" s="90" t="s">
        <v>58</v>
      </c>
    </row>
    <row r="24" spans="1:21" ht="78" customHeight="1" x14ac:dyDescent="0.25">
      <c r="A24" s="70"/>
      <c r="B24" s="99">
        <v>19</v>
      </c>
      <c r="C24" s="98" t="e">
        <f>VLOOKUP(B24,'Mapa Corrupcion'!$A$7:$A$248,2,TRUE)</f>
        <v>#REF!</v>
      </c>
      <c r="D24" s="98" t="str">
        <f>VLOOKUP(B24,'Mapa Corrupcion'!$A$7:$I$248,9,1)</f>
        <v xml:space="preserve">Posibilidad de tramitar pagos sin el cumplimiento de los requisitos establecidos
</v>
      </c>
      <c r="E24" s="83" t="s">
        <v>261</v>
      </c>
      <c r="F24" s="83" t="s">
        <v>261</v>
      </c>
      <c r="G24" s="83" t="s">
        <v>261</v>
      </c>
      <c r="H24" s="83" t="s">
        <v>261</v>
      </c>
      <c r="I24" s="83" t="s">
        <v>261</v>
      </c>
      <c r="J24" s="83" t="s">
        <v>261</v>
      </c>
      <c r="K24" s="83" t="s">
        <v>262</v>
      </c>
      <c r="L24" s="83" t="s">
        <v>262</v>
      </c>
      <c r="M24" s="84">
        <f t="shared" si="0"/>
        <v>6</v>
      </c>
      <c r="N24" s="85">
        <f t="shared" si="1"/>
        <v>2</v>
      </c>
      <c r="O24" s="86">
        <f t="shared" si="3"/>
        <v>0</v>
      </c>
      <c r="P24" s="86">
        <f t="shared" si="4"/>
        <v>11</v>
      </c>
      <c r="Q24" s="86">
        <f t="shared" si="5"/>
        <v>0</v>
      </c>
      <c r="R24" s="87" t="str">
        <f t="shared" si="6"/>
        <v xml:space="preserve"> </v>
      </c>
      <c r="S24" s="87" t="str">
        <f t="shared" si="7"/>
        <v>Mayor</v>
      </c>
      <c r="T24" s="87" t="str">
        <f t="shared" si="2"/>
        <v xml:space="preserve"> </v>
      </c>
      <c r="U24" s="90" t="s">
        <v>6</v>
      </c>
    </row>
    <row r="25" spans="1:21" ht="78" customHeight="1" x14ac:dyDescent="0.25">
      <c r="A25" s="70"/>
      <c r="B25" s="99">
        <v>20</v>
      </c>
      <c r="C25" s="98" t="e">
        <f>VLOOKUP(B25,'Mapa Corrupcion'!$A$7:$A$248,2,TRUE)</f>
        <v>#REF!</v>
      </c>
      <c r="D25" s="98" t="str">
        <f>VLOOKUP(B25,'Mapa Corrupcion'!$A$7:$I$248,9,1)</f>
        <v>Posibilidad de desviar recursos, y no recuperar préstamos otorgados, viéndose afectada la imagen y los ingresos de la entidad, con el ánimo de obtener un beneficio privado</v>
      </c>
      <c r="E25" s="83" t="s">
        <v>261</v>
      </c>
      <c r="F25" s="83" t="s">
        <v>261</v>
      </c>
      <c r="G25" s="83" t="s">
        <v>261</v>
      </c>
      <c r="H25" s="83" t="s">
        <v>261</v>
      </c>
      <c r="I25" s="83" t="s">
        <v>261</v>
      </c>
      <c r="J25" s="83" t="s">
        <v>261</v>
      </c>
      <c r="K25" s="83" t="s">
        <v>262</v>
      </c>
      <c r="L25" s="83" t="s">
        <v>262</v>
      </c>
      <c r="M25" s="84">
        <f t="shared" si="0"/>
        <v>6</v>
      </c>
      <c r="N25" s="85">
        <f t="shared" si="1"/>
        <v>2</v>
      </c>
      <c r="O25" s="86">
        <f t="shared" si="3"/>
        <v>0</v>
      </c>
      <c r="P25" s="86">
        <f t="shared" si="4"/>
        <v>11</v>
      </c>
      <c r="Q25" s="86">
        <f t="shared" si="5"/>
        <v>0</v>
      </c>
      <c r="R25" s="87" t="str">
        <f t="shared" si="6"/>
        <v xml:space="preserve"> </v>
      </c>
      <c r="S25" s="87" t="str">
        <f t="shared" si="7"/>
        <v>Mayor</v>
      </c>
      <c r="T25" s="87" t="str">
        <f t="shared" si="2"/>
        <v xml:space="preserve"> </v>
      </c>
      <c r="U25" s="90" t="s">
        <v>6</v>
      </c>
    </row>
    <row r="26" spans="1:21" ht="78" customHeight="1" x14ac:dyDescent="0.25">
      <c r="A26" s="70"/>
      <c r="B26" s="99">
        <v>21</v>
      </c>
      <c r="C26" s="98" t="e">
        <f>VLOOKUP(B26,'Mapa Corrupcion'!$A$7:$A$248,2,TRUE)</f>
        <v>#REF!</v>
      </c>
      <c r="D26" s="98" t="str">
        <f>VLOOKUP(B26,'Mapa Corrupcion'!$A$7:$I$248,9,1)</f>
        <v>Posibilidad de manipular la información y/u omisión intencional de actuaciones judiciales o administrativas, a fin de favorecer intereses particulares, generando posibles sanciones o afectaciones de tipo legal para la entidad.</v>
      </c>
      <c r="E26" s="83" t="s">
        <v>261</v>
      </c>
      <c r="F26" s="83" t="s">
        <v>261</v>
      </c>
      <c r="G26" s="83" t="s">
        <v>261</v>
      </c>
      <c r="H26" s="83" t="s">
        <v>261</v>
      </c>
      <c r="I26" s="83" t="s">
        <v>261</v>
      </c>
      <c r="J26" s="83" t="s">
        <v>261</v>
      </c>
      <c r="K26" s="83" t="s">
        <v>262</v>
      </c>
      <c r="L26" s="83" t="s">
        <v>262</v>
      </c>
      <c r="M26" s="84">
        <f t="shared" si="0"/>
        <v>6</v>
      </c>
      <c r="N26" s="85">
        <f t="shared" si="1"/>
        <v>2</v>
      </c>
      <c r="O26" s="86">
        <f t="shared" si="3"/>
        <v>0</v>
      </c>
      <c r="P26" s="86">
        <f t="shared" si="4"/>
        <v>11</v>
      </c>
      <c r="Q26" s="86">
        <f t="shared" si="5"/>
        <v>0</v>
      </c>
      <c r="R26" s="87" t="str">
        <f t="shared" si="6"/>
        <v xml:space="preserve"> </v>
      </c>
      <c r="S26" s="87" t="str">
        <f t="shared" si="7"/>
        <v>Mayor</v>
      </c>
      <c r="T26" s="87" t="str">
        <f t="shared" si="2"/>
        <v xml:space="preserve"> </v>
      </c>
      <c r="U26" s="90" t="s">
        <v>6</v>
      </c>
    </row>
    <row r="27" spans="1:21" ht="78" customHeight="1" x14ac:dyDescent="0.25">
      <c r="A27" s="70"/>
      <c r="B27" s="99">
        <v>22</v>
      </c>
      <c r="C27" s="98" t="e">
        <f>VLOOKUP(B27,'Mapa Corrupcion'!$A$7:$A$248,2,TRUE)</f>
        <v>#REF!</v>
      </c>
      <c r="D27" s="98" t="str">
        <f>VLOOKUP(B27,'Mapa Corrupcion'!$A$7:$I$248,9,1)</f>
        <v xml:space="preserve">Posibilidad de expedir actos administrativos sin el debido proceso favoreciendo o desfavoreciendo a terceros por parte de la Oficina de Control Disciplinario Interno </v>
      </c>
      <c r="E27" s="83" t="s">
        <v>262</v>
      </c>
      <c r="F27" s="83" t="s">
        <v>262</v>
      </c>
      <c r="G27" s="83" t="s">
        <v>261</v>
      </c>
      <c r="H27" s="83" t="s">
        <v>261</v>
      </c>
      <c r="I27" s="83" t="s">
        <v>262</v>
      </c>
      <c r="J27" s="83" t="s">
        <v>262</v>
      </c>
      <c r="K27" s="83" t="s">
        <v>262</v>
      </c>
      <c r="L27" s="83" t="s">
        <v>262</v>
      </c>
      <c r="M27" s="84">
        <f t="shared" si="0"/>
        <v>2</v>
      </c>
      <c r="N27" s="85">
        <f t="shared" si="1"/>
        <v>6</v>
      </c>
      <c r="O27" s="86">
        <f t="shared" si="3"/>
        <v>0</v>
      </c>
      <c r="P27" s="86">
        <f t="shared" si="4"/>
        <v>0</v>
      </c>
      <c r="Q27" s="86">
        <f t="shared" si="5"/>
        <v>5</v>
      </c>
      <c r="R27" s="87" t="str">
        <f t="shared" si="6"/>
        <v xml:space="preserve"> </v>
      </c>
      <c r="S27" s="87" t="str">
        <f t="shared" si="7"/>
        <v xml:space="preserve"> </v>
      </c>
      <c r="T27" s="87" t="str">
        <f t="shared" si="2"/>
        <v>Moderado</v>
      </c>
      <c r="U27" s="90" t="s">
        <v>58</v>
      </c>
    </row>
    <row r="28" spans="1:21" ht="78" customHeight="1" x14ac:dyDescent="0.25">
      <c r="A28" s="70"/>
      <c r="B28" s="99">
        <v>23</v>
      </c>
      <c r="C28" s="98" t="e">
        <f>VLOOKUP(B28,'Mapa Corrupcion'!$A$7:$A$248,2,TRUE)</f>
        <v>#REF!</v>
      </c>
      <c r="D28" s="98" t="str">
        <f>VLOOKUP(B28,'Mapa Corrupcion'!$A$7:$I$248,9,1)</f>
        <v>Posibilidad de compartir información digital  de carácter confidencial que administra la CVP acerca de sus beneficiarios y/o grupos de interés , con terceros no autorizados buscando obtener un beneficio.</v>
      </c>
      <c r="E28" s="83" t="s">
        <v>262</v>
      </c>
      <c r="F28" s="83" t="s">
        <v>262</v>
      </c>
      <c r="G28" s="83" t="s">
        <v>261</v>
      </c>
      <c r="H28" s="83" t="s">
        <v>261</v>
      </c>
      <c r="I28" s="83" t="s">
        <v>262</v>
      </c>
      <c r="J28" s="83" t="s">
        <v>262</v>
      </c>
      <c r="K28" s="83" t="s">
        <v>262</v>
      </c>
      <c r="L28" s="83" t="s">
        <v>262</v>
      </c>
      <c r="M28" s="84">
        <f t="shared" si="0"/>
        <v>2</v>
      </c>
      <c r="N28" s="85">
        <f t="shared" si="1"/>
        <v>6</v>
      </c>
      <c r="O28" s="86">
        <f t="shared" si="3"/>
        <v>0</v>
      </c>
      <c r="P28" s="86">
        <f t="shared" si="4"/>
        <v>0</v>
      </c>
      <c r="Q28" s="86">
        <f t="shared" si="5"/>
        <v>5</v>
      </c>
      <c r="R28" s="87" t="str">
        <f t="shared" si="6"/>
        <v xml:space="preserve"> </v>
      </c>
      <c r="S28" s="87" t="str">
        <f t="shared" si="7"/>
        <v xml:space="preserve"> </v>
      </c>
      <c r="T28" s="87" t="str">
        <f t="shared" si="2"/>
        <v>Moderado</v>
      </c>
      <c r="U28" s="90" t="s">
        <v>58</v>
      </c>
    </row>
    <row r="29" spans="1:21" ht="78" customHeight="1" x14ac:dyDescent="0.25">
      <c r="A29" s="70"/>
      <c r="B29" s="99">
        <v>24</v>
      </c>
      <c r="C29" s="98" t="e">
        <f>VLOOKUP(B29,'Mapa Corrupcion'!$A$7:$A$248,2,TRUE)</f>
        <v>#REF!</v>
      </c>
      <c r="D29" s="98" t="str">
        <f>VLOOKUP(B29,'Mapa Corrupcion'!$A$7:$I$248,9,1)</f>
        <v xml:space="preserve">Posibilidad de desviar el proceso de Reasentamientos (reubicación temporal o definitiva de una familia o la compra del predio o mejora) con la asignación de un instrumento financiero, para favorecer a una familia que no cumple con los requisitos, haciendo uso indebido del poder, omitiendo el debido proceso o aceptando y/o proponiendo algún tipo de retribución. </v>
      </c>
      <c r="E29" s="83" t="s">
        <v>262</v>
      </c>
      <c r="F29" s="83" t="s">
        <v>262</v>
      </c>
      <c r="G29" s="83" t="s">
        <v>261</v>
      </c>
      <c r="H29" s="83" t="s">
        <v>261</v>
      </c>
      <c r="I29" s="83" t="s">
        <v>262</v>
      </c>
      <c r="J29" s="83" t="s">
        <v>262</v>
      </c>
      <c r="K29" s="83" t="s">
        <v>262</v>
      </c>
      <c r="L29" s="83" t="s">
        <v>262</v>
      </c>
      <c r="M29" s="84">
        <f t="shared" si="0"/>
        <v>2</v>
      </c>
      <c r="N29" s="85">
        <f t="shared" si="1"/>
        <v>6</v>
      </c>
      <c r="O29" s="86">
        <f t="shared" si="3"/>
        <v>0</v>
      </c>
      <c r="P29" s="86">
        <f t="shared" si="4"/>
        <v>0</v>
      </c>
      <c r="Q29" s="86">
        <f t="shared" si="5"/>
        <v>5</v>
      </c>
      <c r="R29" s="87" t="str">
        <f t="shared" si="6"/>
        <v xml:space="preserve"> </v>
      </c>
      <c r="S29" s="87" t="str">
        <f t="shared" si="7"/>
        <v xml:space="preserve"> </v>
      </c>
      <c r="T29" s="87" t="str">
        <f t="shared" si="2"/>
        <v>Moderado</v>
      </c>
      <c r="U29" s="90" t="s">
        <v>58</v>
      </c>
    </row>
    <row r="30" spans="1:21" ht="34.5" customHeight="1" x14ac:dyDescent="0.25">
      <c r="A30" s="70"/>
      <c r="B30" s="88"/>
      <c r="C30" s="82" t="e">
        <f>VLOOKUP(B30,'Mapa Corrupcion'!$A$7:$A$248,2,TRUE)</f>
        <v>#N/A</v>
      </c>
      <c r="D30" s="82" t="e">
        <f>VLOOKUP(B30,'Mapa Corrupcion'!$A$7:$I$248,9,1)</f>
        <v>#N/A</v>
      </c>
      <c r="E30" s="83" t="s">
        <v>238</v>
      </c>
      <c r="F30" s="83" t="s">
        <v>238</v>
      </c>
      <c r="G30" s="83" t="s">
        <v>238</v>
      </c>
      <c r="H30" s="83" t="s">
        <v>238</v>
      </c>
      <c r="I30" s="83" t="s">
        <v>238</v>
      </c>
      <c r="J30" s="83" t="s">
        <v>238</v>
      </c>
      <c r="K30" s="83" t="s">
        <v>238</v>
      </c>
      <c r="L30" s="83" t="s">
        <v>238</v>
      </c>
      <c r="M30" s="84">
        <f t="shared" si="0"/>
        <v>0</v>
      </c>
      <c r="N30" s="85">
        <f t="shared" si="1"/>
        <v>0</v>
      </c>
      <c r="O30" s="86">
        <f t="shared" si="3"/>
        <v>0</v>
      </c>
      <c r="P30" s="86">
        <f t="shared" si="4"/>
        <v>0</v>
      </c>
      <c r="Q30" s="86">
        <f t="shared" si="5"/>
        <v>5</v>
      </c>
      <c r="R30" s="87" t="str">
        <f t="shared" si="6"/>
        <v xml:space="preserve"> </v>
      </c>
      <c r="S30" s="87" t="str">
        <f t="shared" si="7"/>
        <v xml:space="preserve"> </v>
      </c>
      <c r="T30" s="87" t="str">
        <f t="shared" si="2"/>
        <v>Moderado</v>
      </c>
      <c r="U30" s="90" t="s">
        <v>265</v>
      </c>
    </row>
    <row r="31" spans="1:21" ht="34.5" customHeight="1" x14ac:dyDescent="0.25">
      <c r="A31" s="70"/>
      <c r="B31" s="88"/>
      <c r="C31" s="82" t="e">
        <f>VLOOKUP(B31,'Mapa Corrupcion'!$A$7:$A$248,2,TRUE)</f>
        <v>#N/A</v>
      </c>
      <c r="D31" s="82" t="e">
        <f>VLOOKUP(B31,'Mapa Corrupcion'!$A$7:$I$248,9,1)</f>
        <v>#N/A</v>
      </c>
      <c r="E31" s="83" t="s">
        <v>238</v>
      </c>
      <c r="F31" s="83" t="s">
        <v>238</v>
      </c>
      <c r="G31" s="83" t="s">
        <v>238</v>
      </c>
      <c r="H31" s="83" t="s">
        <v>238</v>
      </c>
      <c r="I31" s="83" t="s">
        <v>238</v>
      </c>
      <c r="J31" s="83" t="s">
        <v>238</v>
      </c>
      <c r="K31" s="83" t="s">
        <v>238</v>
      </c>
      <c r="L31" s="83" t="s">
        <v>238</v>
      </c>
      <c r="M31" s="84">
        <f t="shared" si="0"/>
        <v>0</v>
      </c>
      <c r="N31" s="85">
        <f t="shared" si="1"/>
        <v>0</v>
      </c>
      <c r="O31" s="86">
        <f t="shared" si="3"/>
        <v>0</v>
      </c>
      <c r="P31" s="86">
        <f t="shared" si="4"/>
        <v>0</v>
      </c>
      <c r="Q31" s="86">
        <f t="shared" si="5"/>
        <v>5</v>
      </c>
      <c r="R31" s="87" t="str">
        <f t="shared" si="6"/>
        <v xml:space="preserve"> </v>
      </c>
      <c r="S31" s="87" t="str">
        <f t="shared" si="7"/>
        <v xml:space="preserve"> </v>
      </c>
      <c r="T31" s="87" t="str">
        <f t="shared" si="2"/>
        <v>Moderado</v>
      </c>
      <c r="U31" s="90" t="s">
        <v>265</v>
      </c>
    </row>
    <row r="32" spans="1:21" ht="34.5" customHeight="1" x14ac:dyDescent="0.25">
      <c r="A32" s="70"/>
      <c r="B32" s="88"/>
      <c r="C32" s="82" t="e">
        <f>VLOOKUP(B32,'Mapa Corrupcion'!$A$7:$A$248,2,TRUE)</f>
        <v>#N/A</v>
      </c>
      <c r="D32" s="82" t="e">
        <f>VLOOKUP(B32,'Mapa Corrupcion'!$A$7:$I$248,9,1)</f>
        <v>#N/A</v>
      </c>
      <c r="E32" s="83" t="s">
        <v>238</v>
      </c>
      <c r="F32" s="83" t="s">
        <v>238</v>
      </c>
      <c r="G32" s="83" t="s">
        <v>238</v>
      </c>
      <c r="H32" s="83" t="s">
        <v>238</v>
      </c>
      <c r="I32" s="83" t="s">
        <v>238</v>
      </c>
      <c r="J32" s="83" t="s">
        <v>238</v>
      </c>
      <c r="K32" s="83" t="s">
        <v>238</v>
      </c>
      <c r="L32" s="83" t="s">
        <v>238</v>
      </c>
      <c r="M32" s="84">
        <f t="shared" si="0"/>
        <v>0</v>
      </c>
      <c r="N32" s="85">
        <f t="shared" si="1"/>
        <v>0</v>
      </c>
      <c r="O32" s="86">
        <f t="shared" si="3"/>
        <v>0</v>
      </c>
      <c r="P32" s="86">
        <f t="shared" si="4"/>
        <v>0</v>
      </c>
      <c r="Q32" s="86">
        <f t="shared" si="5"/>
        <v>5</v>
      </c>
      <c r="R32" s="87" t="str">
        <f t="shared" si="6"/>
        <v xml:space="preserve"> </v>
      </c>
      <c r="S32" s="87" t="str">
        <f t="shared" si="7"/>
        <v xml:space="preserve"> </v>
      </c>
      <c r="T32" s="87" t="str">
        <f t="shared" si="2"/>
        <v>Moderado</v>
      </c>
      <c r="U32" s="90" t="s">
        <v>265</v>
      </c>
    </row>
    <row r="33" spans="1:21" ht="34.5" customHeight="1" x14ac:dyDescent="0.25">
      <c r="A33" s="70"/>
      <c r="B33" s="88"/>
      <c r="C33" s="82" t="e">
        <f>VLOOKUP(B33,'Mapa Corrupcion'!$A$7:$A$248,2,TRUE)</f>
        <v>#N/A</v>
      </c>
      <c r="D33" s="82" t="e">
        <f>VLOOKUP(B33,'Mapa Corrupcion'!$A$7:$I$248,9,1)</f>
        <v>#N/A</v>
      </c>
      <c r="E33" s="83" t="s">
        <v>238</v>
      </c>
      <c r="F33" s="83" t="s">
        <v>238</v>
      </c>
      <c r="G33" s="83" t="s">
        <v>238</v>
      </c>
      <c r="H33" s="83" t="s">
        <v>238</v>
      </c>
      <c r="I33" s="83" t="s">
        <v>238</v>
      </c>
      <c r="J33" s="83" t="s">
        <v>238</v>
      </c>
      <c r="K33" s="83" t="s">
        <v>238</v>
      </c>
      <c r="L33" s="83" t="s">
        <v>238</v>
      </c>
      <c r="M33" s="84">
        <f t="shared" si="0"/>
        <v>0</v>
      </c>
      <c r="N33" s="85">
        <f t="shared" si="1"/>
        <v>0</v>
      </c>
      <c r="O33" s="86">
        <f t="shared" si="3"/>
        <v>0</v>
      </c>
      <c r="P33" s="86">
        <f t="shared" si="4"/>
        <v>0</v>
      </c>
      <c r="Q33" s="86">
        <f t="shared" si="5"/>
        <v>5</v>
      </c>
      <c r="R33" s="87" t="str">
        <f t="shared" si="6"/>
        <v xml:space="preserve"> </v>
      </c>
      <c r="S33" s="87" t="str">
        <f t="shared" si="7"/>
        <v xml:space="preserve"> </v>
      </c>
      <c r="T33" s="87" t="str">
        <f t="shared" si="2"/>
        <v>Moderado</v>
      </c>
      <c r="U33" s="90" t="s">
        <v>265</v>
      </c>
    </row>
    <row r="34" spans="1:21" ht="34.5" customHeight="1" x14ac:dyDescent="0.25">
      <c r="A34" s="70"/>
      <c r="B34" s="88"/>
      <c r="C34" s="82" t="e">
        <f>VLOOKUP(B34,'Mapa Corrupcion'!$A$7:$A$248,2,TRUE)</f>
        <v>#N/A</v>
      </c>
      <c r="D34" s="82" t="e">
        <f>VLOOKUP(B34,'Mapa Corrupcion'!$A$7:$I$248,9,1)</f>
        <v>#N/A</v>
      </c>
      <c r="E34" s="83" t="s">
        <v>238</v>
      </c>
      <c r="F34" s="83" t="s">
        <v>238</v>
      </c>
      <c r="G34" s="83" t="s">
        <v>238</v>
      </c>
      <c r="H34" s="83" t="s">
        <v>238</v>
      </c>
      <c r="I34" s="83" t="s">
        <v>238</v>
      </c>
      <c r="J34" s="83" t="s">
        <v>238</v>
      </c>
      <c r="K34" s="83" t="s">
        <v>238</v>
      </c>
      <c r="L34" s="83" t="s">
        <v>238</v>
      </c>
      <c r="M34" s="84">
        <f t="shared" si="0"/>
        <v>0</v>
      </c>
      <c r="N34" s="85">
        <f t="shared" si="1"/>
        <v>0</v>
      </c>
      <c r="O34" s="86">
        <f t="shared" si="3"/>
        <v>0</v>
      </c>
      <c r="P34" s="86">
        <f t="shared" si="4"/>
        <v>0</v>
      </c>
      <c r="Q34" s="86">
        <f t="shared" si="5"/>
        <v>5</v>
      </c>
      <c r="R34" s="87" t="str">
        <f t="shared" si="6"/>
        <v xml:space="preserve"> </v>
      </c>
      <c r="S34" s="87" t="str">
        <f t="shared" si="7"/>
        <v xml:space="preserve"> </v>
      </c>
      <c r="T34" s="87" t="str">
        <f t="shared" si="2"/>
        <v>Moderado</v>
      </c>
      <c r="U34" s="90" t="s">
        <v>265</v>
      </c>
    </row>
    <row r="35" spans="1:21" ht="34.5" customHeight="1" x14ac:dyDescent="0.25">
      <c r="A35" s="70"/>
      <c r="B35" s="88"/>
      <c r="C35" s="82" t="e">
        <f>VLOOKUP(B35,'Mapa Corrupcion'!$A$7:$A$248,2,TRUE)</f>
        <v>#N/A</v>
      </c>
      <c r="D35" s="82" t="e">
        <f>VLOOKUP(B35,'Mapa Corrupcion'!$A$7:$I$248,9,1)</f>
        <v>#N/A</v>
      </c>
      <c r="E35" s="83" t="s">
        <v>238</v>
      </c>
      <c r="F35" s="83" t="s">
        <v>238</v>
      </c>
      <c r="G35" s="83" t="s">
        <v>238</v>
      </c>
      <c r="H35" s="83" t="s">
        <v>238</v>
      </c>
      <c r="I35" s="83" t="s">
        <v>238</v>
      </c>
      <c r="J35" s="83" t="s">
        <v>238</v>
      </c>
      <c r="K35" s="83" t="s">
        <v>238</v>
      </c>
      <c r="L35" s="83" t="s">
        <v>238</v>
      </c>
      <c r="M35" s="84">
        <f t="shared" si="0"/>
        <v>0</v>
      </c>
      <c r="N35" s="85">
        <f t="shared" si="1"/>
        <v>0</v>
      </c>
      <c r="O35" s="86">
        <f t="shared" si="3"/>
        <v>0</v>
      </c>
      <c r="P35" s="86">
        <f t="shared" si="4"/>
        <v>0</v>
      </c>
      <c r="Q35" s="86">
        <f t="shared" si="5"/>
        <v>5</v>
      </c>
      <c r="R35" s="87" t="str">
        <f t="shared" si="6"/>
        <v xml:space="preserve"> </v>
      </c>
      <c r="S35" s="87" t="str">
        <f t="shared" si="7"/>
        <v xml:space="preserve"> </v>
      </c>
      <c r="T35" s="87" t="str">
        <f t="shared" si="2"/>
        <v>Moderado</v>
      </c>
      <c r="U35" s="90" t="s">
        <v>265</v>
      </c>
    </row>
    <row r="36" spans="1:21" ht="34.5" customHeight="1" x14ac:dyDescent="0.25">
      <c r="A36" s="70"/>
      <c r="B36" s="88"/>
      <c r="C36" s="82" t="e">
        <f>VLOOKUP(B36,'Mapa Corrupcion'!$A$7:$A$248,2,TRUE)</f>
        <v>#N/A</v>
      </c>
      <c r="D36" s="82" t="e">
        <f>VLOOKUP(B36,'Mapa Corrupcion'!$A$7:$I$248,9,1)</f>
        <v>#N/A</v>
      </c>
      <c r="E36" s="83" t="s">
        <v>238</v>
      </c>
      <c r="F36" s="83" t="s">
        <v>238</v>
      </c>
      <c r="G36" s="83" t="s">
        <v>238</v>
      </c>
      <c r="H36" s="83" t="s">
        <v>238</v>
      </c>
      <c r="I36" s="83" t="s">
        <v>238</v>
      </c>
      <c r="J36" s="83" t="s">
        <v>238</v>
      </c>
      <c r="K36" s="83" t="s">
        <v>238</v>
      </c>
      <c r="L36" s="83" t="s">
        <v>238</v>
      </c>
      <c r="M36" s="84">
        <f t="shared" si="0"/>
        <v>0</v>
      </c>
      <c r="N36" s="85">
        <f t="shared" si="1"/>
        <v>0</v>
      </c>
      <c r="O36" s="86">
        <f t="shared" si="3"/>
        <v>0</v>
      </c>
      <c r="P36" s="86">
        <f t="shared" si="4"/>
        <v>0</v>
      </c>
      <c r="Q36" s="86">
        <f t="shared" si="5"/>
        <v>5</v>
      </c>
      <c r="R36" s="87" t="str">
        <f t="shared" si="6"/>
        <v xml:space="preserve"> </v>
      </c>
      <c r="S36" s="87" t="str">
        <f t="shared" si="7"/>
        <v xml:space="preserve"> </v>
      </c>
      <c r="T36" s="87" t="str">
        <f t="shared" si="2"/>
        <v>Moderado</v>
      </c>
      <c r="U36" s="90" t="s">
        <v>265</v>
      </c>
    </row>
    <row r="37" spans="1:21" ht="34.5" customHeight="1" x14ac:dyDescent="0.25">
      <c r="A37" s="70"/>
      <c r="B37" s="88"/>
      <c r="C37" s="82" t="e">
        <f>VLOOKUP(B37,'Mapa Corrupcion'!$A$7:$A$248,2,TRUE)</f>
        <v>#N/A</v>
      </c>
      <c r="D37" s="82" t="e">
        <f>VLOOKUP(B37,'Mapa Corrupcion'!$A$7:$I$248,9,1)</f>
        <v>#N/A</v>
      </c>
      <c r="E37" s="83" t="s">
        <v>238</v>
      </c>
      <c r="F37" s="83" t="s">
        <v>238</v>
      </c>
      <c r="G37" s="83" t="s">
        <v>238</v>
      </c>
      <c r="H37" s="83" t="s">
        <v>238</v>
      </c>
      <c r="I37" s="83" t="s">
        <v>238</v>
      </c>
      <c r="J37" s="83" t="s">
        <v>238</v>
      </c>
      <c r="K37" s="83" t="s">
        <v>238</v>
      </c>
      <c r="L37" s="83" t="s">
        <v>238</v>
      </c>
      <c r="M37" s="84">
        <f t="shared" si="0"/>
        <v>0</v>
      </c>
      <c r="N37" s="85">
        <f t="shared" si="1"/>
        <v>0</v>
      </c>
      <c r="O37" s="86">
        <f t="shared" si="3"/>
        <v>0</v>
      </c>
      <c r="P37" s="86">
        <f t="shared" si="4"/>
        <v>0</v>
      </c>
      <c r="Q37" s="86">
        <f t="shared" si="5"/>
        <v>5</v>
      </c>
      <c r="R37" s="87" t="str">
        <f t="shared" si="6"/>
        <v xml:space="preserve"> </v>
      </c>
      <c r="S37" s="87" t="str">
        <f t="shared" si="7"/>
        <v xml:space="preserve"> </v>
      </c>
      <c r="T37" s="87" t="str">
        <f t="shared" si="2"/>
        <v>Moderado</v>
      </c>
      <c r="U37" s="90" t="s">
        <v>265</v>
      </c>
    </row>
    <row r="38" spans="1:21" ht="34.5" customHeight="1" x14ac:dyDescent="0.25">
      <c r="A38" s="70"/>
      <c r="B38" s="88"/>
      <c r="C38" s="82" t="e">
        <f>VLOOKUP(B38,'Mapa Corrupcion'!$A$7:$A$248,2,TRUE)</f>
        <v>#N/A</v>
      </c>
      <c r="D38" s="82" t="e">
        <f>VLOOKUP(B38,'Mapa Corrupcion'!$A$7:$I$248,9,1)</f>
        <v>#N/A</v>
      </c>
      <c r="E38" s="83" t="s">
        <v>238</v>
      </c>
      <c r="F38" s="83" t="s">
        <v>238</v>
      </c>
      <c r="G38" s="83" t="s">
        <v>238</v>
      </c>
      <c r="H38" s="83" t="s">
        <v>238</v>
      </c>
      <c r="I38" s="83" t="s">
        <v>238</v>
      </c>
      <c r="J38" s="83" t="s">
        <v>238</v>
      </c>
      <c r="K38" s="83" t="s">
        <v>238</v>
      </c>
      <c r="L38" s="83" t="s">
        <v>238</v>
      </c>
      <c r="M38" s="84">
        <f t="shared" si="0"/>
        <v>0</v>
      </c>
      <c r="N38" s="85">
        <f t="shared" si="1"/>
        <v>0</v>
      </c>
      <c r="O38" s="86">
        <f t="shared" si="3"/>
        <v>0</v>
      </c>
      <c r="P38" s="86">
        <f t="shared" si="4"/>
        <v>0</v>
      </c>
      <c r="Q38" s="86">
        <f t="shared" si="5"/>
        <v>5</v>
      </c>
      <c r="R38" s="87" t="str">
        <f t="shared" si="6"/>
        <v xml:space="preserve"> </v>
      </c>
      <c r="S38" s="87" t="str">
        <f t="shared" si="7"/>
        <v xml:space="preserve"> </v>
      </c>
      <c r="T38" s="87" t="str">
        <f t="shared" si="2"/>
        <v>Moderado</v>
      </c>
      <c r="U38" s="90" t="s">
        <v>265</v>
      </c>
    </row>
    <row r="39" spans="1:21" ht="34.5" customHeight="1" x14ac:dyDescent="0.25">
      <c r="A39" s="70"/>
      <c r="B39" s="88"/>
      <c r="C39" s="82" t="e">
        <f>VLOOKUP(B39,'Mapa Corrupcion'!$A$7:$A$248,2,TRUE)</f>
        <v>#N/A</v>
      </c>
      <c r="D39" s="82" t="e">
        <f>VLOOKUP(B39,'Mapa Corrupcion'!$A$7:$I$248,9,1)</f>
        <v>#N/A</v>
      </c>
      <c r="E39" s="83" t="s">
        <v>238</v>
      </c>
      <c r="F39" s="83" t="s">
        <v>238</v>
      </c>
      <c r="G39" s="83" t="s">
        <v>238</v>
      </c>
      <c r="H39" s="83" t="s">
        <v>238</v>
      </c>
      <c r="I39" s="83" t="s">
        <v>238</v>
      </c>
      <c r="J39" s="83" t="s">
        <v>238</v>
      </c>
      <c r="K39" s="83" t="s">
        <v>238</v>
      </c>
      <c r="L39" s="83" t="s">
        <v>238</v>
      </c>
      <c r="M39" s="84">
        <f t="shared" si="0"/>
        <v>0</v>
      </c>
      <c r="N39" s="85">
        <f t="shared" si="1"/>
        <v>0</v>
      </c>
      <c r="O39" s="86">
        <f t="shared" si="3"/>
        <v>0</v>
      </c>
      <c r="P39" s="86">
        <f t="shared" si="4"/>
        <v>0</v>
      </c>
      <c r="Q39" s="86">
        <f t="shared" si="5"/>
        <v>5</v>
      </c>
      <c r="R39" s="87" t="str">
        <f t="shared" si="6"/>
        <v xml:space="preserve"> </v>
      </c>
      <c r="S39" s="87" t="str">
        <f t="shared" si="7"/>
        <v xml:space="preserve"> </v>
      </c>
      <c r="T39" s="87" t="str">
        <f t="shared" si="2"/>
        <v>Moderado</v>
      </c>
      <c r="U39" s="90" t="s">
        <v>265</v>
      </c>
    </row>
    <row r="40" spans="1:21" ht="34.5" customHeight="1" x14ac:dyDescent="0.25">
      <c r="A40" s="70"/>
      <c r="B40" s="88"/>
      <c r="C40" s="82" t="e">
        <f>VLOOKUP(B40,'Mapa Corrupcion'!$A$7:$A$248,2,TRUE)</f>
        <v>#N/A</v>
      </c>
      <c r="D40" s="82" t="e">
        <f>VLOOKUP(B40,'Mapa Corrupcion'!$A$7:$I$248,9,1)</f>
        <v>#N/A</v>
      </c>
      <c r="E40" s="83" t="s">
        <v>238</v>
      </c>
      <c r="F40" s="83" t="s">
        <v>238</v>
      </c>
      <c r="G40" s="83" t="s">
        <v>238</v>
      </c>
      <c r="H40" s="83" t="s">
        <v>238</v>
      </c>
      <c r="I40" s="83" t="s">
        <v>238</v>
      </c>
      <c r="J40" s="83" t="s">
        <v>238</v>
      </c>
      <c r="K40" s="83" t="s">
        <v>238</v>
      </c>
      <c r="L40" s="83" t="s">
        <v>238</v>
      </c>
      <c r="M40" s="84">
        <f t="shared" si="0"/>
        <v>0</v>
      </c>
      <c r="N40" s="85">
        <f t="shared" si="1"/>
        <v>0</v>
      </c>
      <c r="O40" s="86">
        <f t="shared" si="3"/>
        <v>0</v>
      </c>
      <c r="P40" s="86">
        <f t="shared" si="4"/>
        <v>0</v>
      </c>
      <c r="Q40" s="86">
        <f t="shared" si="5"/>
        <v>5</v>
      </c>
      <c r="R40" s="87" t="str">
        <f t="shared" si="6"/>
        <v xml:space="preserve"> </v>
      </c>
      <c r="S40" s="87" t="str">
        <f t="shared" si="7"/>
        <v xml:space="preserve"> </v>
      </c>
      <c r="T40" s="87" t="str">
        <f t="shared" si="2"/>
        <v>Moderado</v>
      </c>
      <c r="U40" s="90" t="s">
        <v>265</v>
      </c>
    </row>
    <row r="41" spans="1:21" ht="34.5" customHeight="1" x14ac:dyDescent="0.25">
      <c r="A41" s="70"/>
      <c r="B41" s="88"/>
      <c r="C41" s="82" t="e">
        <f>VLOOKUP(B41,'Mapa Corrupcion'!$A$7:$A$248,2,TRUE)</f>
        <v>#N/A</v>
      </c>
      <c r="D41" s="82" t="e">
        <f>VLOOKUP(B41,'Mapa Corrupcion'!$A$7:$I$248,9,1)</f>
        <v>#N/A</v>
      </c>
      <c r="E41" s="83" t="s">
        <v>238</v>
      </c>
      <c r="F41" s="83" t="s">
        <v>238</v>
      </c>
      <c r="G41" s="83" t="s">
        <v>238</v>
      </c>
      <c r="H41" s="83" t="s">
        <v>238</v>
      </c>
      <c r="I41" s="83" t="s">
        <v>238</v>
      </c>
      <c r="J41" s="83" t="s">
        <v>238</v>
      </c>
      <c r="K41" s="83" t="s">
        <v>238</v>
      </c>
      <c r="L41" s="83" t="s">
        <v>238</v>
      </c>
      <c r="M41" s="84">
        <f t="shared" si="0"/>
        <v>0</v>
      </c>
      <c r="N41" s="85">
        <f t="shared" si="1"/>
        <v>0</v>
      </c>
      <c r="O41" s="86">
        <f t="shared" si="3"/>
        <v>0</v>
      </c>
      <c r="P41" s="86">
        <f t="shared" si="4"/>
        <v>0</v>
      </c>
      <c r="Q41" s="86">
        <f t="shared" si="5"/>
        <v>5</v>
      </c>
      <c r="R41" s="87" t="str">
        <f t="shared" si="6"/>
        <v xml:space="preserve"> </v>
      </c>
      <c r="S41" s="87" t="str">
        <f t="shared" si="7"/>
        <v xml:space="preserve"> </v>
      </c>
      <c r="T41" s="87" t="str">
        <f t="shared" si="2"/>
        <v>Moderado</v>
      </c>
      <c r="U41" s="90" t="s">
        <v>265</v>
      </c>
    </row>
    <row r="42" spans="1:21" ht="15.75" customHeight="1" x14ac:dyDescent="0.25">
      <c r="A42" s="70"/>
      <c r="B42" s="71"/>
      <c r="C42" s="82" t="e">
        <f>VLOOKUP(B42,'Mapa Corrupcion'!$A$7:$A$248,2,TRUE)</f>
        <v>#N/A</v>
      </c>
      <c r="D42" s="82" t="e">
        <f>VLOOKUP(B42,'Mapa Corrupcion'!$A$7:$I$248,9,1)</f>
        <v>#N/A</v>
      </c>
      <c r="E42" s="72"/>
      <c r="F42" s="70"/>
      <c r="G42" s="70"/>
      <c r="H42" s="70"/>
      <c r="I42" s="70"/>
      <c r="J42" s="70"/>
      <c r="K42" s="70"/>
      <c r="L42" s="70"/>
      <c r="M42" s="70"/>
      <c r="N42" s="70"/>
      <c r="O42" s="70"/>
      <c r="P42" s="70"/>
      <c r="Q42" s="70"/>
    </row>
    <row r="43" spans="1:21" ht="15.75" customHeight="1" x14ac:dyDescent="0.25">
      <c r="A43" s="70"/>
      <c r="B43" s="71"/>
      <c r="C43" s="71"/>
      <c r="D43" s="72"/>
      <c r="E43" s="72"/>
      <c r="F43" s="70"/>
      <c r="G43" s="70"/>
      <c r="H43" s="70"/>
      <c r="I43" s="70"/>
      <c r="J43" s="70"/>
      <c r="K43" s="70"/>
      <c r="L43" s="70"/>
      <c r="M43" s="70"/>
      <c r="N43" s="70"/>
      <c r="O43" s="70"/>
      <c r="P43" s="70"/>
      <c r="Q43" s="70"/>
    </row>
    <row r="44" spans="1:21" ht="15.75" customHeight="1" x14ac:dyDescent="0.25">
      <c r="A44" s="70"/>
      <c r="B44" s="71"/>
      <c r="C44" s="71"/>
      <c r="D44" s="72"/>
      <c r="E44" s="72"/>
      <c r="F44" s="70"/>
      <c r="G44" s="70"/>
      <c r="H44" s="70"/>
      <c r="I44" s="70"/>
      <c r="J44" s="70"/>
      <c r="K44" s="70"/>
      <c r="L44" s="70"/>
      <c r="M44" s="70"/>
      <c r="N44" s="70"/>
      <c r="O44" s="70"/>
      <c r="P44" s="70"/>
      <c r="Q44" s="70"/>
    </row>
    <row r="45" spans="1:21" ht="15.75" customHeight="1" x14ac:dyDescent="0.25">
      <c r="A45" s="70"/>
      <c r="B45" s="71"/>
      <c r="C45" s="71"/>
      <c r="D45" s="72"/>
      <c r="E45" s="72"/>
      <c r="F45" s="70"/>
      <c r="G45" s="70"/>
      <c r="H45" s="70"/>
      <c r="I45" s="70"/>
      <c r="J45" s="70"/>
      <c r="K45" s="70"/>
      <c r="L45" s="70"/>
      <c r="M45" s="70"/>
      <c r="N45" s="70"/>
      <c r="O45" s="70"/>
      <c r="P45" s="70"/>
      <c r="Q45" s="70"/>
    </row>
    <row r="46" spans="1:21" ht="15.75" customHeight="1" x14ac:dyDescent="0.25">
      <c r="A46" s="70"/>
      <c r="B46" s="71"/>
      <c r="C46" s="71"/>
      <c r="D46" s="72"/>
      <c r="E46" s="72"/>
      <c r="F46" s="70"/>
      <c r="G46" s="70"/>
      <c r="H46" s="70"/>
      <c r="I46" s="70"/>
      <c r="J46" s="70"/>
      <c r="K46" s="70"/>
      <c r="L46" s="70"/>
      <c r="M46" s="70"/>
      <c r="N46" s="70"/>
      <c r="O46" s="70"/>
      <c r="P46" s="70"/>
      <c r="Q46" s="70"/>
    </row>
    <row r="47" spans="1:21" ht="15.75" customHeight="1" x14ac:dyDescent="0.25">
      <c r="A47" s="70"/>
      <c r="B47" s="71"/>
      <c r="C47" s="71"/>
      <c r="D47" s="72"/>
      <c r="E47" s="72"/>
      <c r="F47" s="70"/>
      <c r="G47" s="70"/>
      <c r="H47" s="70"/>
      <c r="I47" s="70"/>
      <c r="J47" s="70"/>
      <c r="K47" s="70"/>
      <c r="L47" s="70"/>
      <c r="M47" s="70"/>
      <c r="N47" s="70"/>
      <c r="O47" s="70"/>
      <c r="P47" s="70"/>
      <c r="Q47" s="70"/>
    </row>
    <row r="48" spans="1:21" ht="15.75" customHeight="1" x14ac:dyDescent="0.25">
      <c r="A48" s="70"/>
      <c r="B48" s="71"/>
      <c r="C48" s="71"/>
      <c r="D48" s="72"/>
      <c r="E48" s="72"/>
      <c r="F48" s="70"/>
      <c r="G48" s="70"/>
      <c r="H48" s="70"/>
      <c r="I48" s="70"/>
      <c r="J48" s="70"/>
      <c r="K48" s="70"/>
      <c r="L48" s="70"/>
      <c r="M48" s="70"/>
      <c r="N48" s="70"/>
      <c r="O48" s="70"/>
      <c r="P48" s="70"/>
      <c r="Q48" s="70"/>
    </row>
    <row r="49" spans="1:17" ht="15.75" customHeight="1" x14ac:dyDescent="0.25">
      <c r="A49" s="70"/>
      <c r="B49" s="71"/>
      <c r="C49" s="71"/>
      <c r="D49" s="72"/>
      <c r="E49" s="72"/>
      <c r="F49" s="70"/>
      <c r="G49" s="70"/>
      <c r="H49" s="70"/>
      <c r="I49" s="70"/>
      <c r="J49" s="70"/>
      <c r="K49" s="70"/>
      <c r="L49" s="70"/>
      <c r="M49" s="70"/>
      <c r="N49" s="70"/>
      <c r="O49" s="70"/>
      <c r="P49" s="70"/>
      <c r="Q49" s="70"/>
    </row>
    <row r="50" spans="1:17" ht="15.75" customHeight="1" x14ac:dyDescent="0.25">
      <c r="A50" s="70"/>
      <c r="B50" s="71"/>
      <c r="C50" s="71"/>
      <c r="D50" s="72"/>
      <c r="E50" s="72"/>
      <c r="F50" s="70"/>
      <c r="G50" s="70"/>
      <c r="H50" s="70"/>
      <c r="I50" s="70"/>
      <c r="J50" s="70"/>
      <c r="K50" s="70"/>
      <c r="L50" s="70"/>
      <c r="M50" s="70"/>
      <c r="N50" s="70"/>
      <c r="O50" s="70"/>
      <c r="P50" s="70"/>
      <c r="Q50" s="70"/>
    </row>
    <row r="51" spans="1:17" ht="15.75" customHeight="1" x14ac:dyDescent="0.25">
      <c r="A51" s="70"/>
      <c r="B51" s="71"/>
      <c r="C51" s="71"/>
      <c r="D51" s="72"/>
      <c r="E51" s="72"/>
      <c r="F51" s="70"/>
      <c r="G51" s="70"/>
      <c r="H51" s="70"/>
      <c r="I51" s="70"/>
      <c r="J51" s="70"/>
      <c r="K51" s="70"/>
      <c r="L51" s="70"/>
      <c r="M51" s="70"/>
      <c r="N51" s="70"/>
      <c r="O51" s="70"/>
      <c r="P51" s="70"/>
      <c r="Q51" s="70"/>
    </row>
    <row r="52" spans="1:17" ht="15.75" customHeight="1" x14ac:dyDescent="0.25">
      <c r="A52" s="70"/>
      <c r="B52" s="71"/>
      <c r="C52" s="71"/>
      <c r="D52" s="72"/>
      <c r="E52" s="72"/>
      <c r="F52" s="70"/>
      <c r="G52" s="70"/>
      <c r="H52" s="70"/>
      <c r="I52" s="70"/>
      <c r="J52" s="70"/>
      <c r="K52" s="70"/>
      <c r="L52" s="70"/>
      <c r="M52" s="70"/>
      <c r="N52" s="70"/>
      <c r="O52" s="70"/>
      <c r="P52" s="70"/>
      <c r="Q52" s="70"/>
    </row>
    <row r="53" spans="1:17" ht="15.75" customHeight="1" x14ac:dyDescent="0.25">
      <c r="A53" s="70"/>
      <c r="B53" s="71"/>
      <c r="C53" s="71"/>
      <c r="D53" s="72"/>
      <c r="E53" s="72"/>
      <c r="F53" s="70"/>
      <c r="G53" s="70"/>
      <c r="H53" s="70"/>
      <c r="I53" s="70"/>
      <c r="J53" s="70"/>
      <c r="K53" s="70"/>
      <c r="L53" s="70"/>
      <c r="M53" s="70"/>
      <c r="N53" s="70"/>
      <c r="O53" s="70"/>
      <c r="P53" s="70"/>
      <c r="Q53" s="70"/>
    </row>
    <row r="54" spans="1:17" ht="15.75" customHeight="1" x14ac:dyDescent="0.25">
      <c r="A54" s="70"/>
      <c r="B54" s="71"/>
      <c r="C54" s="71"/>
      <c r="D54" s="72"/>
      <c r="E54" s="72"/>
      <c r="F54" s="70"/>
      <c r="G54" s="70"/>
      <c r="H54" s="70"/>
      <c r="I54" s="70"/>
      <c r="J54" s="70"/>
      <c r="K54" s="70"/>
      <c r="L54" s="70"/>
      <c r="M54" s="70"/>
      <c r="N54" s="70"/>
      <c r="O54" s="70"/>
      <c r="P54" s="70"/>
      <c r="Q54" s="70"/>
    </row>
    <row r="55" spans="1:17" ht="15.75" customHeight="1" x14ac:dyDescent="0.25">
      <c r="A55" s="70"/>
      <c r="B55" s="71"/>
      <c r="C55" s="71"/>
      <c r="D55" s="72"/>
      <c r="E55" s="72"/>
      <c r="F55" s="70"/>
      <c r="G55" s="70"/>
      <c r="H55" s="70"/>
      <c r="I55" s="70"/>
      <c r="J55" s="70"/>
      <c r="K55" s="70"/>
      <c r="L55" s="70"/>
      <c r="M55" s="70"/>
      <c r="N55" s="70"/>
      <c r="O55" s="70"/>
      <c r="P55" s="70"/>
      <c r="Q55" s="70"/>
    </row>
    <row r="56" spans="1:17" ht="15.75" customHeight="1" x14ac:dyDescent="0.25">
      <c r="A56" s="70"/>
      <c r="B56" s="71"/>
      <c r="C56" s="71"/>
      <c r="D56" s="72"/>
      <c r="E56" s="72"/>
      <c r="F56" s="70"/>
      <c r="G56" s="70"/>
      <c r="H56" s="70"/>
      <c r="I56" s="70"/>
      <c r="J56" s="70"/>
      <c r="K56" s="70"/>
      <c r="L56" s="70"/>
      <c r="M56" s="70"/>
      <c r="N56" s="70"/>
      <c r="O56" s="70"/>
      <c r="P56" s="70"/>
      <c r="Q56" s="70"/>
    </row>
    <row r="57" spans="1:17" ht="15.75" customHeight="1" x14ac:dyDescent="0.25">
      <c r="A57" s="70"/>
      <c r="B57" s="71"/>
      <c r="C57" s="71"/>
      <c r="D57" s="72"/>
      <c r="E57" s="72"/>
      <c r="F57" s="70"/>
      <c r="G57" s="70"/>
      <c r="H57" s="70"/>
      <c r="I57" s="70"/>
      <c r="J57" s="70"/>
      <c r="K57" s="70"/>
      <c r="L57" s="70"/>
      <c r="M57" s="70"/>
      <c r="N57" s="70"/>
      <c r="O57" s="70"/>
      <c r="P57" s="70"/>
      <c r="Q57" s="70"/>
    </row>
    <row r="58" spans="1:17" ht="15.75" customHeight="1" x14ac:dyDescent="0.25">
      <c r="A58" s="70"/>
      <c r="B58" s="71"/>
      <c r="C58" s="71"/>
      <c r="D58" s="72"/>
      <c r="E58" s="72"/>
      <c r="F58" s="70"/>
      <c r="G58" s="70"/>
      <c r="H58" s="70"/>
      <c r="I58" s="70"/>
      <c r="J58" s="70"/>
      <c r="K58" s="70"/>
      <c r="L58" s="70"/>
      <c r="M58" s="70"/>
      <c r="N58" s="70"/>
      <c r="O58" s="70"/>
      <c r="P58" s="70"/>
      <c r="Q58" s="70"/>
    </row>
    <row r="59" spans="1:17" ht="15.75" customHeight="1" x14ac:dyDescent="0.25">
      <c r="A59" s="70"/>
      <c r="B59" s="71"/>
      <c r="C59" s="71"/>
      <c r="D59" s="72"/>
      <c r="E59" s="72"/>
      <c r="F59" s="70"/>
      <c r="G59" s="70"/>
      <c r="H59" s="70"/>
      <c r="I59" s="70"/>
      <c r="J59" s="70"/>
      <c r="K59" s="70"/>
      <c r="L59" s="70"/>
      <c r="M59" s="70"/>
      <c r="N59" s="70"/>
      <c r="O59" s="70"/>
      <c r="P59" s="70"/>
      <c r="Q59" s="70"/>
    </row>
    <row r="60" spans="1:17" ht="15.75" customHeight="1" x14ac:dyDescent="0.25">
      <c r="A60" s="70"/>
      <c r="B60" s="71"/>
      <c r="C60" s="71"/>
      <c r="D60" s="72"/>
      <c r="E60" s="72"/>
      <c r="F60" s="70"/>
      <c r="G60" s="70"/>
      <c r="H60" s="70"/>
      <c r="I60" s="70"/>
      <c r="J60" s="70"/>
      <c r="K60" s="70"/>
      <c r="L60" s="70"/>
      <c r="M60" s="70"/>
      <c r="N60" s="70"/>
      <c r="O60" s="70"/>
      <c r="P60" s="70"/>
      <c r="Q60" s="70"/>
    </row>
    <row r="61" spans="1:17" ht="15.75" customHeight="1" x14ac:dyDescent="0.25">
      <c r="A61" s="70"/>
      <c r="B61" s="71"/>
      <c r="C61" s="71"/>
      <c r="D61" s="72"/>
      <c r="E61" s="72"/>
      <c r="F61" s="70"/>
      <c r="G61" s="70"/>
      <c r="H61" s="70"/>
      <c r="I61" s="70"/>
      <c r="J61" s="70"/>
      <c r="K61" s="70"/>
      <c r="L61" s="70"/>
      <c r="M61" s="70"/>
      <c r="N61" s="70"/>
      <c r="O61" s="70"/>
      <c r="P61" s="70"/>
      <c r="Q61" s="70"/>
    </row>
    <row r="62" spans="1:17" ht="15.75" customHeight="1" x14ac:dyDescent="0.25">
      <c r="A62" s="70"/>
      <c r="B62" s="71"/>
      <c r="C62" s="71"/>
      <c r="D62" s="72"/>
      <c r="E62" s="72"/>
      <c r="F62" s="70"/>
      <c r="G62" s="70"/>
      <c r="H62" s="70"/>
      <c r="I62" s="70"/>
      <c r="J62" s="70"/>
      <c r="K62" s="70"/>
      <c r="L62" s="70"/>
      <c r="M62" s="70"/>
      <c r="N62" s="70"/>
      <c r="O62" s="70"/>
      <c r="P62" s="70"/>
      <c r="Q62" s="70"/>
    </row>
    <row r="63" spans="1:17" ht="15.75" customHeight="1" x14ac:dyDescent="0.25">
      <c r="A63" s="70"/>
      <c r="B63" s="71"/>
      <c r="C63" s="71"/>
      <c r="D63" s="72"/>
      <c r="E63" s="72"/>
      <c r="F63" s="70"/>
      <c r="G63" s="70"/>
      <c r="H63" s="70"/>
      <c r="I63" s="70"/>
      <c r="J63" s="70"/>
      <c r="K63" s="70"/>
      <c r="L63" s="70"/>
      <c r="M63" s="70"/>
      <c r="N63" s="70"/>
      <c r="O63" s="70"/>
      <c r="P63" s="70"/>
      <c r="Q63" s="70"/>
    </row>
    <row r="64" spans="1:17" ht="15.75" customHeight="1" x14ac:dyDescent="0.25">
      <c r="A64" s="70"/>
      <c r="B64" s="71"/>
      <c r="C64" s="71"/>
      <c r="D64" s="72"/>
      <c r="E64" s="72"/>
      <c r="F64" s="70"/>
      <c r="G64" s="70"/>
      <c r="H64" s="70"/>
      <c r="I64" s="70"/>
      <c r="J64" s="70"/>
      <c r="K64" s="70"/>
      <c r="L64" s="70"/>
      <c r="M64" s="70"/>
      <c r="N64" s="70"/>
      <c r="O64" s="70"/>
      <c r="P64" s="70"/>
      <c r="Q64" s="70"/>
    </row>
    <row r="65" spans="1:17" ht="15.75" customHeight="1" x14ac:dyDescent="0.25">
      <c r="A65" s="70"/>
      <c r="B65" s="71"/>
      <c r="C65" s="71"/>
      <c r="D65" s="72"/>
      <c r="E65" s="72"/>
      <c r="F65" s="70"/>
      <c r="G65" s="70"/>
      <c r="H65" s="70"/>
      <c r="I65" s="70"/>
      <c r="J65" s="70"/>
      <c r="K65" s="70"/>
      <c r="L65" s="70"/>
      <c r="M65" s="70"/>
      <c r="N65" s="70"/>
      <c r="O65" s="70"/>
      <c r="P65" s="70"/>
      <c r="Q65" s="70"/>
    </row>
    <row r="66" spans="1:17" ht="15.75" customHeight="1" x14ac:dyDescent="0.25">
      <c r="A66" s="70"/>
      <c r="B66" s="71"/>
      <c r="C66" s="71"/>
      <c r="D66" s="72"/>
      <c r="E66" s="72"/>
      <c r="F66" s="70"/>
      <c r="G66" s="70"/>
      <c r="H66" s="70"/>
      <c r="I66" s="70"/>
      <c r="J66" s="70"/>
      <c r="K66" s="70"/>
      <c r="L66" s="70"/>
      <c r="M66" s="70"/>
      <c r="N66" s="70"/>
      <c r="O66" s="70"/>
      <c r="P66" s="70"/>
      <c r="Q66" s="70"/>
    </row>
    <row r="67" spans="1:17" ht="15.75" customHeight="1" x14ac:dyDescent="0.25">
      <c r="A67" s="70"/>
      <c r="B67" s="71"/>
      <c r="C67" s="71"/>
      <c r="D67" s="72"/>
      <c r="E67" s="72"/>
      <c r="F67" s="70"/>
      <c r="G67" s="70"/>
      <c r="H67" s="70"/>
      <c r="I67" s="70"/>
      <c r="J67" s="70"/>
      <c r="K67" s="70"/>
      <c r="L67" s="70"/>
      <c r="M67" s="70"/>
      <c r="N67" s="70"/>
      <c r="O67" s="70"/>
      <c r="P67" s="70"/>
      <c r="Q67" s="70"/>
    </row>
    <row r="68" spans="1:17" ht="15.75" customHeight="1" x14ac:dyDescent="0.25">
      <c r="A68" s="70"/>
      <c r="B68" s="71"/>
      <c r="C68" s="71"/>
      <c r="D68" s="72"/>
      <c r="E68" s="72"/>
      <c r="F68" s="70"/>
      <c r="G68" s="70"/>
      <c r="H68" s="70"/>
      <c r="I68" s="70"/>
      <c r="J68" s="70"/>
      <c r="K68" s="70"/>
      <c r="L68" s="70"/>
      <c r="M68" s="70"/>
      <c r="N68" s="70"/>
      <c r="O68" s="70"/>
      <c r="P68" s="70"/>
      <c r="Q68" s="70"/>
    </row>
    <row r="69" spans="1:17" ht="15.75" customHeight="1" x14ac:dyDescent="0.25">
      <c r="A69" s="70"/>
      <c r="B69" s="71"/>
      <c r="C69" s="71"/>
      <c r="D69" s="72"/>
      <c r="E69" s="72"/>
      <c r="F69" s="70"/>
      <c r="G69" s="70"/>
      <c r="H69" s="70"/>
      <c r="I69" s="70"/>
      <c r="J69" s="70"/>
      <c r="K69" s="70"/>
      <c r="L69" s="70"/>
      <c r="M69" s="70"/>
      <c r="N69" s="70"/>
      <c r="O69" s="70"/>
      <c r="P69" s="70"/>
      <c r="Q69" s="70"/>
    </row>
    <row r="70" spans="1:17" ht="15.75" customHeight="1" x14ac:dyDescent="0.25">
      <c r="A70" s="70"/>
      <c r="B70" s="71"/>
      <c r="C70" s="71"/>
      <c r="D70" s="72"/>
      <c r="E70" s="72"/>
      <c r="F70" s="70"/>
      <c r="G70" s="70"/>
      <c r="H70" s="70"/>
      <c r="I70" s="70"/>
      <c r="J70" s="70"/>
      <c r="K70" s="70"/>
      <c r="L70" s="70"/>
      <c r="M70" s="70"/>
      <c r="N70" s="70"/>
      <c r="O70" s="70"/>
      <c r="P70" s="70"/>
      <c r="Q70" s="70"/>
    </row>
    <row r="71" spans="1:17" ht="15.75" customHeight="1" x14ac:dyDescent="0.25">
      <c r="A71" s="70"/>
      <c r="B71" s="71"/>
      <c r="C71" s="71"/>
      <c r="D71" s="72"/>
      <c r="E71" s="72"/>
      <c r="F71" s="70"/>
      <c r="G71" s="70"/>
      <c r="H71" s="70"/>
      <c r="I71" s="70"/>
      <c r="J71" s="70"/>
      <c r="K71" s="70"/>
      <c r="L71" s="70"/>
      <c r="M71" s="70"/>
      <c r="N71" s="70"/>
      <c r="O71" s="70"/>
      <c r="P71" s="70"/>
      <c r="Q71" s="70"/>
    </row>
    <row r="72" spans="1:17" ht="15.75" customHeight="1" x14ac:dyDescent="0.25">
      <c r="A72" s="70"/>
      <c r="B72" s="71"/>
      <c r="C72" s="71"/>
      <c r="D72" s="72"/>
      <c r="E72" s="72"/>
      <c r="F72" s="70"/>
      <c r="G72" s="70"/>
      <c r="H72" s="70"/>
      <c r="I72" s="70"/>
      <c r="J72" s="70"/>
      <c r="K72" s="70"/>
      <c r="L72" s="70"/>
      <c r="M72" s="70"/>
      <c r="N72" s="70"/>
      <c r="O72" s="70"/>
      <c r="P72" s="70"/>
      <c r="Q72" s="70"/>
    </row>
    <row r="73" spans="1:17" ht="15.75" customHeight="1" x14ac:dyDescent="0.25">
      <c r="A73" s="70"/>
      <c r="B73" s="71"/>
      <c r="C73" s="71"/>
      <c r="D73" s="72"/>
      <c r="E73" s="72"/>
      <c r="F73" s="70"/>
      <c r="G73" s="70"/>
      <c r="H73" s="70"/>
      <c r="I73" s="70"/>
      <c r="J73" s="70"/>
      <c r="K73" s="70"/>
      <c r="L73" s="70"/>
      <c r="M73" s="70"/>
      <c r="N73" s="70"/>
      <c r="O73" s="70"/>
      <c r="P73" s="70"/>
      <c r="Q73" s="70"/>
    </row>
    <row r="74" spans="1:17" ht="15.75" customHeight="1" x14ac:dyDescent="0.25">
      <c r="A74" s="70"/>
      <c r="B74" s="71"/>
      <c r="C74" s="71"/>
      <c r="D74" s="72"/>
      <c r="E74" s="72"/>
      <c r="F74" s="70"/>
      <c r="G74" s="70"/>
      <c r="H74" s="70"/>
      <c r="I74" s="70"/>
      <c r="J74" s="70"/>
      <c r="K74" s="70"/>
      <c r="L74" s="70"/>
      <c r="M74" s="70"/>
      <c r="N74" s="70"/>
      <c r="O74" s="70"/>
      <c r="P74" s="70"/>
      <c r="Q74" s="70"/>
    </row>
    <row r="75" spans="1:17" ht="15.75" customHeight="1" x14ac:dyDescent="0.25">
      <c r="A75" s="70"/>
      <c r="B75" s="71"/>
      <c r="C75" s="71"/>
      <c r="D75" s="72"/>
      <c r="E75" s="72"/>
      <c r="F75" s="70"/>
      <c r="G75" s="70"/>
      <c r="H75" s="70"/>
      <c r="I75" s="70"/>
      <c r="J75" s="70"/>
      <c r="K75" s="70"/>
      <c r="L75" s="70"/>
      <c r="M75" s="70"/>
      <c r="N75" s="70"/>
      <c r="O75" s="70"/>
      <c r="P75" s="70"/>
      <c r="Q75" s="70"/>
    </row>
    <row r="76" spans="1:17" ht="15.75" customHeight="1" x14ac:dyDescent="0.25">
      <c r="A76" s="70"/>
      <c r="B76" s="71"/>
      <c r="C76" s="71"/>
      <c r="D76" s="72"/>
      <c r="E76" s="72"/>
      <c r="F76" s="70"/>
      <c r="G76" s="70"/>
      <c r="H76" s="70"/>
      <c r="I76" s="70"/>
      <c r="J76" s="70"/>
      <c r="K76" s="70"/>
      <c r="L76" s="70"/>
      <c r="M76" s="70"/>
      <c r="N76" s="70"/>
      <c r="O76" s="70"/>
      <c r="P76" s="70"/>
      <c r="Q76" s="70"/>
    </row>
    <row r="77" spans="1:17" ht="15.75" customHeight="1" x14ac:dyDescent="0.25">
      <c r="A77" s="70"/>
      <c r="B77" s="71"/>
      <c r="C77" s="71"/>
      <c r="D77" s="72"/>
      <c r="E77" s="72"/>
      <c r="F77" s="70"/>
      <c r="G77" s="70"/>
      <c r="H77" s="70"/>
      <c r="I77" s="70"/>
      <c r="J77" s="70"/>
      <c r="K77" s="70"/>
      <c r="L77" s="70"/>
      <c r="M77" s="70"/>
      <c r="N77" s="70"/>
      <c r="O77" s="70"/>
      <c r="P77" s="70"/>
      <c r="Q77" s="70"/>
    </row>
    <row r="78" spans="1:17" ht="15.75" customHeight="1" x14ac:dyDescent="0.25">
      <c r="A78" s="70"/>
      <c r="B78" s="71"/>
      <c r="C78" s="71"/>
      <c r="D78" s="72"/>
      <c r="E78" s="72"/>
      <c r="F78" s="70"/>
      <c r="G78" s="70"/>
      <c r="H78" s="70"/>
      <c r="I78" s="70"/>
      <c r="J78" s="70"/>
      <c r="K78" s="70"/>
      <c r="L78" s="70"/>
      <c r="M78" s="70"/>
      <c r="N78" s="70"/>
      <c r="O78" s="70"/>
      <c r="P78" s="70"/>
      <c r="Q78" s="70"/>
    </row>
    <row r="79" spans="1:17" ht="15.75" customHeight="1" x14ac:dyDescent="0.25">
      <c r="A79" s="70"/>
      <c r="B79" s="71"/>
      <c r="C79" s="71"/>
      <c r="D79" s="72"/>
      <c r="E79" s="72"/>
      <c r="F79" s="70"/>
      <c r="G79" s="70"/>
      <c r="H79" s="70"/>
      <c r="I79" s="70"/>
      <c r="J79" s="70"/>
      <c r="K79" s="70"/>
      <c r="L79" s="70"/>
      <c r="M79" s="70"/>
      <c r="N79" s="70"/>
      <c r="O79" s="70"/>
      <c r="P79" s="70"/>
      <c r="Q79" s="70"/>
    </row>
    <row r="80" spans="1:17" ht="15.75" customHeight="1" x14ac:dyDescent="0.25">
      <c r="A80" s="70"/>
      <c r="B80" s="71"/>
      <c r="C80" s="71"/>
      <c r="D80" s="72"/>
      <c r="E80" s="72"/>
      <c r="F80" s="70"/>
      <c r="G80" s="70"/>
      <c r="H80" s="70"/>
      <c r="I80" s="70"/>
      <c r="J80" s="70"/>
      <c r="K80" s="70"/>
      <c r="L80" s="70"/>
      <c r="M80" s="70"/>
      <c r="N80" s="70"/>
      <c r="O80" s="70"/>
      <c r="P80" s="70"/>
      <c r="Q80" s="70"/>
    </row>
    <row r="81" spans="1:17" ht="15.75" customHeight="1" x14ac:dyDescent="0.25">
      <c r="A81" s="70"/>
      <c r="B81" s="71"/>
      <c r="C81" s="71"/>
      <c r="D81" s="72"/>
      <c r="E81" s="72"/>
      <c r="F81" s="70"/>
      <c r="G81" s="70"/>
      <c r="H81" s="70"/>
      <c r="I81" s="70"/>
      <c r="J81" s="70"/>
      <c r="K81" s="70"/>
      <c r="L81" s="70"/>
      <c r="M81" s="70"/>
      <c r="N81" s="70"/>
      <c r="O81" s="70"/>
      <c r="P81" s="70"/>
      <c r="Q81" s="70"/>
    </row>
    <row r="82" spans="1:17" ht="15.75" customHeight="1" x14ac:dyDescent="0.25">
      <c r="A82" s="70"/>
      <c r="B82" s="71"/>
      <c r="C82" s="71"/>
      <c r="D82" s="72"/>
      <c r="E82" s="72"/>
      <c r="F82" s="70"/>
      <c r="G82" s="70"/>
      <c r="H82" s="70"/>
      <c r="I82" s="70"/>
      <c r="J82" s="70"/>
      <c r="K82" s="70"/>
      <c r="L82" s="70"/>
      <c r="M82" s="70"/>
      <c r="N82" s="70"/>
      <c r="O82" s="70"/>
      <c r="P82" s="70"/>
      <c r="Q82" s="70"/>
    </row>
    <row r="83" spans="1:17" ht="15.75" customHeight="1" x14ac:dyDescent="0.25">
      <c r="A83" s="70"/>
      <c r="B83" s="71"/>
      <c r="C83" s="71"/>
      <c r="D83" s="72"/>
      <c r="E83" s="72"/>
      <c r="F83" s="70"/>
      <c r="G83" s="70"/>
      <c r="H83" s="70"/>
      <c r="I83" s="70"/>
      <c r="J83" s="70"/>
      <c r="K83" s="70"/>
      <c r="L83" s="70"/>
      <c r="M83" s="70"/>
      <c r="N83" s="70"/>
      <c r="O83" s="70"/>
      <c r="P83" s="70"/>
      <c r="Q83" s="70"/>
    </row>
    <row r="84" spans="1:17" ht="15.75" customHeight="1" x14ac:dyDescent="0.25">
      <c r="A84" s="70"/>
      <c r="B84" s="71"/>
      <c r="C84" s="71"/>
      <c r="D84" s="72"/>
      <c r="E84" s="72"/>
      <c r="F84" s="70"/>
      <c r="G84" s="70"/>
      <c r="H84" s="70"/>
      <c r="I84" s="70"/>
      <c r="J84" s="70"/>
      <c r="K84" s="70"/>
      <c r="L84" s="70"/>
      <c r="M84" s="70"/>
      <c r="N84" s="70"/>
      <c r="O84" s="70"/>
      <c r="P84" s="70"/>
      <c r="Q84" s="70"/>
    </row>
    <row r="85" spans="1:17" ht="15.75" customHeight="1" x14ac:dyDescent="0.25">
      <c r="A85" s="70"/>
      <c r="B85" s="71"/>
      <c r="C85" s="71"/>
      <c r="D85" s="72"/>
      <c r="E85" s="72"/>
      <c r="F85" s="70"/>
      <c r="G85" s="70"/>
      <c r="H85" s="70"/>
      <c r="I85" s="70"/>
      <c r="J85" s="70"/>
      <c r="K85" s="70"/>
      <c r="L85" s="70"/>
      <c r="M85" s="70"/>
      <c r="N85" s="70"/>
      <c r="O85" s="70"/>
      <c r="P85" s="70"/>
      <c r="Q85" s="70"/>
    </row>
    <row r="86" spans="1:17" ht="15.75" customHeight="1" x14ac:dyDescent="0.25">
      <c r="A86" s="70"/>
      <c r="B86" s="71"/>
      <c r="C86" s="71"/>
      <c r="D86" s="72"/>
      <c r="E86" s="72"/>
      <c r="F86" s="70"/>
      <c r="G86" s="70"/>
      <c r="H86" s="70"/>
      <c r="I86" s="70"/>
      <c r="J86" s="70"/>
      <c r="K86" s="70"/>
      <c r="L86" s="70"/>
      <c r="M86" s="70"/>
      <c r="N86" s="70"/>
      <c r="O86" s="70"/>
      <c r="P86" s="70"/>
      <c r="Q86" s="70"/>
    </row>
    <row r="87" spans="1:17" ht="15.75" customHeight="1" x14ac:dyDescent="0.25">
      <c r="A87" s="70"/>
      <c r="B87" s="71"/>
      <c r="C87" s="71"/>
      <c r="D87" s="72"/>
      <c r="E87" s="72"/>
      <c r="F87" s="70"/>
      <c r="G87" s="70"/>
      <c r="H87" s="70"/>
      <c r="I87" s="70"/>
      <c r="J87" s="70"/>
      <c r="K87" s="70"/>
      <c r="L87" s="70"/>
      <c r="M87" s="70"/>
      <c r="N87" s="70"/>
      <c r="O87" s="70"/>
      <c r="P87" s="70"/>
      <c r="Q87" s="70"/>
    </row>
    <row r="88" spans="1:17" ht="15.75" customHeight="1" x14ac:dyDescent="0.25">
      <c r="A88" s="70"/>
      <c r="B88" s="71"/>
      <c r="C88" s="71"/>
      <c r="D88" s="72"/>
      <c r="E88" s="72"/>
      <c r="F88" s="70"/>
      <c r="G88" s="70"/>
      <c r="H88" s="70"/>
      <c r="I88" s="70"/>
      <c r="J88" s="70"/>
      <c r="K88" s="70"/>
      <c r="L88" s="70"/>
      <c r="M88" s="70"/>
      <c r="N88" s="70"/>
      <c r="O88" s="70"/>
      <c r="P88" s="70"/>
      <c r="Q88" s="70"/>
    </row>
    <row r="89" spans="1:17" ht="15.75" customHeight="1" x14ac:dyDescent="0.25">
      <c r="A89" s="70"/>
      <c r="B89" s="71"/>
      <c r="C89" s="71"/>
      <c r="D89" s="72"/>
      <c r="E89" s="72"/>
      <c r="F89" s="70"/>
      <c r="G89" s="70"/>
      <c r="H89" s="70"/>
      <c r="I89" s="70"/>
      <c r="J89" s="70"/>
      <c r="K89" s="70"/>
      <c r="L89" s="70"/>
      <c r="M89" s="70"/>
      <c r="N89" s="70"/>
      <c r="O89" s="70"/>
      <c r="P89" s="70"/>
      <c r="Q89" s="70"/>
    </row>
    <row r="90" spans="1:17" ht="15.75" customHeight="1" x14ac:dyDescent="0.25">
      <c r="A90" s="70"/>
      <c r="B90" s="71"/>
      <c r="C90" s="71"/>
      <c r="D90" s="72"/>
      <c r="E90" s="72"/>
      <c r="F90" s="70"/>
      <c r="G90" s="70"/>
      <c r="H90" s="70"/>
      <c r="I90" s="70"/>
      <c r="J90" s="70"/>
      <c r="K90" s="70"/>
      <c r="L90" s="70"/>
      <c r="M90" s="70"/>
      <c r="N90" s="70"/>
      <c r="O90" s="70"/>
      <c r="P90" s="70"/>
      <c r="Q90" s="70"/>
    </row>
    <row r="91" spans="1:17" ht="15.75" customHeight="1" x14ac:dyDescent="0.25">
      <c r="A91" s="70"/>
      <c r="B91" s="71"/>
      <c r="C91" s="71"/>
      <c r="D91" s="72"/>
      <c r="E91" s="72"/>
      <c r="F91" s="70"/>
      <c r="G91" s="70"/>
      <c r="H91" s="70"/>
      <c r="I91" s="70"/>
      <c r="J91" s="70"/>
      <c r="K91" s="70"/>
      <c r="L91" s="70"/>
      <c r="M91" s="70"/>
      <c r="N91" s="70"/>
      <c r="O91" s="70"/>
      <c r="P91" s="70"/>
      <c r="Q91" s="70"/>
    </row>
    <row r="92" spans="1:17" ht="15.75" customHeight="1" x14ac:dyDescent="0.25">
      <c r="A92" s="70"/>
      <c r="B92" s="71"/>
      <c r="C92" s="71"/>
      <c r="D92" s="72"/>
      <c r="E92" s="72"/>
      <c r="F92" s="70"/>
      <c r="G92" s="70"/>
      <c r="H92" s="70"/>
      <c r="I92" s="70"/>
      <c r="J92" s="70"/>
      <c r="K92" s="70"/>
      <c r="L92" s="70"/>
      <c r="M92" s="70"/>
      <c r="N92" s="70"/>
      <c r="O92" s="70"/>
      <c r="P92" s="70"/>
      <c r="Q92" s="70"/>
    </row>
    <row r="93" spans="1:17" ht="15.75" customHeight="1" x14ac:dyDescent="0.25">
      <c r="A93" s="70"/>
      <c r="B93" s="71"/>
      <c r="C93" s="71"/>
      <c r="D93" s="72"/>
      <c r="E93" s="72"/>
      <c r="F93" s="70"/>
      <c r="G93" s="70"/>
      <c r="H93" s="70"/>
      <c r="I93" s="70"/>
      <c r="J93" s="70"/>
      <c r="K93" s="70"/>
      <c r="L93" s="70"/>
      <c r="M93" s="70"/>
      <c r="N93" s="70"/>
      <c r="O93" s="70"/>
      <c r="P93" s="70"/>
      <c r="Q93" s="70"/>
    </row>
    <row r="94" spans="1:17" ht="15.75" customHeight="1" x14ac:dyDescent="0.25">
      <c r="A94" s="70"/>
      <c r="B94" s="71"/>
      <c r="C94" s="71"/>
      <c r="D94" s="72"/>
      <c r="E94" s="72"/>
      <c r="F94" s="70"/>
      <c r="G94" s="70"/>
      <c r="H94" s="70"/>
      <c r="I94" s="70"/>
      <c r="J94" s="70"/>
      <c r="K94" s="70"/>
      <c r="L94" s="70"/>
      <c r="M94" s="70"/>
      <c r="N94" s="70"/>
      <c r="O94" s="70"/>
      <c r="P94" s="70"/>
      <c r="Q94" s="70"/>
    </row>
    <row r="95" spans="1:17" ht="15.75" customHeight="1" x14ac:dyDescent="0.25">
      <c r="A95" s="70"/>
      <c r="B95" s="71"/>
      <c r="C95" s="71"/>
      <c r="D95" s="72"/>
      <c r="E95" s="72"/>
      <c r="F95" s="70"/>
      <c r="G95" s="70"/>
      <c r="H95" s="70"/>
      <c r="I95" s="70"/>
      <c r="J95" s="70"/>
      <c r="K95" s="70"/>
      <c r="L95" s="70"/>
      <c r="M95" s="70"/>
      <c r="N95" s="70"/>
      <c r="O95" s="70"/>
      <c r="P95" s="70"/>
      <c r="Q95" s="70"/>
    </row>
    <row r="96" spans="1:17" ht="15.75" customHeight="1" x14ac:dyDescent="0.25">
      <c r="A96" s="70"/>
      <c r="B96" s="71"/>
      <c r="C96" s="71"/>
      <c r="D96" s="72"/>
      <c r="E96" s="72"/>
      <c r="F96" s="70"/>
      <c r="G96" s="70"/>
      <c r="H96" s="70"/>
      <c r="I96" s="70"/>
      <c r="J96" s="70"/>
      <c r="K96" s="70"/>
      <c r="L96" s="70"/>
      <c r="M96" s="70"/>
      <c r="N96" s="70"/>
      <c r="O96" s="70"/>
      <c r="P96" s="70"/>
      <c r="Q96" s="70"/>
    </row>
    <row r="97" spans="1:17" ht="15.75" customHeight="1" x14ac:dyDescent="0.25">
      <c r="A97" s="70"/>
      <c r="B97" s="71"/>
      <c r="C97" s="71"/>
      <c r="D97" s="72"/>
      <c r="E97" s="72"/>
      <c r="F97" s="70"/>
      <c r="G97" s="70"/>
      <c r="H97" s="70"/>
      <c r="I97" s="70"/>
      <c r="J97" s="70"/>
      <c r="K97" s="70"/>
      <c r="L97" s="70"/>
      <c r="M97" s="70"/>
      <c r="N97" s="70"/>
      <c r="O97" s="70"/>
      <c r="P97" s="70"/>
      <c r="Q97" s="70"/>
    </row>
    <row r="98" spans="1:17" ht="15.75" customHeight="1" x14ac:dyDescent="0.25">
      <c r="A98" s="70"/>
      <c r="B98" s="71"/>
      <c r="C98" s="71"/>
      <c r="D98" s="72"/>
      <c r="E98" s="72"/>
      <c r="F98" s="70"/>
      <c r="G98" s="70"/>
      <c r="H98" s="70"/>
      <c r="I98" s="70"/>
      <c r="J98" s="70"/>
      <c r="K98" s="70"/>
      <c r="L98" s="70"/>
      <c r="M98" s="70"/>
      <c r="N98" s="70"/>
      <c r="O98" s="70"/>
      <c r="P98" s="70"/>
      <c r="Q98" s="70"/>
    </row>
    <row r="99" spans="1:17" ht="15.75" customHeight="1" x14ac:dyDescent="0.25">
      <c r="A99" s="70"/>
      <c r="B99" s="71"/>
      <c r="C99" s="71"/>
      <c r="D99" s="72"/>
      <c r="E99" s="72"/>
      <c r="F99" s="70"/>
      <c r="G99" s="70"/>
      <c r="H99" s="70"/>
      <c r="I99" s="70"/>
      <c r="J99" s="70"/>
      <c r="K99" s="70"/>
      <c r="L99" s="70"/>
      <c r="M99" s="70"/>
      <c r="N99" s="70"/>
      <c r="O99" s="70"/>
      <c r="P99" s="70"/>
      <c r="Q99" s="70"/>
    </row>
    <row r="100" spans="1:17" ht="15.75" customHeight="1" x14ac:dyDescent="0.25">
      <c r="A100" s="70"/>
      <c r="B100" s="71"/>
      <c r="C100" s="71"/>
      <c r="D100" s="72"/>
      <c r="E100" s="72"/>
      <c r="F100" s="70"/>
      <c r="G100" s="70"/>
      <c r="H100" s="70"/>
      <c r="I100" s="70"/>
      <c r="J100" s="70"/>
      <c r="K100" s="70"/>
      <c r="L100" s="70"/>
      <c r="M100" s="70"/>
      <c r="N100" s="70"/>
      <c r="O100" s="70"/>
      <c r="P100" s="70"/>
      <c r="Q100" s="70"/>
    </row>
    <row r="101" spans="1:17" ht="15.75" customHeight="1" x14ac:dyDescent="0.25">
      <c r="A101" s="70"/>
      <c r="B101" s="71"/>
      <c r="C101" s="71"/>
      <c r="D101" s="72"/>
      <c r="E101" s="72"/>
      <c r="F101" s="70"/>
      <c r="G101" s="70"/>
      <c r="H101" s="70"/>
      <c r="I101" s="70"/>
      <c r="J101" s="70"/>
      <c r="K101" s="70"/>
      <c r="L101" s="70"/>
      <c r="M101" s="70"/>
      <c r="N101" s="70"/>
      <c r="O101" s="70"/>
      <c r="P101" s="70"/>
      <c r="Q101" s="70"/>
    </row>
    <row r="102" spans="1:17" ht="15.75" customHeight="1" x14ac:dyDescent="0.25">
      <c r="A102" s="70"/>
      <c r="B102" s="71"/>
      <c r="C102" s="71"/>
      <c r="D102" s="72"/>
      <c r="E102" s="72"/>
      <c r="F102" s="70"/>
      <c r="G102" s="70"/>
      <c r="H102" s="70"/>
      <c r="I102" s="70"/>
      <c r="J102" s="70"/>
      <c r="K102" s="70"/>
      <c r="L102" s="70"/>
      <c r="M102" s="70"/>
      <c r="N102" s="70"/>
      <c r="O102" s="70"/>
      <c r="P102" s="70"/>
      <c r="Q102" s="70"/>
    </row>
    <row r="103" spans="1:17" ht="15.75" customHeight="1" x14ac:dyDescent="0.25">
      <c r="A103" s="70"/>
      <c r="B103" s="71"/>
      <c r="C103" s="71"/>
      <c r="D103" s="72"/>
      <c r="E103" s="72"/>
      <c r="F103" s="70"/>
      <c r="G103" s="70"/>
      <c r="H103" s="70"/>
      <c r="I103" s="70"/>
      <c r="J103" s="70"/>
      <c r="K103" s="70"/>
      <c r="L103" s="70"/>
      <c r="M103" s="70"/>
      <c r="N103" s="70"/>
      <c r="O103" s="70"/>
      <c r="P103" s="70"/>
      <c r="Q103" s="70"/>
    </row>
    <row r="104" spans="1:17" ht="15.75" customHeight="1" x14ac:dyDescent="0.25">
      <c r="A104" s="70"/>
      <c r="B104" s="71"/>
      <c r="C104" s="71"/>
      <c r="D104" s="72"/>
      <c r="E104" s="72"/>
      <c r="F104" s="70"/>
      <c r="G104" s="70"/>
      <c r="H104" s="70"/>
      <c r="I104" s="70"/>
      <c r="J104" s="70"/>
      <c r="K104" s="70"/>
      <c r="L104" s="70"/>
      <c r="M104" s="70"/>
      <c r="N104" s="70"/>
      <c r="O104" s="70"/>
      <c r="P104" s="70"/>
      <c r="Q104" s="70"/>
    </row>
    <row r="105" spans="1:17" ht="15.75" customHeight="1" x14ac:dyDescent="0.25">
      <c r="A105" s="70"/>
      <c r="B105" s="71"/>
      <c r="C105" s="71"/>
      <c r="D105" s="72"/>
      <c r="E105" s="72"/>
      <c r="F105" s="70"/>
      <c r="G105" s="70"/>
      <c r="H105" s="70"/>
      <c r="I105" s="70"/>
      <c r="J105" s="70"/>
      <c r="K105" s="70"/>
      <c r="L105" s="70"/>
      <c r="M105" s="70"/>
      <c r="N105" s="70"/>
      <c r="O105" s="70"/>
      <c r="P105" s="70"/>
      <c r="Q105" s="70"/>
    </row>
    <row r="106" spans="1:17" ht="15.75" customHeight="1" x14ac:dyDescent="0.25">
      <c r="A106" s="70"/>
      <c r="B106" s="71"/>
      <c r="C106" s="71"/>
      <c r="D106" s="72"/>
      <c r="E106" s="72"/>
      <c r="F106" s="70"/>
      <c r="G106" s="70"/>
      <c r="H106" s="70"/>
      <c r="I106" s="70"/>
      <c r="J106" s="70"/>
      <c r="K106" s="70"/>
      <c r="L106" s="70"/>
      <c r="M106" s="70"/>
      <c r="N106" s="70"/>
      <c r="O106" s="70"/>
      <c r="P106" s="70"/>
      <c r="Q106" s="70"/>
    </row>
    <row r="107" spans="1:17" ht="15.75" customHeight="1" x14ac:dyDescent="0.25">
      <c r="A107" s="70"/>
      <c r="B107" s="71"/>
      <c r="C107" s="71"/>
      <c r="D107" s="72"/>
      <c r="E107" s="72"/>
      <c r="F107" s="70"/>
      <c r="G107" s="70"/>
      <c r="H107" s="70"/>
      <c r="I107" s="70"/>
      <c r="J107" s="70"/>
      <c r="K107" s="70"/>
      <c r="L107" s="70"/>
      <c r="M107" s="70"/>
      <c r="N107" s="70"/>
      <c r="O107" s="70"/>
      <c r="P107" s="70"/>
      <c r="Q107" s="70"/>
    </row>
    <row r="108" spans="1:17" ht="15.75" customHeight="1" x14ac:dyDescent="0.25">
      <c r="A108" s="70"/>
      <c r="B108" s="71"/>
      <c r="C108" s="71"/>
      <c r="D108" s="72"/>
      <c r="E108" s="72"/>
      <c r="F108" s="70"/>
      <c r="G108" s="70"/>
      <c r="H108" s="70"/>
      <c r="I108" s="70"/>
      <c r="J108" s="70"/>
      <c r="K108" s="70"/>
      <c r="L108" s="70"/>
      <c r="M108" s="70"/>
      <c r="N108" s="70"/>
      <c r="O108" s="70"/>
      <c r="P108" s="70"/>
      <c r="Q108" s="70"/>
    </row>
    <row r="109" spans="1:17" ht="15.75" customHeight="1" x14ac:dyDescent="0.25">
      <c r="A109" s="70"/>
      <c r="B109" s="71"/>
      <c r="C109" s="71"/>
      <c r="D109" s="72"/>
      <c r="E109" s="72"/>
      <c r="F109" s="70"/>
      <c r="G109" s="70"/>
      <c r="H109" s="70"/>
      <c r="I109" s="70"/>
      <c r="J109" s="70"/>
      <c r="K109" s="70"/>
      <c r="L109" s="70"/>
      <c r="M109" s="70"/>
      <c r="N109" s="70"/>
      <c r="O109" s="70"/>
      <c r="P109" s="70"/>
      <c r="Q109" s="70"/>
    </row>
    <row r="110" spans="1:17" ht="15.75" customHeight="1" x14ac:dyDescent="0.25">
      <c r="A110" s="70"/>
      <c r="B110" s="71"/>
      <c r="C110" s="71"/>
      <c r="D110" s="72"/>
      <c r="E110" s="72"/>
      <c r="F110" s="70"/>
      <c r="G110" s="70"/>
      <c r="H110" s="70"/>
      <c r="I110" s="70"/>
      <c r="J110" s="70"/>
      <c r="K110" s="70"/>
      <c r="L110" s="70"/>
      <c r="M110" s="70"/>
      <c r="N110" s="70"/>
      <c r="O110" s="70"/>
      <c r="P110" s="70"/>
      <c r="Q110" s="70"/>
    </row>
    <row r="111" spans="1:17" ht="15.75" customHeight="1" x14ac:dyDescent="0.25">
      <c r="A111" s="70"/>
      <c r="B111" s="71"/>
      <c r="C111" s="71"/>
      <c r="D111" s="72"/>
      <c r="E111" s="72"/>
      <c r="F111" s="70"/>
      <c r="G111" s="70"/>
      <c r="H111" s="70"/>
      <c r="I111" s="70"/>
      <c r="J111" s="70"/>
      <c r="K111" s="70"/>
      <c r="L111" s="70"/>
      <c r="M111" s="70"/>
      <c r="N111" s="70"/>
      <c r="O111" s="70"/>
      <c r="P111" s="70"/>
      <c r="Q111" s="70"/>
    </row>
    <row r="112" spans="1:17" ht="15.75" customHeight="1" x14ac:dyDescent="0.25">
      <c r="A112" s="70"/>
      <c r="B112" s="71"/>
      <c r="C112" s="71"/>
      <c r="D112" s="72"/>
      <c r="E112" s="72"/>
      <c r="F112" s="70"/>
      <c r="G112" s="70"/>
      <c r="H112" s="70"/>
      <c r="I112" s="70"/>
      <c r="J112" s="70"/>
      <c r="K112" s="70"/>
      <c r="L112" s="70"/>
      <c r="M112" s="70"/>
      <c r="N112" s="70"/>
      <c r="O112" s="70"/>
      <c r="P112" s="70"/>
      <c r="Q112" s="70"/>
    </row>
    <row r="113" spans="1:17" ht="15.75" customHeight="1" x14ac:dyDescent="0.25">
      <c r="A113" s="70"/>
      <c r="B113" s="71"/>
      <c r="C113" s="71"/>
      <c r="D113" s="72"/>
      <c r="E113" s="72"/>
      <c r="F113" s="70"/>
      <c r="G113" s="70"/>
      <c r="H113" s="70"/>
      <c r="I113" s="70"/>
      <c r="J113" s="70"/>
      <c r="K113" s="70"/>
      <c r="L113" s="70"/>
      <c r="M113" s="70"/>
      <c r="N113" s="70"/>
      <c r="O113" s="70"/>
      <c r="P113" s="70"/>
      <c r="Q113" s="70"/>
    </row>
    <row r="114" spans="1:17" ht="15.75" customHeight="1" x14ac:dyDescent="0.25">
      <c r="A114" s="70"/>
      <c r="B114" s="71"/>
      <c r="C114" s="71"/>
      <c r="D114" s="72"/>
      <c r="E114" s="72"/>
      <c r="F114" s="70"/>
      <c r="G114" s="70"/>
      <c r="H114" s="70"/>
      <c r="I114" s="70"/>
      <c r="J114" s="70"/>
      <c r="K114" s="70"/>
      <c r="L114" s="70"/>
      <c r="M114" s="70"/>
      <c r="N114" s="70"/>
      <c r="O114" s="70"/>
      <c r="P114" s="70"/>
      <c r="Q114" s="70"/>
    </row>
    <row r="115" spans="1:17" ht="15.75" customHeight="1" x14ac:dyDescent="0.25">
      <c r="A115" s="70"/>
      <c r="B115" s="71"/>
      <c r="C115" s="71"/>
      <c r="D115" s="72"/>
      <c r="E115" s="72"/>
      <c r="F115" s="70"/>
      <c r="G115" s="70"/>
      <c r="H115" s="70"/>
      <c r="I115" s="70"/>
      <c r="J115" s="70"/>
      <c r="K115" s="70"/>
      <c r="L115" s="70"/>
      <c r="M115" s="70"/>
      <c r="N115" s="70"/>
      <c r="O115" s="70"/>
      <c r="P115" s="70"/>
      <c r="Q115" s="70"/>
    </row>
    <row r="116" spans="1:17" ht="15.75" customHeight="1" x14ac:dyDescent="0.25">
      <c r="A116" s="70"/>
      <c r="B116" s="71"/>
      <c r="C116" s="71"/>
      <c r="D116" s="72"/>
      <c r="E116" s="72"/>
      <c r="F116" s="70"/>
      <c r="G116" s="70"/>
      <c r="H116" s="70"/>
      <c r="I116" s="70"/>
      <c r="J116" s="70"/>
      <c r="K116" s="70"/>
      <c r="L116" s="70"/>
      <c r="M116" s="70"/>
      <c r="N116" s="70"/>
      <c r="O116" s="70"/>
      <c r="P116" s="70"/>
      <c r="Q116" s="70"/>
    </row>
    <row r="117" spans="1:17" ht="15.75" customHeight="1" x14ac:dyDescent="0.25">
      <c r="A117" s="70"/>
      <c r="B117" s="71"/>
      <c r="C117" s="71"/>
      <c r="D117" s="72"/>
      <c r="E117" s="72"/>
      <c r="F117" s="70"/>
      <c r="G117" s="70"/>
      <c r="H117" s="70"/>
      <c r="I117" s="70"/>
      <c r="J117" s="70"/>
      <c r="K117" s="70"/>
      <c r="L117" s="70"/>
      <c r="M117" s="70"/>
      <c r="N117" s="70"/>
      <c r="O117" s="70"/>
      <c r="P117" s="70"/>
      <c r="Q117" s="70"/>
    </row>
    <row r="118" spans="1:17" ht="15.75" customHeight="1" x14ac:dyDescent="0.25">
      <c r="A118" s="70"/>
      <c r="B118" s="71"/>
      <c r="C118" s="71"/>
      <c r="D118" s="72"/>
      <c r="E118" s="72"/>
      <c r="F118" s="70"/>
      <c r="G118" s="70"/>
      <c r="H118" s="70"/>
      <c r="I118" s="70"/>
      <c r="J118" s="70"/>
      <c r="K118" s="70"/>
      <c r="L118" s="70"/>
      <c r="M118" s="70"/>
      <c r="N118" s="70"/>
      <c r="O118" s="70"/>
      <c r="P118" s="70"/>
      <c r="Q118" s="70"/>
    </row>
    <row r="119" spans="1:17" ht="15.75" customHeight="1" x14ac:dyDescent="0.25">
      <c r="A119" s="70"/>
      <c r="B119" s="71"/>
      <c r="C119" s="71"/>
      <c r="D119" s="72"/>
      <c r="E119" s="72"/>
      <c r="F119" s="70"/>
      <c r="G119" s="70"/>
      <c r="H119" s="70"/>
      <c r="I119" s="70"/>
      <c r="J119" s="70"/>
      <c r="K119" s="70"/>
      <c r="L119" s="70"/>
      <c r="M119" s="70"/>
      <c r="N119" s="70"/>
      <c r="O119" s="70"/>
      <c r="P119" s="70"/>
      <c r="Q119" s="70"/>
    </row>
    <row r="120" spans="1:17" ht="15.75" customHeight="1" x14ac:dyDescent="0.25">
      <c r="A120" s="70"/>
      <c r="B120" s="71"/>
      <c r="C120" s="71"/>
      <c r="D120" s="72"/>
      <c r="E120" s="72"/>
      <c r="F120" s="70"/>
      <c r="G120" s="70"/>
      <c r="H120" s="70"/>
      <c r="I120" s="70"/>
      <c r="J120" s="70"/>
      <c r="K120" s="70"/>
      <c r="L120" s="70"/>
      <c r="M120" s="70"/>
      <c r="N120" s="70"/>
      <c r="O120" s="70"/>
      <c r="P120" s="70"/>
      <c r="Q120" s="70"/>
    </row>
    <row r="121" spans="1:17" ht="15.75" customHeight="1" x14ac:dyDescent="0.25">
      <c r="A121" s="70"/>
      <c r="B121" s="71"/>
      <c r="C121" s="71"/>
      <c r="D121" s="72"/>
      <c r="E121" s="72"/>
      <c r="F121" s="70"/>
      <c r="G121" s="70"/>
      <c r="H121" s="70"/>
      <c r="I121" s="70"/>
      <c r="J121" s="70"/>
      <c r="K121" s="70"/>
      <c r="L121" s="70"/>
      <c r="M121" s="70"/>
      <c r="N121" s="70"/>
      <c r="O121" s="70"/>
      <c r="P121" s="70"/>
      <c r="Q121" s="70"/>
    </row>
    <row r="122" spans="1:17" ht="15.75" customHeight="1" x14ac:dyDescent="0.25">
      <c r="A122" s="70"/>
      <c r="B122" s="71"/>
      <c r="C122" s="71"/>
      <c r="D122" s="72"/>
      <c r="E122" s="72"/>
      <c r="F122" s="70"/>
      <c r="G122" s="70"/>
      <c r="H122" s="70"/>
      <c r="I122" s="70"/>
      <c r="J122" s="70"/>
      <c r="K122" s="70"/>
      <c r="L122" s="70"/>
      <c r="M122" s="70"/>
      <c r="N122" s="70"/>
      <c r="O122" s="70"/>
      <c r="P122" s="70"/>
      <c r="Q122" s="70"/>
    </row>
    <row r="123" spans="1:17" ht="15.75" customHeight="1" x14ac:dyDescent="0.25">
      <c r="A123" s="70"/>
      <c r="B123" s="71"/>
      <c r="C123" s="71"/>
      <c r="D123" s="72"/>
      <c r="E123" s="72"/>
      <c r="F123" s="70"/>
      <c r="G123" s="70"/>
      <c r="H123" s="70"/>
      <c r="I123" s="70"/>
      <c r="J123" s="70"/>
      <c r="K123" s="70"/>
      <c r="L123" s="70"/>
      <c r="M123" s="70"/>
      <c r="N123" s="70"/>
      <c r="O123" s="70"/>
      <c r="P123" s="70"/>
      <c r="Q123" s="70"/>
    </row>
    <row r="124" spans="1:17" ht="15.75" customHeight="1" x14ac:dyDescent="0.25">
      <c r="A124" s="70"/>
      <c r="B124" s="71"/>
      <c r="C124" s="71"/>
      <c r="D124" s="72"/>
      <c r="E124" s="72"/>
      <c r="F124" s="70"/>
      <c r="G124" s="70"/>
      <c r="H124" s="70"/>
      <c r="I124" s="70"/>
      <c r="J124" s="70"/>
      <c r="K124" s="70"/>
      <c r="L124" s="70"/>
      <c r="M124" s="70"/>
      <c r="N124" s="70"/>
      <c r="O124" s="70"/>
      <c r="P124" s="70"/>
      <c r="Q124" s="70"/>
    </row>
    <row r="125" spans="1:17" ht="15.75" customHeight="1" x14ac:dyDescent="0.25">
      <c r="A125" s="70"/>
      <c r="B125" s="71"/>
      <c r="C125" s="71"/>
      <c r="D125" s="72"/>
      <c r="E125" s="72"/>
      <c r="F125" s="70"/>
      <c r="G125" s="70"/>
      <c r="H125" s="70"/>
      <c r="I125" s="70"/>
      <c r="J125" s="70"/>
      <c r="K125" s="70"/>
      <c r="L125" s="70"/>
      <c r="M125" s="70"/>
      <c r="N125" s="70"/>
      <c r="O125" s="70"/>
      <c r="P125" s="70"/>
      <c r="Q125" s="70"/>
    </row>
    <row r="126" spans="1:17" ht="15.75" customHeight="1" x14ac:dyDescent="0.25">
      <c r="A126" s="70"/>
      <c r="B126" s="71"/>
      <c r="C126" s="71"/>
      <c r="D126" s="72"/>
      <c r="E126" s="72"/>
      <c r="F126" s="70"/>
      <c r="G126" s="70"/>
      <c r="H126" s="70"/>
      <c r="I126" s="70"/>
      <c r="J126" s="70"/>
      <c r="K126" s="70"/>
      <c r="L126" s="70"/>
      <c r="M126" s="70"/>
      <c r="N126" s="70"/>
      <c r="O126" s="70"/>
      <c r="P126" s="70"/>
      <c r="Q126" s="70"/>
    </row>
    <row r="127" spans="1:17" ht="15.75" customHeight="1" x14ac:dyDescent="0.25">
      <c r="A127" s="70"/>
      <c r="B127" s="71"/>
      <c r="C127" s="71"/>
      <c r="D127" s="72"/>
      <c r="E127" s="72"/>
      <c r="F127" s="70"/>
      <c r="G127" s="70"/>
      <c r="H127" s="70"/>
      <c r="I127" s="70"/>
      <c r="J127" s="70"/>
      <c r="K127" s="70"/>
      <c r="L127" s="70"/>
      <c r="M127" s="70"/>
      <c r="N127" s="70"/>
      <c r="O127" s="70"/>
      <c r="P127" s="70"/>
      <c r="Q127" s="70"/>
    </row>
    <row r="128" spans="1:17" ht="15.75" customHeight="1" x14ac:dyDescent="0.25">
      <c r="A128" s="70"/>
      <c r="B128" s="71"/>
      <c r="C128" s="71"/>
      <c r="D128" s="72"/>
      <c r="E128" s="72"/>
      <c r="F128" s="70"/>
      <c r="G128" s="70"/>
      <c r="H128" s="70"/>
      <c r="I128" s="70"/>
      <c r="J128" s="70"/>
      <c r="K128" s="70"/>
      <c r="L128" s="70"/>
      <c r="M128" s="70"/>
      <c r="N128" s="70"/>
      <c r="O128" s="70"/>
      <c r="P128" s="70"/>
      <c r="Q128" s="70"/>
    </row>
    <row r="129" spans="1:17" ht="15.75" customHeight="1" x14ac:dyDescent="0.25">
      <c r="A129" s="70"/>
      <c r="B129" s="71"/>
      <c r="C129" s="71"/>
      <c r="D129" s="72"/>
      <c r="E129" s="72"/>
      <c r="F129" s="70"/>
      <c r="G129" s="70"/>
      <c r="H129" s="70"/>
      <c r="I129" s="70"/>
      <c r="J129" s="70"/>
      <c r="K129" s="70"/>
      <c r="L129" s="70"/>
      <c r="M129" s="70"/>
      <c r="N129" s="70"/>
      <c r="O129" s="70"/>
      <c r="P129" s="70"/>
      <c r="Q129" s="70"/>
    </row>
    <row r="130" spans="1:17" ht="15.75" customHeight="1" x14ac:dyDescent="0.25">
      <c r="A130" s="70"/>
      <c r="B130" s="71"/>
      <c r="C130" s="71"/>
      <c r="D130" s="72"/>
      <c r="E130" s="72"/>
      <c r="F130" s="70"/>
      <c r="G130" s="70"/>
      <c r="H130" s="70"/>
      <c r="I130" s="70"/>
      <c r="J130" s="70"/>
      <c r="K130" s="70"/>
      <c r="L130" s="70"/>
      <c r="M130" s="70"/>
      <c r="N130" s="70"/>
      <c r="O130" s="70"/>
      <c r="P130" s="70"/>
      <c r="Q130" s="70"/>
    </row>
    <row r="131" spans="1:17" ht="15.75" customHeight="1" x14ac:dyDescent="0.25">
      <c r="A131" s="70"/>
      <c r="B131" s="71"/>
      <c r="C131" s="71"/>
      <c r="D131" s="72"/>
      <c r="E131" s="72"/>
      <c r="F131" s="70"/>
      <c r="G131" s="70"/>
      <c r="H131" s="70"/>
      <c r="I131" s="70"/>
      <c r="J131" s="70"/>
      <c r="K131" s="70"/>
      <c r="L131" s="70"/>
      <c r="M131" s="70"/>
      <c r="N131" s="70"/>
      <c r="O131" s="70"/>
      <c r="P131" s="70"/>
      <c r="Q131" s="70"/>
    </row>
    <row r="132" spans="1:17" ht="15.75" customHeight="1" x14ac:dyDescent="0.25">
      <c r="A132" s="70"/>
      <c r="B132" s="71"/>
      <c r="C132" s="71"/>
      <c r="D132" s="72"/>
      <c r="E132" s="72"/>
      <c r="F132" s="70"/>
      <c r="G132" s="70"/>
      <c r="H132" s="70"/>
      <c r="I132" s="70"/>
      <c r="J132" s="70"/>
      <c r="K132" s="70"/>
      <c r="L132" s="70"/>
      <c r="M132" s="70"/>
      <c r="N132" s="70"/>
      <c r="O132" s="70"/>
      <c r="P132" s="70"/>
      <c r="Q132" s="70"/>
    </row>
    <row r="133" spans="1:17" ht="15.75" customHeight="1" x14ac:dyDescent="0.25">
      <c r="A133" s="70"/>
      <c r="B133" s="71"/>
      <c r="C133" s="71"/>
      <c r="D133" s="72"/>
      <c r="E133" s="72"/>
      <c r="F133" s="70"/>
      <c r="G133" s="70"/>
      <c r="H133" s="70"/>
      <c r="I133" s="70"/>
      <c r="J133" s="70"/>
      <c r="K133" s="70"/>
      <c r="L133" s="70"/>
      <c r="M133" s="70"/>
      <c r="N133" s="70"/>
      <c r="O133" s="70"/>
      <c r="P133" s="70"/>
      <c r="Q133" s="70"/>
    </row>
    <row r="134" spans="1:17" ht="15.75" customHeight="1" x14ac:dyDescent="0.25">
      <c r="A134" s="70"/>
      <c r="B134" s="71"/>
      <c r="C134" s="71"/>
      <c r="D134" s="72"/>
      <c r="E134" s="72"/>
      <c r="F134" s="70"/>
      <c r="G134" s="70"/>
      <c r="H134" s="70"/>
      <c r="I134" s="70"/>
      <c r="J134" s="70"/>
      <c r="K134" s="70"/>
      <c r="L134" s="70"/>
      <c r="M134" s="70"/>
      <c r="N134" s="70"/>
      <c r="O134" s="70"/>
      <c r="P134" s="70"/>
      <c r="Q134" s="70"/>
    </row>
    <row r="135" spans="1:17" ht="15.75" customHeight="1" x14ac:dyDescent="0.25">
      <c r="A135" s="70"/>
      <c r="B135" s="71"/>
      <c r="C135" s="71"/>
      <c r="D135" s="72"/>
      <c r="E135" s="72"/>
      <c r="F135" s="70"/>
      <c r="G135" s="70"/>
      <c r="H135" s="70"/>
      <c r="I135" s="70"/>
      <c r="J135" s="70"/>
      <c r="K135" s="70"/>
      <c r="L135" s="70"/>
      <c r="M135" s="70"/>
      <c r="N135" s="70"/>
      <c r="O135" s="70"/>
      <c r="P135" s="70"/>
      <c r="Q135" s="70"/>
    </row>
    <row r="136" spans="1:17" ht="15.75" customHeight="1" x14ac:dyDescent="0.25">
      <c r="A136" s="70"/>
      <c r="B136" s="71"/>
      <c r="C136" s="71"/>
      <c r="D136" s="72"/>
      <c r="E136" s="72"/>
      <c r="F136" s="70"/>
      <c r="G136" s="70"/>
      <c r="H136" s="70"/>
      <c r="I136" s="70"/>
      <c r="J136" s="70"/>
      <c r="K136" s="70"/>
      <c r="L136" s="70"/>
      <c r="M136" s="70"/>
      <c r="N136" s="70"/>
      <c r="O136" s="70"/>
      <c r="P136" s="70"/>
      <c r="Q136" s="70"/>
    </row>
    <row r="137" spans="1:17" ht="15.75" customHeight="1" x14ac:dyDescent="0.25">
      <c r="A137" s="70"/>
      <c r="B137" s="71"/>
      <c r="C137" s="71"/>
      <c r="D137" s="72"/>
      <c r="E137" s="72"/>
      <c r="F137" s="70"/>
      <c r="G137" s="70"/>
      <c r="H137" s="70"/>
      <c r="I137" s="70"/>
      <c r="J137" s="70"/>
      <c r="K137" s="70"/>
      <c r="L137" s="70"/>
      <c r="M137" s="70"/>
      <c r="N137" s="70"/>
      <c r="O137" s="70"/>
      <c r="P137" s="70"/>
      <c r="Q137" s="70"/>
    </row>
    <row r="138" spans="1:17" ht="15.75" customHeight="1" x14ac:dyDescent="0.25">
      <c r="A138" s="70"/>
      <c r="B138" s="71"/>
      <c r="C138" s="71"/>
      <c r="D138" s="72"/>
      <c r="E138" s="72"/>
      <c r="F138" s="70"/>
      <c r="G138" s="70"/>
      <c r="H138" s="70"/>
      <c r="I138" s="70"/>
      <c r="J138" s="70"/>
      <c r="K138" s="70"/>
      <c r="L138" s="70"/>
      <c r="M138" s="70"/>
      <c r="N138" s="70"/>
      <c r="O138" s="70"/>
      <c r="P138" s="70"/>
      <c r="Q138" s="70"/>
    </row>
    <row r="139" spans="1:17" ht="15.75" customHeight="1" x14ac:dyDescent="0.25">
      <c r="A139" s="70"/>
      <c r="B139" s="71"/>
      <c r="C139" s="71"/>
      <c r="D139" s="72"/>
      <c r="E139" s="72"/>
      <c r="F139" s="70"/>
      <c r="G139" s="70"/>
      <c r="H139" s="70"/>
      <c r="I139" s="70"/>
      <c r="J139" s="70"/>
      <c r="K139" s="70"/>
      <c r="L139" s="70"/>
      <c r="M139" s="70"/>
      <c r="N139" s="70"/>
      <c r="O139" s="70"/>
      <c r="P139" s="70"/>
      <c r="Q139" s="70"/>
    </row>
    <row r="140" spans="1:17" ht="15.75" customHeight="1" x14ac:dyDescent="0.25">
      <c r="A140" s="70"/>
      <c r="B140" s="71"/>
      <c r="C140" s="71"/>
      <c r="D140" s="72"/>
      <c r="E140" s="72"/>
      <c r="F140" s="70"/>
      <c r="G140" s="70"/>
      <c r="H140" s="70"/>
      <c r="I140" s="70"/>
      <c r="J140" s="70"/>
      <c r="K140" s="70"/>
      <c r="L140" s="70"/>
      <c r="M140" s="70"/>
      <c r="N140" s="70"/>
      <c r="O140" s="70"/>
      <c r="P140" s="70"/>
      <c r="Q140" s="70"/>
    </row>
    <row r="141" spans="1:17" ht="15.75" customHeight="1" x14ac:dyDescent="0.25">
      <c r="A141" s="70"/>
      <c r="B141" s="71"/>
      <c r="C141" s="71"/>
      <c r="D141" s="72"/>
      <c r="E141" s="72"/>
      <c r="F141" s="70"/>
      <c r="G141" s="70"/>
      <c r="H141" s="70"/>
      <c r="I141" s="70"/>
      <c r="J141" s="70"/>
      <c r="K141" s="70"/>
      <c r="L141" s="70"/>
      <c r="M141" s="70"/>
      <c r="N141" s="70"/>
      <c r="O141" s="70"/>
      <c r="P141" s="70"/>
      <c r="Q141" s="70"/>
    </row>
    <row r="142" spans="1:17" ht="15.75" customHeight="1" x14ac:dyDescent="0.25">
      <c r="A142" s="70"/>
      <c r="B142" s="71"/>
      <c r="C142" s="71"/>
      <c r="D142" s="72"/>
      <c r="E142" s="72"/>
      <c r="F142" s="70"/>
      <c r="G142" s="70"/>
      <c r="H142" s="70"/>
      <c r="I142" s="70"/>
      <c r="J142" s="70"/>
      <c r="K142" s="70"/>
      <c r="L142" s="70"/>
      <c r="M142" s="70"/>
      <c r="N142" s="70"/>
      <c r="O142" s="70"/>
      <c r="P142" s="70"/>
      <c r="Q142" s="70"/>
    </row>
    <row r="143" spans="1:17" ht="15.75" customHeight="1" x14ac:dyDescent="0.25">
      <c r="A143" s="70"/>
      <c r="B143" s="71"/>
      <c r="C143" s="71"/>
      <c r="D143" s="72"/>
      <c r="E143" s="72"/>
      <c r="F143" s="70"/>
      <c r="G143" s="70"/>
      <c r="H143" s="70"/>
      <c r="I143" s="70"/>
      <c r="J143" s="70"/>
      <c r="K143" s="70"/>
      <c r="L143" s="70"/>
      <c r="M143" s="70"/>
      <c r="N143" s="70"/>
      <c r="O143" s="70"/>
      <c r="P143" s="70"/>
      <c r="Q143" s="70"/>
    </row>
    <row r="144" spans="1:17" ht="15.75" customHeight="1" x14ac:dyDescent="0.25">
      <c r="A144" s="70"/>
      <c r="B144" s="71"/>
      <c r="C144" s="71"/>
      <c r="D144" s="72"/>
      <c r="E144" s="72"/>
      <c r="F144" s="70"/>
      <c r="G144" s="70"/>
      <c r="H144" s="70"/>
      <c r="I144" s="70"/>
      <c r="J144" s="70"/>
      <c r="K144" s="70"/>
      <c r="L144" s="70"/>
      <c r="M144" s="70"/>
      <c r="N144" s="70"/>
      <c r="O144" s="70"/>
      <c r="P144" s="70"/>
      <c r="Q144" s="70"/>
    </row>
    <row r="145" spans="1:17" ht="15.75" customHeight="1" x14ac:dyDescent="0.25">
      <c r="A145" s="70"/>
      <c r="B145" s="71"/>
      <c r="C145" s="71"/>
      <c r="D145" s="72"/>
      <c r="E145" s="72"/>
      <c r="F145" s="70"/>
      <c r="G145" s="70"/>
      <c r="H145" s="70"/>
      <c r="I145" s="70"/>
      <c r="J145" s="70"/>
      <c r="K145" s="70"/>
      <c r="L145" s="70"/>
      <c r="M145" s="70"/>
      <c r="N145" s="70"/>
      <c r="O145" s="70"/>
      <c r="P145" s="70"/>
      <c r="Q145" s="70"/>
    </row>
    <row r="146" spans="1:17" ht="15.75" customHeight="1" x14ac:dyDescent="0.25">
      <c r="A146" s="70"/>
      <c r="B146" s="71"/>
      <c r="C146" s="71"/>
      <c r="D146" s="72"/>
      <c r="E146" s="72"/>
      <c r="F146" s="70"/>
      <c r="G146" s="70"/>
      <c r="H146" s="70"/>
      <c r="I146" s="70"/>
      <c r="J146" s="70"/>
      <c r="K146" s="70"/>
      <c r="L146" s="70"/>
      <c r="M146" s="70"/>
      <c r="N146" s="70"/>
      <c r="O146" s="70"/>
      <c r="P146" s="70"/>
      <c r="Q146" s="70"/>
    </row>
    <row r="147" spans="1:17" ht="15.75" customHeight="1" x14ac:dyDescent="0.25">
      <c r="A147" s="70"/>
      <c r="B147" s="71"/>
      <c r="C147" s="71"/>
      <c r="D147" s="72"/>
      <c r="E147" s="72"/>
      <c r="F147" s="70"/>
      <c r="G147" s="70"/>
      <c r="H147" s="70"/>
      <c r="I147" s="70"/>
      <c r="J147" s="70"/>
      <c r="K147" s="70"/>
      <c r="L147" s="70"/>
      <c r="M147" s="70"/>
      <c r="N147" s="70"/>
      <c r="O147" s="70"/>
      <c r="P147" s="70"/>
      <c r="Q147" s="70"/>
    </row>
    <row r="148" spans="1:17" ht="15.75" customHeight="1" x14ac:dyDescent="0.25">
      <c r="A148" s="70"/>
      <c r="B148" s="71"/>
      <c r="C148" s="71"/>
      <c r="D148" s="72"/>
      <c r="E148" s="72"/>
      <c r="F148" s="70"/>
      <c r="G148" s="70"/>
      <c r="H148" s="70"/>
      <c r="I148" s="70"/>
      <c r="J148" s="70"/>
      <c r="K148" s="70"/>
      <c r="L148" s="70"/>
      <c r="M148" s="70"/>
      <c r="N148" s="70"/>
      <c r="O148" s="70"/>
      <c r="P148" s="70"/>
      <c r="Q148" s="70"/>
    </row>
    <row r="149" spans="1:17" ht="15.75" customHeight="1" x14ac:dyDescent="0.25">
      <c r="A149" s="70"/>
      <c r="B149" s="71"/>
      <c r="C149" s="71"/>
      <c r="D149" s="72"/>
      <c r="E149" s="72"/>
      <c r="F149" s="70"/>
      <c r="G149" s="70"/>
      <c r="H149" s="70"/>
      <c r="I149" s="70"/>
      <c r="J149" s="70"/>
      <c r="K149" s="70"/>
      <c r="L149" s="70"/>
      <c r="M149" s="70"/>
      <c r="N149" s="70"/>
      <c r="O149" s="70"/>
      <c r="P149" s="70"/>
      <c r="Q149" s="70"/>
    </row>
    <row r="150" spans="1:17" ht="15.75" customHeight="1" x14ac:dyDescent="0.25">
      <c r="A150" s="70"/>
      <c r="B150" s="71"/>
      <c r="C150" s="71"/>
      <c r="D150" s="72"/>
      <c r="E150" s="72"/>
      <c r="F150" s="70"/>
      <c r="G150" s="70"/>
      <c r="H150" s="70"/>
      <c r="I150" s="70"/>
      <c r="J150" s="70"/>
      <c r="K150" s="70"/>
      <c r="L150" s="70"/>
      <c r="M150" s="70"/>
      <c r="N150" s="70"/>
      <c r="O150" s="70"/>
      <c r="P150" s="70"/>
      <c r="Q150" s="70"/>
    </row>
    <row r="151" spans="1:17" ht="15.75" customHeight="1" x14ac:dyDescent="0.25">
      <c r="A151" s="70"/>
      <c r="B151" s="71"/>
      <c r="C151" s="71"/>
      <c r="D151" s="72"/>
      <c r="E151" s="72"/>
      <c r="F151" s="70"/>
      <c r="G151" s="70"/>
      <c r="H151" s="70"/>
      <c r="I151" s="70"/>
      <c r="J151" s="70"/>
      <c r="K151" s="70"/>
      <c r="L151" s="70"/>
      <c r="M151" s="70"/>
      <c r="N151" s="70"/>
      <c r="O151" s="70"/>
      <c r="P151" s="70"/>
      <c r="Q151" s="70"/>
    </row>
    <row r="152" spans="1:17" ht="15.75" customHeight="1" x14ac:dyDescent="0.25">
      <c r="A152" s="70"/>
      <c r="B152" s="71"/>
      <c r="C152" s="71"/>
      <c r="D152" s="72"/>
      <c r="E152" s="72"/>
      <c r="F152" s="70"/>
      <c r="G152" s="70"/>
      <c r="H152" s="70"/>
      <c r="I152" s="70"/>
      <c r="J152" s="70"/>
      <c r="K152" s="70"/>
      <c r="L152" s="70"/>
      <c r="M152" s="70"/>
      <c r="N152" s="70"/>
      <c r="O152" s="70"/>
      <c r="P152" s="70"/>
      <c r="Q152" s="70"/>
    </row>
    <row r="153" spans="1:17" ht="15.75" customHeight="1" x14ac:dyDescent="0.25">
      <c r="A153" s="70"/>
      <c r="B153" s="71"/>
      <c r="C153" s="71"/>
      <c r="D153" s="72"/>
      <c r="E153" s="72"/>
      <c r="F153" s="70"/>
      <c r="G153" s="70"/>
      <c r="H153" s="70"/>
      <c r="I153" s="70"/>
      <c r="J153" s="70"/>
      <c r="K153" s="70"/>
      <c r="L153" s="70"/>
      <c r="M153" s="70"/>
      <c r="N153" s="70"/>
      <c r="O153" s="70"/>
      <c r="P153" s="70"/>
      <c r="Q153" s="70"/>
    </row>
    <row r="154" spans="1:17" ht="15.75" customHeight="1" x14ac:dyDescent="0.25">
      <c r="A154" s="70"/>
      <c r="B154" s="71"/>
      <c r="C154" s="71"/>
      <c r="D154" s="72"/>
      <c r="E154" s="72"/>
      <c r="F154" s="70"/>
      <c r="G154" s="70"/>
      <c r="H154" s="70"/>
      <c r="I154" s="70"/>
      <c r="J154" s="70"/>
      <c r="K154" s="70"/>
      <c r="L154" s="70"/>
      <c r="M154" s="70"/>
      <c r="N154" s="70"/>
      <c r="O154" s="70"/>
      <c r="P154" s="70"/>
      <c r="Q154" s="70"/>
    </row>
    <row r="155" spans="1:17" ht="15.75" customHeight="1" x14ac:dyDescent="0.25">
      <c r="A155" s="70"/>
      <c r="B155" s="71"/>
      <c r="C155" s="71"/>
      <c r="D155" s="72"/>
      <c r="E155" s="72"/>
      <c r="F155" s="70"/>
      <c r="G155" s="70"/>
      <c r="H155" s="70"/>
      <c r="I155" s="70"/>
      <c r="J155" s="70"/>
      <c r="K155" s="70"/>
      <c r="L155" s="70"/>
      <c r="M155" s="70"/>
      <c r="N155" s="70"/>
      <c r="O155" s="70"/>
      <c r="P155" s="70"/>
      <c r="Q155" s="70"/>
    </row>
    <row r="156" spans="1:17" ht="15.75" customHeight="1" x14ac:dyDescent="0.25">
      <c r="A156" s="70"/>
      <c r="B156" s="71"/>
      <c r="C156" s="71"/>
      <c r="D156" s="72"/>
      <c r="E156" s="72"/>
      <c r="F156" s="70"/>
      <c r="G156" s="70"/>
      <c r="H156" s="70"/>
      <c r="I156" s="70"/>
      <c r="J156" s="70"/>
      <c r="K156" s="70"/>
      <c r="L156" s="70"/>
      <c r="M156" s="70"/>
      <c r="N156" s="70"/>
      <c r="O156" s="70"/>
      <c r="P156" s="70"/>
      <c r="Q156" s="70"/>
    </row>
    <row r="157" spans="1:17" ht="15.75" customHeight="1" x14ac:dyDescent="0.25">
      <c r="A157" s="70"/>
      <c r="B157" s="71"/>
      <c r="C157" s="71"/>
      <c r="D157" s="72"/>
      <c r="E157" s="72"/>
      <c r="F157" s="70"/>
      <c r="G157" s="70"/>
      <c r="H157" s="70"/>
      <c r="I157" s="70"/>
      <c r="J157" s="70"/>
      <c r="K157" s="70"/>
      <c r="L157" s="70"/>
      <c r="M157" s="70"/>
      <c r="N157" s="70"/>
      <c r="O157" s="70"/>
      <c r="P157" s="70"/>
      <c r="Q157" s="70"/>
    </row>
    <row r="158" spans="1:17" ht="15.75" customHeight="1" x14ac:dyDescent="0.25">
      <c r="A158" s="70"/>
      <c r="B158" s="71"/>
      <c r="C158" s="71"/>
      <c r="D158" s="72"/>
      <c r="E158" s="72"/>
      <c r="F158" s="70"/>
      <c r="G158" s="70"/>
      <c r="H158" s="70"/>
      <c r="I158" s="70"/>
      <c r="J158" s="70"/>
      <c r="K158" s="70"/>
      <c r="L158" s="70"/>
      <c r="M158" s="70"/>
      <c r="N158" s="70"/>
      <c r="O158" s="70"/>
      <c r="P158" s="70"/>
      <c r="Q158" s="70"/>
    </row>
    <row r="159" spans="1:17" ht="15.75" customHeight="1" x14ac:dyDescent="0.25">
      <c r="A159" s="70"/>
      <c r="B159" s="71"/>
      <c r="C159" s="71"/>
      <c r="D159" s="72"/>
      <c r="E159" s="72"/>
      <c r="F159" s="70"/>
      <c r="G159" s="70"/>
      <c r="H159" s="70"/>
      <c r="I159" s="70"/>
      <c r="J159" s="70"/>
      <c r="K159" s="70"/>
      <c r="L159" s="70"/>
      <c r="M159" s="70"/>
      <c r="N159" s="70"/>
      <c r="O159" s="70"/>
      <c r="P159" s="70"/>
      <c r="Q159" s="70"/>
    </row>
    <row r="160" spans="1:17" ht="15.75" customHeight="1" x14ac:dyDescent="0.25">
      <c r="A160" s="70"/>
      <c r="B160" s="71"/>
      <c r="C160" s="71"/>
      <c r="D160" s="72"/>
      <c r="E160" s="72"/>
      <c r="F160" s="70"/>
      <c r="G160" s="70"/>
      <c r="H160" s="70"/>
      <c r="I160" s="70"/>
      <c r="J160" s="70"/>
      <c r="K160" s="70"/>
      <c r="L160" s="70"/>
      <c r="M160" s="70"/>
      <c r="N160" s="70"/>
      <c r="O160" s="70"/>
      <c r="P160" s="70"/>
      <c r="Q160" s="70"/>
    </row>
    <row r="161" spans="1:17" ht="15.75" customHeight="1" x14ac:dyDescent="0.25">
      <c r="A161" s="70"/>
      <c r="B161" s="71"/>
      <c r="C161" s="71"/>
      <c r="D161" s="72"/>
      <c r="E161" s="72"/>
      <c r="F161" s="70"/>
      <c r="G161" s="70"/>
      <c r="H161" s="70"/>
      <c r="I161" s="70"/>
      <c r="J161" s="70"/>
      <c r="K161" s="70"/>
      <c r="L161" s="70"/>
      <c r="M161" s="70"/>
      <c r="N161" s="70"/>
      <c r="O161" s="70"/>
      <c r="P161" s="70"/>
      <c r="Q161" s="70"/>
    </row>
    <row r="162" spans="1:17" ht="15.75" customHeight="1" x14ac:dyDescent="0.25">
      <c r="A162" s="70"/>
      <c r="B162" s="71"/>
      <c r="C162" s="71"/>
      <c r="D162" s="72"/>
      <c r="E162" s="72"/>
      <c r="F162" s="70"/>
      <c r="G162" s="70"/>
      <c r="H162" s="70"/>
      <c r="I162" s="70"/>
      <c r="J162" s="70"/>
      <c r="K162" s="70"/>
      <c r="L162" s="70"/>
      <c r="M162" s="70"/>
      <c r="N162" s="70"/>
      <c r="O162" s="70"/>
      <c r="P162" s="70"/>
      <c r="Q162" s="70"/>
    </row>
    <row r="163" spans="1:17" ht="15.75" customHeight="1" x14ac:dyDescent="0.25">
      <c r="A163" s="70"/>
      <c r="B163" s="71"/>
      <c r="C163" s="71"/>
      <c r="D163" s="72"/>
      <c r="E163" s="72"/>
      <c r="F163" s="70"/>
      <c r="G163" s="70"/>
      <c r="H163" s="70"/>
      <c r="I163" s="70"/>
      <c r="J163" s="70"/>
      <c r="K163" s="70"/>
      <c r="L163" s="70"/>
      <c r="M163" s="70"/>
      <c r="N163" s="70"/>
      <c r="O163" s="70"/>
      <c r="P163" s="70"/>
      <c r="Q163" s="70"/>
    </row>
    <row r="164" spans="1:17" ht="15.75" customHeight="1" x14ac:dyDescent="0.25">
      <c r="A164" s="70"/>
      <c r="B164" s="71"/>
      <c r="C164" s="71"/>
      <c r="D164" s="72"/>
      <c r="E164" s="72"/>
      <c r="F164" s="70"/>
      <c r="G164" s="70"/>
      <c r="H164" s="70"/>
      <c r="I164" s="70"/>
      <c r="J164" s="70"/>
      <c r="K164" s="70"/>
      <c r="L164" s="70"/>
      <c r="M164" s="70"/>
      <c r="N164" s="70"/>
      <c r="O164" s="70"/>
      <c r="P164" s="70"/>
      <c r="Q164" s="70"/>
    </row>
    <row r="165" spans="1:17" ht="15.75" customHeight="1" x14ac:dyDescent="0.25">
      <c r="A165" s="70"/>
      <c r="B165" s="71"/>
      <c r="C165" s="71"/>
      <c r="D165" s="72"/>
      <c r="E165" s="72"/>
      <c r="F165" s="70"/>
      <c r="G165" s="70"/>
      <c r="H165" s="70"/>
      <c r="I165" s="70"/>
      <c r="J165" s="70"/>
      <c r="K165" s="70"/>
      <c r="L165" s="70"/>
      <c r="M165" s="70"/>
      <c r="N165" s="70"/>
      <c r="O165" s="70"/>
      <c r="P165" s="70"/>
      <c r="Q165" s="70"/>
    </row>
    <row r="166" spans="1:17" ht="15.75" customHeight="1" x14ac:dyDescent="0.25">
      <c r="A166" s="70"/>
      <c r="B166" s="71"/>
      <c r="C166" s="71"/>
      <c r="D166" s="72"/>
      <c r="E166" s="72"/>
      <c r="F166" s="70"/>
      <c r="G166" s="70"/>
      <c r="H166" s="70"/>
      <c r="I166" s="70"/>
      <c r="J166" s="70"/>
      <c r="K166" s="70"/>
      <c r="L166" s="70"/>
      <c r="M166" s="70"/>
      <c r="N166" s="70"/>
      <c r="O166" s="70"/>
      <c r="P166" s="70"/>
      <c r="Q166" s="70"/>
    </row>
    <row r="167" spans="1:17" ht="15.75" customHeight="1" x14ac:dyDescent="0.25">
      <c r="A167" s="70"/>
      <c r="B167" s="71"/>
      <c r="C167" s="71"/>
      <c r="D167" s="72"/>
      <c r="E167" s="72"/>
      <c r="F167" s="70"/>
      <c r="G167" s="70"/>
      <c r="H167" s="70"/>
      <c r="I167" s="70"/>
      <c r="J167" s="70"/>
      <c r="K167" s="70"/>
      <c r="L167" s="70"/>
      <c r="M167" s="70"/>
      <c r="N167" s="70"/>
      <c r="O167" s="70"/>
      <c r="P167" s="70"/>
      <c r="Q167" s="70"/>
    </row>
    <row r="168" spans="1:17" ht="15.75" customHeight="1" x14ac:dyDescent="0.25">
      <c r="A168" s="70"/>
      <c r="B168" s="71"/>
      <c r="C168" s="71"/>
      <c r="D168" s="72"/>
      <c r="E168" s="72"/>
      <c r="F168" s="70"/>
      <c r="G168" s="70"/>
      <c r="H168" s="70"/>
      <c r="I168" s="70"/>
      <c r="J168" s="70"/>
      <c r="K168" s="70"/>
      <c r="L168" s="70"/>
      <c r="M168" s="70"/>
      <c r="N168" s="70"/>
      <c r="O168" s="70"/>
      <c r="P168" s="70"/>
      <c r="Q168" s="70"/>
    </row>
    <row r="169" spans="1:17" ht="15.75" customHeight="1" x14ac:dyDescent="0.25">
      <c r="A169" s="70"/>
      <c r="B169" s="71"/>
      <c r="C169" s="71"/>
      <c r="D169" s="72"/>
      <c r="E169" s="72"/>
      <c r="F169" s="70"/>
      <c r="G169" s="70"/>
      <c r="H169" s="70"/>
      <c r="I169" s="70"/>
      <c r="J169" s="70"/>
      <c r="K169" s="70"/>
      <c r="L169" s="70"/>
      <c r="M169" s="70"/>
      <c r="N169" s="70"/>
      <c r="O169" s="70"/>
      <c r="P169" s="70"/>
      <c r="Q169" s="70"/>
    </row>
    <row r="170" spans="1:17" ht="15.75" customHeight="1" x14ac:dyDescent="0.25">
      <c r="A170" s="70"/>
      <c r="B170" s="71"/>
      <c r="C170" s="71"/>
      <c r="D170" s="72"/>
      <c r="E170" s="72"/>
      <c r="F170" s="70"/>
      <c r="G170" s="70"/>
      <c r="H170" s="70"/>
      <c r="I170" s="70"/>
      <c r="J170" s="70"/>
      <c r="K170" s="70"/>
      <c r="L170" s="70"/>
      <c r="M170" s="70"/>
      <c r="N170" s="70"/>
      <c r="O170" s="70"/>
      <c r="P170" s="70"/>
      <c r="Q170" s="70"/>
    </row>
    <row r="171" spans="1:17" ht="15.75" customHeight="1" x14ac:dyDescent="0.25">
      <c r="A171" s="70"/>
      <c r="B171" s="71"/>
      <c r="C171" s="71"/>
      <c r="D171" s="72"/>
      <c r="E171" s="72"/>
      <c r="F171" s="70"/>
      <c r="G171" s="70"/>
      <c r="H171" s="70"/>
      <c r="I171" s="70"/>
      <c r="J171" s="70"/>
      <c r="K171" s="70"/>
      <c r="L171" s="70"/>
      <c r="M171" s="70"/>
      <c r="N171" s="70"/>
      <c r="O171" s="70"/>
      <c r="P171" s="70"/>
      <c r="Q171" s="70"/>
    </row>
    <row r="172" spans="1:17" ht="15.75" customHeight="1" x14ac:dyDescent="0.25">
      <c r="A172" s="70"/>
      <c r="B172" s="71"/>
      <c r="C172" s="71"/>
      <c r="D172" s="72"/>
      <c r="E172" s="72"/>
      <c r="F172" s="70"/>
      <c r="G172" s="70"/>
      <c r="H172" s="70"/>
      <c r="I172" s="70"/>
      <c r="J172" s="70"/>
      <c r="K172" s="70"/>
      <c r="L172" s="70"/>
      <c r="M172" s="70"/>
      <c r="N172" s="70"/>
      <c r="O172" s="70"/>
      <c r="P172" s="70"/>
      <c r="Q172" s="70"/>
    </row>
    <row r="173" spans="1:17" ht="15.75" customHeight="1" x14ac:dyDescent="0.25">
      <c r="A173" s="70"/>
      <c r="B173" s="71"/>
      <c r="C173" s="71"/>
      <c r="D173" s="72"/>
      <c r="E173" s="72"/>
      <c r="F173" s="70"/>
      <c r="G173" s="70"/>
      <c r="H173" s="70"/>
      <c r="I173" s="70"/>
      <c r="J173" s="70"/>
      <c r="K173" s="70"/>
      <c r="L173" s="70"/>
      <c r="M173" s="70"/>
      <c r="N173" s="70"/>
      <c r="O173" s="70"/>
      <c r="P173" s="70"/>
      <c r="Q173" s="70"/>
    </row>
    <row r="174" spans="1:17" ht="15.75" customHeight="1" x14ac:dyDescent="0.25">
      <c r="A174" s="70"/>
      <c r="B174" s="71"/>
      <c r="C174" s="71"/>
      <c r="D174" s="72"/>
      <c r="E174" s="72"/>
      <c r="F174" s="70"/>
      <c r="G174" s="70"/>
      <c r="H174" s="70"/>
      <c r="I174" s="70"/>
      <c r="J174" s="70"/>
      <c r="K174" s="70"/>
      <c r="L174" s="70"/>
      <c r="M174" s="70"/>
      <c r="N174" s="70"/>
      <c r="O174" s="70"/>
      <c r="P174" s="70"/>
      <c r="Q174" s="70"/>
    </row>
    <row r="175" spans="1:17" ht="15.75" customHeight="1" x14ac:dyDescent="0.25">
      <c r="A175" s="70"/>
      <c r="B175" s="71"/>
      <c r="C175" s="71"/>
      <c r="D175" s="72"/>
      <c r="E175" s="72"/>
      <c r="F175" s="70"/>
      <c r="G175" s="70"/>
      <c r="H175" s="70"/>
      <c r="I175" s="70"/>
      <c r="J175" s="70"/>
      <c r="K175" s="70"/>
      <c r="L175" s="70"/>
      <c r="M175" s="70"/>
      <c r="N175" s="70"/>
      <c r="O175" s="70"/>
      <c r="P175" s="70"/>
      <c r="Q175" s="70"/>
    </row>
    <row r="176" spans="1:17" ht="15.75" customHeight="1" x14ac:dyDescent="0.25">
      <c r="A176" s="70"/>
      <c r="B176" s="71"/>
      <c r="C176" s="71"/>
      <c r="D176" s="72"/>
      <c r="E176" s="72"/>
      <c r="F176" s="70"/>
      <c r="G176" s="70"/>
      <c r="H176" s="70"/>
      <c r="I176" s="70"/>
      <c r="J176" s="70"/>
      <c r="K176" s="70"/>
      <c r="L176" s="70"/>
      <c r="M176" s="70"/>
      <c r="N176" s="70"/>
      <c r="O176" s="70"/>
      <c r="P176" s="70"/>
      <c r="Q176" s="70"/>
    </row>
    <row r="177" spans="1:17" ht="15.75" customHeight="1" x14ac:dyDescent="0.25">
      <c r="A177" s="70"/>
      <c r="B177" s="71"/>
      <c r="C177" s="71"/>
      <c r="D177" s="72"/>
      <c r="E177" s="72"/>
      <c r="F177" s="70"/>
      <c r="G177" s="70"/>
      <c r="H177" s="70"/>
      <c r="I177" s="70"/>
      <c r="J177" s="70"/>
      <c r="K177" s="70"/>
      <c r="L177" s="70"/>
      <c r="M177" s="70"/>
      <c r="N177" s="70"/>
      <c r="O177" s="70"/>
      <c r="P177" s="70"/>
      <c r="Q177" s="70"/>
    </row>
    <row r="178" spans="1:17" ht="15.75" customHeight="1" x14ac:dyDescent="0.25">
      <c r="A178" s="70"/>
      <c r="B178" s="71"/>
      <c r="C178" s="71"/>
      <c r="D178" s="72"/>
      <c r="E178" s="72"/>
      <c r="F178" s="70"/>
      <c r="G178" s="70"/>
      <c r="H178" s="70"/>
      <c r="I178" s="70"/>
      <c r="J178" s="70"/>
      <c r="K178" s="70"/>
      <c r="L178" s="70"/>
      <c r="M178" s="70"/>
      <c r="N178" s="70"/>
      <c r="O178" s="70"/>
      <c r="P178" s="70"/>
      <c r="Q178" s="70"/>
    </row>
    <row r="179" spans="1:17" ht="15.75" customHeight="1" x14ac:dyDescent="0.25">
      <c r="A179" s="70"/>
      <c r="B179" s="71"/>
      <c r="C179" s="71"/>
      <c r="D179" s="72"/>
      <c r="E179" s="72"/>
      <c r="F179" s="70"/>
      <c r="G179" s="70"/>
      <c r="H179" s="70"/>
      <c r="I179" s="70"/>
      <c r="J179" s="70"/>
      <c r="K179" s="70"/>
      <c r="L179" s="70"/>
      <c r="M179" s="70"/>
      <c r="N179" s="70"/>
      <c r="O179" s="70"/>
      <c r="P179" s="70"/>
      <c r="Q179" s="70"/>
    </row>
    <row r="180" spans="1:17" ht="15.75" customHeight="1" x14ac:dyDescent="0.25">
      <c r="A180" s="70"/>
      <c r="B180" s="71"/>
      <c r="C180" s="71"/>
      <c r="D180" s="72"/>
      <c r="E180" s="72"/>
      <c r="F180" s="70"/>
      <c r="G180" s="70"/>
      <c r="H180" s="70"/>
      <c r="I180" s="70"/>
      <c r="J180" s="70"/>
      <c r="K180" s="70"/>
      <c r="L180" s="70"/>
      <c r="M180" s="70"/>
      <c r="N180" s="70"/>
      <c r="O180" s="70"/>
      <c r="P180" s="70"/>
      <c r="Q180" s="70"/>
    </row>
    <row r="181" spans="1:17" ht="15.75" customHeight="1" x14ac:dyDescent="0.25">
      <c r="A181" s="70"/>
      <c r="B181" s="71"/>
      <c r="C181" s="71"/>
      <c r="D181" s="72"/>
      <c r="E181" s="72"/>
      <c r="F181" s="70"/>
      <c r="G181" s="70"/>
      <c r="H181" s="70"/>
      <c r="I181" s="70"/>
      <c r="J181" s="70"/>
      <c r="K181" s="70"/>
      <c r="L181" s="70"/>
      <c r="M181" s="70"/>
      <c r="N181" s="70"/>
      <c r="O181" s="70"/>
      <c r="P181" s="70"/>
      <c r="Q181" s="70"/>
    </row>
    <row r="182" spans="1:17" ht="15.75" customHeight="1" x14ac:dyDescent="0.25">
      <c r="A182" s="70"/>
      <c r="B182" s="71"/>
      <c r="C182" s="71"/>
      <c r="D182" s="72"/>
      <c r="E182" s="72"/>
      <c r="F182" s="70"/>
      <c r="G182" s="70"/>
      <c r="H182" s="70"/>
      <c r="I182" s="70"/>
      <c r="J182" s="70"/>
      <c r="K182" s="70"/>
      <c r="L182" s="70"/>
      <c r="M182" s="70"/>
      <c r="N182" s="70"/>
      <c r="O182" s="70"/>
      <c r="P182" s="70"/>
      <c r="Q182" s="70"/>
    </row>
    <row r="183" spans="1:17" ht="15.75" customHeight="1" x14ac:dyDescent="0.25">
      <c r="A183" s="70"/>
      <c r="B183" s="71"/>
      <c r="C183" s="71"/>
      <c r="D183" s="72"/>
      <c r="E183" s="72"/>
      <c r="F183" s="70"/>
      <c r="G183" s="70"/>
      <c r="H183" s="70"/>
      <c r="I183" s="70"/>
      <c r="J183" s="70"/>
      <c r="K183" s="70"/>
      <c r="L183" s="70"/>
      <c r="M183" s="70"/>
      <c r="N183" s="70"/>
      <c r="O183" s="70"/>
      <c r="P183" s="70"/>
      <c r="Q183" s="70"/>
    </row>
    <row r="184" spans="1:17" ht="15.75" customHeight="1" x14ac:dyDescent="0.25">
      <c r="A184" s="70"/>
      <c r="B184" s="71"/>
      <c r="C184" s="71"/>
      <c r="D184" s="72"/>
      <c r="E184" s="72"/>
      <c r="F184" s="70"/>
      <c r="G184" s="70"/>
      <c r="H184" s="70"/>
      <c r="I184" s="70"/>
      <c r="J184" s="70"/>
      <c r="K184" s="70"/>
      <c r="L184" s="70"/>
      <c r="M184" s="70"/>
      <c r="N184" s="70"/>
      <c r="O184" s="70"/>
      <c r="P184" s="70"/>
      <c r="Q184" s="70"/>
    </row>
    <row r="185" spans="1:17" ht="15.75" customHeight="1" x14ac:dyDescent="0.25">
      <c r="A185" s="70"/>
      <c r="B185" s="71"/>
      <c r="C185" s="71"/>
      <c r="D185" s="72"/>
      <c r="E185" s="72"/>
      <c r="F185" s="70"/>
      <c r="G185" s="70"/>
      <c r="H185" s="70"/>
      <c r="I185" s="70"/>
      <c r="J185" s="70"/>
      <c r="K185" s="70"/>
      <c r="L185" s="70"/>
      <c r="M185" s="70"/>
      <c r="N185" s="70"/>
      <c r="O185" s="70"/>
      <c r="P185" s="70"/>
      <c r="Q185" s="70"/>
    </row>
    <row r="186" spans="1:17" ht="15.75" customHeight="1" x14ac:dyDescent="0.25">
      <c r="A186" s="70"/>
      <c r="B186" s="71"/>
      <c r="C186" s="71"/>
      <c r="D186" s="72"/>
      <c r="E186" s="72"/>
      <c r="F186" s="70"/>
      <c r="G186" s="70"/>
      <c r="H186" s="70"/>
      <c r="I186" s="70"/>
      <c r="J186" s="70"/>
      <c r="K186" s="70"/>
      <c r="L186" s="70"/>
      <c r="M186" s="70"/>
      <c r="N186" s="70"/>
      <c r="O186" s="70"/>
      <c r="P186" s="70"/>
      <c r="Q186" s="70"/>
    </row>
    <row r="187" spans="1:17" ht="15.75" customHeight="1" x14ac:dyDescent="0.25">
      <c r="A187" s="70"/>
      <c r="B187" s="71"/>
      <c r="C187" s="71"/>
      <c r="D187" s="72"/>
      <c r="E187" s="72"/>
      <c r="F187" s="70"/>
      <c r="G187" s="70"/>
      <c r="H187" s="70"/>
      <c r="I187" s="70"/>
      <c r="J187" s="70"/>
      <c r="K187" s="70"/>
      <c r="L187" s="70"/>
      <c r="M187" s="70"/>
      <c r="N187" s="70"/>
      <c r="O187" s="70"/>
      <c r="P187" s="70"/>
      <c r="Q187" s="70"/>
    </row>
    <row r="188" spans="1:17" ht="15.75" customHeight="1" x14ac:dyDescent="0.25">
      <c r="A188" s="70"/>
      <c r="B188" s="71"/>
      <c r="C188" s="71"/>
      <c r="D188" s="72"/>
      <c r="E188" s="72"/>
      <c r="F188" s="70"/>
      <c r="G188" s="70"/>
      <c r="H188" s="70"/>
      <c r="I188" s="70"/>
      <c r="J188" s="70"/>
      <c r="K188" s="70"/>
      <c r="L188" s="70"/>
      <c r="M188" s="70"/>
      <c r="N188" s="70"/>
      <c r="O188" s="70"/>
      <c r="P188" s="70"/>
      <c r="Q188" s="70"/>
    </row>
    <row r="189" spans="1:17" ht="15.75" customHeight="1" x14ac:dyDescent="0.25">
      <c r="A189" s="70"/>
      <c r="B189" s="71"/>
      <c r="C189" s="71"/>
      <c r="D189" s="72"/>
      <c r="E189" s="72"/>
      <c r="F189" s="70"/>
      <c r="G189" s="70"/>
      <c r="H189" s="70"/>
      <c r="I189" s="70"/>
      <c r="J189" s="70"/>
      <c r="K189" s="70"/>
      <c r="L189" s="70"/>
      <c r="M189" s="70"/>
      <c r="N189" s="70"/>
      <c r="O189" s="70"/>
      <c r="P189" s="70"/>
      <c r="Q189" s="70"/>
    </row>
    <row r="190" spans="1:17" ht="15.75" customHeight="1" x14ac:dyDescent="0.25">
      <c r="A190" s="70"/>
      <c r="B190" s="71"/>
      <c r="C190" s="71"/>
      <c r="D190" s="72"/>
      <c r="E190" s="72"/>
      <c r="F190" s="70"/>
      <c r="G190" s="70"/>
      <c r="H190" s="70"/>
      <c r="I190" s="70"/>
      <c r="J190" s="70"/>
      <c r="K190" s="70"/>
      <c r="L190" s="70"/>
      <c r="M190" s="70"/>
      <c r="N190" s="70"/>
      <c r="O190" s="70"/>
      <c r="P190" s="70"/>
      <c r="Q190" s="70"/>
    </row>
    <row r="191" spans="1:17" ht="15.75" customHeight="1" x14ac:dyDescent="0.25">
      <c r="A191" s="70"/>
      <c r="B191" s="71"/>
      <c r="C191" s="71"/>
      <c r="D191" s="72"/>
      <c r="E191" s="72"/>
      <c r="F191" s="70"/>
      <c r="G191" s="70"/>
      <c r="H191" s="70"/>
      <c r="I191" s="70"/>
      <c r="J191" s="70"/>
      <c r="K191" s="70"/>
      <c r="L191" s="70"/>
      <c r="M191" s="70"/>
      <c r="N191" s="70"/>
      <c r="O191" s="70"/>
      <c r="P191" s="70"/>
      <c r="Q191" s="70"/>
    </row>
    <row r="192" spans="1:17" ht="15.75" customHeight="1" x14ac:dyDescent="0.25">
      <c r="A192" s="70"/>
      <c r="B192" s="71"/>
      <c r="C192" s="71"/>
      <c r="D192" s="72"/>
      <c r="E192" s="72"/>
      <c r="F192" s="70"/>
      <c r="G192" s="70"/>
      <c r="H192" s="70"/>
      <c r="I192" s="70"/>
      <c r="J192" s="70"/>
      <c r="K192" s="70"/>
      <c r="L192" s="70"/>
      <c r="M192" s="70"/>
      <c r="N192" s="70"/>
      <c r="O192" s="70"/>
      <c r="P192" s="70"/>
      <c r="Q192" s="70"/>
    </row>
    <row r="193" spans="1:17" ht="15.75" customHeight="1" x14ac:dyDescent="0.25">
      <c r="A193" s="70"/>
      <c r="B193" s="71"/>
      <c r="C193" s="71"/>
      <c r="D193" s="72"/>
      <c r="E193" s="72"/>
      <c r="F193" s="70"/>
      <c r="G193" s="70"/>
      <c r="H193" s="70"/>
      <c r="I193" s="70"/>
      <c r="J193" s="70"/>
      <c r="K193" s="70"/>
      <c r="L193" s="70"/>
      <c r="M193" s="70"/>
      <c r="N193" s="70"/>
      <c r="O193" s="70"/>
      <c r="P193" s="70"/>
      <c r="Q193" s="70"/>
    </row>
    <row r="194" spans="1:17" ht="15.75" customHeight="1" x14ac:dyDescent="0.25">
      <c r="A194" s="70"/>
      <c r="B194" s="71"/>
      <c r="C194" s="71"/>
      <c r="D194" s="72"/>
      <c r="E194" s="72"/>
      <c r="F194" s="70"/>
      <c r="G194" s="70"/>
      <c r="H194" s="70"/>
      <c r="I194" s="70"/>
      <c r="J194" s="70"/>
      <c r="K194" s="70"/>
      <c r="L194" s="70"/>
      <c r="M194" s="70"/>
      <c r="N194" s="70"/>
      <c r="O194" s="70"/>
      <c r="P194" s="70"/>
      <c r="Q194" s="70"/>
    </row>
    <row r="195" spans="1:17" ht="15.75" customHeight="1" x14ac:dyDescent="0.25">
      <c r="A195" s="70"/>
      <c r="B195" s="71"/>
      <c r="C195" s="71"/>
      <c r="D195" s="72"/>
      <c r="E195" s="72"/>
      <c r="F195" s="70"/>
      <c r="G195" s="70"/>
      <c r="H195" s="70"/>
      <c r="I195" s="70"/>
      <c r="J195" s="70"/>
      <c r="K195" s="70"/>
      <c r="L195" s="70"/>
      <c r="M195" s="70"/>
      <c r="N195" s="70"/>
      <c r="O195" s="70"/>
      <c r="P195" s="70"/>
      <c r="Q195" s="70"/>
    </row>
    <row r="196" spans="1:17" ht="15.75" customHeight="1" x14ac:dyDescent="0.25">
      <c r="A196" s="70"/>
      <c r="B196" s="71"/>
      <c r="C196" s="71"/>
      <c r="D196" s="72"/>
      <c r="E196" s="72"/>
      <c r="F196" s="70"/>
      <c r="G196" s="70"/>
      <c r="H196" s="70"/>
      <c r="I196" s="70"/>
      <c r="J196" s="70"/>
      <c r="K196" s="70"/>
      <c r="L196" s="70"/>
      <c r="M196" s="70"/>
      <c r="N196" s="70"/>
      <c r="O196" s="70"/>
      <c r="P196" s="70"/>
      <c r="Q196" s="70"/>
    </row>
    <row r="197" spans="1:17" ht="15.75" customHeight="1" x14ac:dyDescent="0.25">
      <c r="A197" s="70"/>
      <c r="B197" s="71"/>
      <c r="C197" s="71"/>
      <c r="D197" s="72"/>
      <c r="E197" s="72"/>
      <c r="F197" s="70"/>
      <c r="G197" s="70"/>
      <c r="H197" s="70"/>
      <c r="I197" s="70"/>
      <c r="J197" s="70"/>
      <c r="K197" s="70"/>
      <c r="L197" s="70"/>
      <c r="M197" s="70"/>
      <c r="N197" s="70"/>
      <c r="O197" s="70"/>
      <c r="P197" s="70"/>
      <c r="Q197" s="70"/>
    </row>
    <row r="198" spans="1:17" ht="15.75" customHeight="1" x14ac:dyDescent="0.25">
      <c r="A198" s="70"/>
      <c r="B198" s="71"/>
      <c r="C198" s="71"/>
      <c r="D198" s="72"/>
      <c r="E198" s="72"/>
      <c r="F198" s="70"/>
      <c r="G198" s="70"/>
      <c r="H198" s="70"/>
      <c r="I198" s="70"/>
      <c r="J198" s="70"/>
      <c r="K198" s="70"/>
      <c r="L198" s="70"/>
      <c r="M198" s="70"/>
      <c r="N198" s="70"/>
      <c r="O198" s="70"/>
      <c r="P198" s="70"/>
      <c r="Q198" s="70"/>
    </row>
    <row r="199" spans="1:17" ht="15.75" customHeight="1" x14ac:dyDescent="0.25">
      <c r="A199" s="70"/>
      <c r="B199" s="71"/>
      <c r="C199" s="71"/>
      <c r="D199" s="72"/>
      <c r="E199" s="72"/>
      <c r="F199" s="70"/>
      <c r="G199" s="70"/>
      <c r="H199" s="70"/>
      <c r="I199" s="70"/>
      <c r="J199" s="70"/>
      <c r="K199" s="70"/>
      <c r="L199" s="70"/>
      <c r="M199" s="70"/>
      <c r="N199" s="70"/>
      <c r="O199" s="70"/>
      <c r="P199" s="70"/>
      <c r="Q199" s="70"/>
    </row>
    <row r="200" spans="1:17" ht="15.75" customHeight="1" x14ac:dyDescent="0.25">
      <c r="A200" s="70"/>
      <c r="B200" s="71"/>
      <c r="C200" s="71"/>
      <c r="D200" s="72"/>
      <c r="E200" s="72"/>
      <c r="F200" s="70"/>
      <c r="G200" s="70"/>
      <c r="H200" s="70"/>
      <c r="I200" s="70"/>
      <c r="J200" s="70"/>
      <c r="K200" s="70"/>
      <c r="L200" s="70"/>
      <c r="M200" s="70"/>
      <c r="N200" s="70"/>
      <c r="O200" s="70"/>
      <c r="P200" s="70"/>
      <c r="Q200" s="70"/>
    </row>
    <row r="201" spans="1:17" ht="15.75" customHeight="1" x14ac:dyDescent="0.25">
      <c r="A201" s="70"/>
      <c r="B201" s="71"/>
      <c r="C201" s="71"/>
      <c r="D201" s="72"/>
      <c r="E201" s="72"/>
      <c r="F201" s="70"/>
      <c r="G201" s="70"/>
      <c r="H201" s="70"/>
      <c r="I201" s="70"/>
      <c r="J201" s="70"/>
      <c r="K201" s="70"/>
      <c r="L201" s="70"/>
      <c r="M201" s="70"/>
      <c r="N201" s="70"/>
      <c r="O201" s="70"/>
      <c r="P201" s="70"/>
      <c r="Q201" s="70"/>
    </row>
    <row r="202" spans="1:17" ht="15.75" customHeight="1" x14ac:dyDescent="0.25">
      <c r="A202" s="70"/>
      <c r="B202" s="71"/>
      <c r="C202" s="71"/>
      <c r="D202" s="72"/>
      <c r="E202" s="72"/>
      <c r="F202" s="70"/>
      <c r="G202" s="70"/>
      <c r="H202" s="70"/>
      <c r="I202" s="70"/>
      <c r="J202" s="70"/>
      <c r="K202" s="70"/>
      <c r="L202" s="70"/>
      <c r="M202" s="70"/>
      <c r="N202" s="70"/>
      <c r="O202" s="70"/>
      <c r="P202" s="70"/>
      <c r="Q202" s="70"/>
    </row>
    <row r="203" spans="1:17" ht="15.75" customHeight="1" x14ac:dyDescent="0.25">
      <c r="A203" s="70"/>
      <c r="B203" s="71"/>
      <c r="C203" s="71"/>
      <c r="D203" s="72"/>
      <c r="E203" s="72"/>
      <c r="F203" s="70"/>
      <c r="G203" s="70"/>
      <c r="H203" s="70"/>
      <c r="I203" s="70"/>
      <c r="J203" s="70"/>
      <c r="K203" s="70"/>
      <c r="L203" s="70"/>
      <c r="M203" s="70"/>
      <c r="N203" s="70"/>
      <c r="O203" s="70"/>
      <c r="P203" s="70"/>
      <c r="Q203" s="70"/>
    </row>
    <row r="204" spans="1:17" ht="15.75" customHeight="1" x14ac:dyDescent="0.25">
      <c r="A204" s="70"/>
      <c r="B204" s="71"/>
      <c r="C204" s="71"/>
      <c r="D204" s="72"/>
      <c r="E204" s="72"/>
      <c r="F204" s="70"/>
      <c r="G204" s="70"/>
      <c r="H204" s="70"/>
      <c r="I204" s="70"/>
      <c r="J204" s="70"/>
      <c r="K204" s="70"/>
      <c r="L204" s="70"/>
      <c r="M204" s="70"/>
      <c r="N204" s="70"/>
      <c r="O204" s="70"/>
      <c r="P204" s="70"/>
      <c r="Q204" s="70"/>
    </row>
    <row r="205" spans="1:17" ht="15.75" customHeight="1" x14ac:dyDescent="0.25">
      <c r="A205" s="70"/>
      <c r="B205" s="71"/>
      <c r="C205" s="71"/>
      <c r="D205" s="72"/>
      <c r="E205" s="72"/>
      <c r="F205" s="70"/>
      <c r="G205" s="70"/>
      <c r="H205" s="70"/>
      <c r="I205" s="70"/>
      <c r="J205" s="70"/>
      <c r="K205" s="70"/>
      <c r="L205" s="70"/>
      <c r="M205" s="70"/>
      <c r="N205" s="70"/>
      <c r="O205" s="70"/>
      <c r="P205" s="70"/>
      <c r="Q205" s="70"/>
    </row>
    <row r="206" spans="1:17" ht="15.75" customHeight="1" x14ac:dyDescent="0.25">
      <c r="A206" s="70"/>
      <c r="B206" s="71"/>
      <c r="C206" s="71"/>
      <c r="D206" s="72"/>
      <c r="E206" s="72"/>
      <c r="F206" s="70"/>
      <c r="G206" s="70"/>
      <c r="H206" s="70"/>
      <c r="I206" s="70"/>
      <c r="J206" s="70"/>
      <c r="K206" s="70"/>
      <c r="L206" s="70"/>
      <c r="M206" s="70"/>
      <c r="N206" s="70"/>
      <c r="O206" s="70"/>
      <c r="P206" s="70"/>
      <c r="Q206" s="70"/>
    </row>
    <row r="207" spans="1:17" ht="15.75" customHeight="1" x14ac:dyDescent="0.25">
      <c r="A207" s="70"/>
      <c r="B207" s="71"/>
      <c r="C207" s="71"/>
      <c r="D207" s="72"/>
      <c r="E207" s="72"/>
      <c r="F207" s="70"/>
      <c r="G207" s="70"/>
      <c r="H207" s="70"/>
      <c r="I207" s="70"/>
      <c r="J207" s="70"/>
      <c r="K207" s="70"/>
      <c r="L207" s="70"/>
      <c r="M207" s="70"/>
      <c r="N207" s="70"/>
      <c r="O207" s="70"/>
      <c r="P207" s="70"/>
      <c r="Q207" s="70"/>
    </row>
    <row r="208" spans="1:17" ht="15.75" customHeight="1" x14ac:dyDescent="0.25">
      <c r="A208" s="70"/>
      <c r="B208" s="71"/>
      <c r="C208" s="71"/>
      <c r="D208" s="72"/>
      <c r="E208" s="72"/>
      <c r="F208" s="70"/>
      <c r="G208" s="70"/>
      <c r="H208" s="70"/>
      <c r="I208" s="70"/>
      <c r="J208" s="70"/>
      <c r="K208" s="70"/>
      <c r="L208" s="70"/>
      <c r="M208" s="70"/>
      <c r="N208" s="70"/>
      <c r="O208" s="70"/>
      <c r="P208" s="70"/>
      <c r="Q208" s="70"/>
    </row>
    <row r="209" spans="1:17" ht="15.75" customHeight="1" x14ac:dyDescent="0.25">
      <c r="A209" s="70"/>
      <c r="B209" s="71"/>
      <c r="C209" s="71"/>
      <c r="D209" s="72"/>
      <c r="E209" s="72"/>
      <c r="F209" s="70"/>
      <c r="G209" s="70"/>
      <c r="H209" s="70"/>
      <c r="I209" s="70"/>
      <c r="J209" s="70"/>
      <c r="K209" s="70"/>
      <c r="L209" s="70"/>
      <c r="M209" s="70"/>
      <c r="N209" s="70"/>
      <c r="O209" s="70"/>
      <c r="P209" s="70"/>
      <c r="Q209" s="70"/>
    </row>
    <row r="210" spans="1:17" ht="15.75" customHeight="1" x14ac:dyDescent="0.25">
      <c r="A210" s="70"/>
      <c r="B210" s="71"/>
      <c r="C210" s="71"/>
      <c r="D210" s="72"/>
      <c r="E210" s="72"/>
      <c r="F210" s="70"/>
      <c r="G210" s="70"/>
      <c r="H210" s="70"/>
      <c r="I210" s="70"/>
      <c r="J210" s="70"/>
      <c r="K210" s="70"/>
      <c r="L210" s="70"/>
      <c r="M210" s="70"/>
      <c r="N210" s="70"/>
      <c r="O210" s="70"/>
      <c r="P210" s="70"/>
      <c r="Q210" s="70"/>
    </row>
    <row r="211" spans="1:17" ht="15.75" customHeight="1" x14ac:dyDescent="0.25">
      <c r="A211" s="70"/>
      <c r="B211" s="71"/>
      <c r="C211" s="71"/>
      <c r="D211" s="72"/>
      <c r="E211" s="72"/>
      <c r="F211" s="70"/>
      <c r="G211" s="70"/>
      <c r="H211" s="70"/>
      <c r="I211" s="70"/>
      <c r="J211" s="70"/>
      <c r="K211" s="70"/>
      <c r="L211" s="70"/>
      <c r="M211" s="70"/>
      <c r="N211" s="70"/>
      <c r="O211" s="70"/>
      <c r="P211" s="70"/>
      <c r="Q211" s="70"/>
    </row>
    <row r="212" spans="1:17" ht="15.75" customHeight="1" x14ac:dyDescent="0.25">
      <c r="A212" s="70"/>
      <c r="B212" s="71"/>
      <c r="C212" s="71"/>
      <c r="D212" s="72"/>
      <c r="E212" s="72"/>
      <c r="F212" s="70"/>
      <c r="G212" s="70"/>
      <c r="H212" s="70"/>
      <c r="I212" s="70"/>
      <c r="J212" s="70"/>
      <c r="K212" s="70"/>
      <c r="L212" s="70"/>
      <c r="M212" s="70"/>
      <c r="N212" s="70"/>
      <c r="O212" s="70"/>
      <c r="P212" s="70"/>
      <c r="Q212" s="70"/>
    </row>
    <row r="213" spans="1:17" ht="15.75" customHeight="1" x14ac:dyDescent="0.25">
      <c r="A213" s="70"/>
      <c r="B213" s="71"/>
      <c r="C213" s="71"/>
      <c r="D213" s="72"/>
      <c r="E213" s="72"/>
      <c r="F213" s="70"/>
      <c r="G213" s="70"/>
      <c r="H213" s="70"/>
      <c r="I213" s="70"/>
      <c r="J213" s="70"/>
      <c r="K213" s="70"/>
      <c r="L213" s="70"/>
      <c r="M213" s="70"/>
      <c r="N213" s="70"/>
      <c r="O213" s="70"/>
      <c r="P213" s="70"/>
      <c r="Q213" s="70"/>
    </row>
    <row r="214" spans="1:17" ht="15.75" customHeight="1" x14ac:dyDescent="0.25">
      <c r="A214" s="70"/>
      <c r="B214" s="71"/>
      <c r="C214" s="71"/>
      <c r="D214" s="72"/>
      <c r="E214" s="72"/>
      <c r="F214" s="70"/>
      <c r="G214" s="70"/>
      <c r="H214" s="70"/>
      <c r="I214" s="70"/>
      <c r="J214" s="70"/>
      <c r="K214" s="70"/>
      <c r="L214" s="70"/>
      <c r="M214" s="70"/>
      <c r="N214" s="70"/>
      <c r="O214" s="70"/>
      <c r="P214" s="70"/>
      <c r="Q214" s="70"/>
    </row>
    <row r="215" spans="1:17" ht="15.75" customHeight="1" x14ac:dyDescent="0.25">
      <c r="A215" s="70"/>
      <c r="B215" s="71"/>
      <c r="C215" s="71"/>
      <c r="D215" s="72"/>
      <c r="E215" s="72"/>
      <c r="F215" s="70"/>
      <c r="G215" s="70"/>
      <c r="H215" s="70"/>
      <c r="I215" s="70"/>
      <c r="J215" s="70"/>
      <c r="K215" s="70"/>
      <c r="L215" s="70"/>
      <c r="M215" s="70"/>
      <c r="N215" s="70"/>
      <c r="O215" s="70"/>
      <c r="P215" s="70"/>
      <c r="Q215" s="70"/>
    </row>
    <row r="216" spans="1:17" ht="15.75" customHeight="1" x14ac:dyDescent="0.25">
      <c r="A216" s="70"/>
      <c r="B216" s="71"/>
      <c r="C216" s="71"/>
      <c r="D216" s="72"/>
      <c r="E216" s="72"/>
      <c r="F216" s="70"/>
      <c r="G216" s="70"/>
      <c r="H216" s="70"/>
      <c r="I216" s="70"/>
      <c r="J216" s="70"/>
      <c r="K216" s="70"/>
      <c r="L216" s="70"/>
      <c r="M216" s="70"/>
      <c r="N216" s="70"/>
      <c r="O216" s="70"/>
      <c r="P216" s="70"/>
      <c r="Q216" s="70"/>
    </row>
    <row r="217" spans="1:17" ht="15.75" customHeight="1" x14ac:dyDescent="0.25">
      <c r="A217" s="70"/>
      <c r="B217" s="71"/>
      <c r="C217" s="71"/>
      <c r="D217" s="72"/>
      <c r="E217" s="72"/>
      <c r="F217" s="70"/>
      <c r="G217" s="70"/>
      <c r="H217" s="70"/>
      <c r="I217" s="70"/>
      <c r="J217" s="70"/>
      <c r="K217" s="70"/>
      <c r="L217" s="70"/>
      <c r="M217" s="70"/>
      <c r="N217" s="70"/>
      <c r="O217" s="70"/>
      <c r="P217" s="70"/>
      <c r="Q217" s="70"/>
    </row>
    <row r="218" spans="1:17" ht="15.75" customHeight="1" x14ac:dyDescent="0.25">
      <c r="A218" s="70"/>
      <c r="B218" s="71"/>
      <c r="C218" s="71"/>
      <c r="D218" s="72"/>
      <c r="E218" s="72"/>
      <c r="F218" s="70"/>
      <c r="G218" s="70"/>
      <c r="H218" s="70"/>
      <c r="I218" s="70"/>
      <c r="J218" s="70"/>
      <c r="K218" s="70"/>
      <c r="L218" s="70"/>
      <c r="M218" s="70"/>
      <c r="N218" s="70"/>
      <c r="O218" s="70"/>
      <c r="P218" s="70"/>
      <c r="Q218" s="70"/>
    </row>
    <row r="219" spans="1:17" ht="15.75" customHeight="1" x14ac:dyDescent="0.25">
      <c r="A219" s="70"/>
      <c r="B219" s="71"/>
      <c r="C219" s="71"/>
      <c r="D219" s="72"/>
      <c r="E219" s="72"/>
      <c r="F219" s="70"/>
      <c r="G219" s="70"/>
      <c r="H219" s="70"/>
      <c r="I219" s="70"/>
      <c r="J219" s="70"/>
      <c r="K219" s="70"/>
      <c r="L219" s="70"/>
      <c r="M219" s="70"/>
      <c r="N219" s="70"/>
      <c r="O219" s="70"/>
      <c r="P219" s="70"/>
      <c r="Q219" s="70"/>
    </row>
    <row r="220" spans="1:17" ht="15.75" customHeight="1" x14ac:dyDescent="0.25">
      <c r="A220" s="70"/>
      <c r="B220" s="71"/>
      <c r="C220" s="71"/>
      <c r="D220" s="72"/>
      <c r="E220" s="72"/>
      <c r="F220" s="70"/>
      <c r="G220" s="70"/>
      <c r="H220" s="70"/>
      <c r="I220" s="70"/>
      <c r="J220" s="70"/>
      <c r="K220" s="70"/>
      <c r="L220" s="70"/>
      <c r="M220" s="70"/>
      <c r="N220" s="70"/>
      <c r="O220" s="70"/>
      <c r="P220" s="70"/>
      <c r="Q220" s="70"/>
    </row>
    <row r="221" spans="1:17" ht="15.75" customHeight="1" x14ac:dyDescent="0.25">
      <c r="A221" s="70"/>
      <c r="B221" s="71"/>
      <c r="C221" s="71"/>
      <c r="D221" s="72"/>
      <c r="E221" s="72"/>
      <c r="F221" s="70"/>
      <c r="G221" s="70"/>
      <c r="H221" s="70"/>
      <c r="I221" s="70"/>
      <c r="J221" s="70"/>
      <c r="K221" s="70"/>
      <c r="L221" s="70"/>
      <c r="M221" s="70"/>
      <c r="N221" s="70"/>
      <c r="O221" s="70"/>
      <c r="P221" s="70"/>
      <c r="Q221" s="70"/>
    </row>
    <row r="222" spans="1:17" ht="15.75" customHeight="1" x14ac:dyDescent="0.25">
      <c r="A222" s="70"/>
      <c r="B222" s="71"/>
      <c r="C222" s="71"/>
      <c r="D222" s="72"/>
      <c r="E222" s="72"/>
      <c r="F222" s="70"/>
      <c r="G222" s="70"/>
      <c r="H222" s="70"/>
      <c r="I222" s="70"/>
      <c r="J222" s="70"/>
      <c r="K222" s="70"/>
      <c r="L222" s="70"/>
      <c r="M222" s="70"/>
      <c r="N222" s="70"/>
      <c r="O222" s="70"/>
      <c r="P222" s="70"/>
      <c r="Q222" s="70"/>
    </row>
    <row r="223" spans="1:17" ht="15.75" customHeight="1" x14ac:dyDescent="0.25">
      <c r="A223" s="70"/>
      <c r="B223" s="71"/>
      <c r="C223" s="71"/>
      <c r="D223" s="72"/>
      <c r="E223" s="72"/>
      <c r="F223" s="70"/>
      <c r="G223" s="70"/>
      <c r="H223" s="70"/>
      <c r="I223" s="70"/>
      <c r="J223" s="70"/>
      <c r="K223" s="70"/>
      <c r="L223" s="70"/>
      <c r="M223" s="70"/>
      <c r="N223" s="70"/>
      <c r="O223" s="70"/>
      <c r="P223" s="70"/>
      <c r="Q223" s="70"/>
    </row>
    <row r="224" spans="1:17" ht="15.75" customHeight="1" x14ac:dyDescent="0.25">
      <c r="A224" s="70"/>
      <c r="B224" s="71"/>
      <c r="C224" s="71"/>
      <c r="D224" s="72"/>
      <c r="E224" s="72"/>
      <c r="F224" s="70"/>
      <c r="G224" s="70"/>
      <c r="H224" s="70"/>
      <c r="I224" s="70"/>
      <c r="J224" s="70"/>
      <c r="K224" s="70"/>
      <c r="L224" s="70"/>
      <c r="M224" s="70"/>
      <c r="N224" s="70"/>
      <c r="O224" s="70"/>
      <c r="P224" s="70"/>
      <c r="Q224" s="70"/>
    </row>
    <row r="225" spans="1:17" ht="15.75" customHeight="1" x14ac:dyDescent="0.25">
      <c r="A225" s="70"/>
      <c r="B225" s="71"/>
      <c r="C225" s="71"/>
      <c r="D225" s="72"/>
      <c r="E225" s="72"/>
      <c r="F225" s="70"/>
      <c r="G225" s="70"/>
      <c r="H225" s="70"/>
      <c r="I225" s="70"/>
      <c r="J225" s="70"/>
      <c r="K225" s="70"/>
      <c r="L225" s="70"/>
      <c r="M225" s="70"/>
      <c r="N225" s="70"/>
      <c r="O225" s="70"/>
      <c r="P225" s="70"/>
      <c r="Q225" s="70"/>
    </row>
    <row r="226" spans="1:17" ht="15.75" customHeight="1" x14ac:dyDescent="0.25">
      <c r="A226" s="70"/>
      <c r="B226" s="71"/>
      <c r="C226" s="71"/>
      <c r="D226" s="72"/>
      <c r="E226" s="72"/>
      <c r="F226" s="70"/>
      <c r="G226" s="70"/>
      <c r="H226" s="70"/>
      <c r="I226" s="70"/>
      <c r="J226" s="70"/>
      <c r="K226" s="70"/>
      <c r="L226" s="70"/>
      <c r="M226" s="70"/>
      <c r="N226" s="70"/>
      <c r="O226" s="70"/>
      <c r="P226" s="70"/>
      <c r="Q226" s="70"/>
    </row>
    <row r="227" spans="1:17" ht="15.75" customHeight="1" x14ac:dyDescent="0.25">
      <c r="A227" s="70"/>
      <c r="B227" s="71"/>
      <c r="C227" s="71"/>
      <c r="D227" s="72"/>
      <c r="E227" s="72"/>
      <c r="F227" s="70"/>
      <c r="G227" s="70"/>
      <c r="H227" s="70"/>
      <c r="I227" s="70"/>
      <c r="J227" s="70"/>
      <c r="K227" s="70"/>
      <c r="L227" s="70"/>
      <c r="M227" s="70"/>
      <c r="N227" s="70"/>
      <c r="O227" s="70"/>
      <c r="P227" s="70"/>
      <c r="Q227" s="70"/>
    </row>
    <row r="228" spans="1:17" ht="15.75" customHeight="1" x14ac:dyDescent="0.25">
      <c r="A228" s="70"/>
      <c r="B228" s="71"/>
      <c r="C228" s="71"/>
      <c r="D228" s="72"/>
      <c r="E228" s="72"/>
      <c r="F228" s="70"/>
      <c r="G228" s="70"/>
      <c r="H228" s="70"/>
      <c r="I228" s="70"/>
      <c r="J228" s="70"/>
      <c r="K228" s="70"/>
      <c r="L228" s="70"/>
      <c r="M228" s="70"/>
      <c r="N228" s="70"/>
      <c r="O228" s="70"/>
      <c r="P228" s="70"/>
      <c r="Q228" s="70"/>
    </row>
    <row r="229" spans="1:17" ht="15.75" customHeight="1" x14ac:dyDescent="0.25">
      <c r="A229" s="70"/>
      <c r="B229" s="71"/>
      <c r="C229" s="71"/>
      <c r="D229" s="72"/>
      <c r="E229" s="72"/>
      <c r="F229" s="70"/>
      <c r="G229" s="70"/>
      <c r="H229" s="70"/>
      <c r="I229" s="70"/>
      <c r="J229" s="70"/>
      <c r="K229" s="70"/>
      <c r="L229" s="70"/>
      <c r="M229" s="70"/>
      <c r="N229" s="70"/>
      <c r="O229" s="70"/>
      <c r="P229" s="70"/>
      <c r="Q229" s="70"/>
    </row>
    <row r="230" spans="1:17" ht="15.75" customHeight="1" x14ac:dyDescent="0.25">
      <c r="A230" s="70"/>
      <c r="B230" s="71"/>
      <c r="C230" s="71"/>
      <c r="D230" s="72"/>
      <c r="E230" s="72"/>
      <c r="F230" s="70"/>
      <c r="G230" s="70"/>
      <c r="H230" s="70"/>
      <c r="I230" s="70"/>
      <c r="J230" s="70"/>
      <c r="K230" s="70"/>
      <c r="L230" s="70"/>
      <c r="M230" s="70"/>
      <c r="N230" s="70"/>
      <c r="O230" s="70"/>
      <c r="P230" s="70"/>
      <c r="Q230" s="70"/>
    </row>
    <row r="231" spans="1:17" ht="15.75" customHeight="1" x14ac:dyDescent="0.25">
      <c r="A231" s="70"/>
      <c r="B231" s="71"/>
      <c r="C231" s="71"/>
      <c r="D231" s="72"/>
      <c r="E231" s="72"/>
      <c r="F231" s="70"/>
      <c r="G231" s="70"/>
      <c r="H231" s="70"/>
      <c r="I231" s="70"/>
      <c r="J231" s="70"/>
      <c r="K231" s="70"/>
      <c r="L231" s="70"/>
      <c r="M231" s="70"/>
      <c r="N231" s="70"/>
      <c r="O231" s="70"/>
      <c r="P231" s="70"/>
      <c r="Q231" s="70"/>
    </row>
    <row r="232" spans="1:17" ht="15.75" customHeight="1" x14ac:dyDescent="0.25">
      <c r="A232" s="70"/>
      <c r="B232" s="71"/>
      <c r="C232" s="71"/>
      <c r="D232" s="72"/>
      <c r="E232" s="72"/>
      <c r="F232" s="70"/>
      <c r="G232" s="70"/>
      <c r="H232" s="70"/>
      <c r="I232" s="70"/>
      <c r="J232" s="70"/>
      <c r="K232" s="70"/>
      <c r="L232" s="70"/>
      <c r="M232" s="70"/>
      <c r="N232" s="70"/>
      <c r="O232" s="70"/>
      <c r="P232" s="70"/>
      <c r="Q232" s="70"/>
    </row>
    <row r="233" spans="1:17" ht="15.75" customHeight="1" x14ac:dyDescent="0.25">
      <c r="A233" s="70"/>
      <c r="B233" s="71"/>
      <c r="C233" s="71"/>
      <c r="D233" s="72"/>
      <c r="E233" s="72"/>
      <c r="F233" s="70"/>
      <c r="G233" s="70"/>
      <c r="H233" s="70"/>
      <c r="I233" s="70"/>
      <c r="J233" s="70"/>
      <c r="K233" s="70"/>
      <c r="L233" s="70"/>
      <c r="M233" s="70"/>
      <c r="N233" s="70"/>
      <c r="O233" s="70"/>
      <c r="P233" s="70"/>
      <c r="Q233" s="70"/>
    </row>
    <row r="234" spans="1:17" ht="15.75" customHeight="1" x14ac:dyDescent="0.25">
      <c r="A234" s="70"/>
      <c r="B234" s="71"/>
      <c r="C234" s="71"/>
      <c r="D234" s="72"/>
      <c r="E234" s="72"/>
      <c r="F234" s="70"/>
      <c r="G234" s="70"/>
      <c r="H234" s="70"/>
      <c r="I234" s="70"/>
      <c r="J234" s="70"/>
      <c r="K234" s="70"/>
      <c r="L234" s="70"/>
      <c r="M234" s="70"/>
      <c r="N234" s="70"/>
      <c r="O234" s="70"/>
      <c r="P234" s="70"/>
      <c r="Q234" s="70"/>
    </row>
    <row r="235" spans="1:17" ht="15.75" customHeight="1" x14ac:dyDescent="0.25">
      <c r="A235" s="70"/>
      <c r="B235" s="71"/>
      <c r="C235" s="71"/>
      <c r="D235" s="72"/>
      <c r="E235" s="72"/>
      <c r="F235" s="70"/>
      <c r="G235" s="70"/>
      <c r="H235" s="70"/>
      <c r="I235" s="70"/>
      <c r="J235" s="70"/>
      <c r="K235" s="70"/>
      <c r="L235" s="70"/>
      <c r="M235" s="70"/>
      <c r="N235" s="70"/>
      <c r="O235" s="70"/>
      <c r="P235" s="70"/>
      <c r="Q235" s="70"/>
    </row>
    <row r="236" spans="1:17" ht="15.75" customHeight="1" x14ac:dyDescent="0.25">
      <c r="A236" s="70"/>
      <c r="B236" s="71"/>
      <c r="C236" s="71"/>
      <c r="D236" s="72"/>
      <c r="E236" s="72"/>
      <c r="F236" s="70"/>
      <c r="G236" s="70"/>
      <c r="H236" s="70"/>
      <c r="I236" s="70"/>
      <c r="J236" s="70"/>
      <c r="K236" s="70"/>
      <c r="L236" s="70"/>
      <c r="M236" s="70"/>
      <c r="N236" s="70"/>
      <c r="O236" s="70"/>
      <c r="P236" s="70"/>
      <c r="Q236" s="70"/>
    </row>
    <row r="237" spans="1:17" ht="15.75" customHeight="1" x14ac:dyDescent="0.25">
      <c r="A237" s="70"/>
      <c r="B237" s="71"/>
      <c r="C237" s="71"/>
      <c r="D237" s="72"/>
      <c r="E237" s="72"/>
      <c r="F237" s="70"/>
      <c r="G237" s="70"/>
      <c r="H237" s="70"/>
      <c r="I237" s="70"/>
      <c r="J237" s="70"/>
      <c r="K237" s="70"/>
      <c r="L237" s="70"/>
      <c r="M237" s="70"/>
      <c r="N237" s="70"/>
      <c r="O237" s="70"/>
      <c r="P237" s="70"/>
      <c r="Q237" s="70"/>
    </row>
    <row r="238" spans="1:17" ht="15.75" customHeight="1" x14ac:dyDescent="0.25">
      <c r="A238" s="70"/>
      <c r="B238" s="71"/>
      <c r="C238" s="71"/>
      <c r="D238" s="72"/>
      <c r="E238" s="72"/>
      <c r="F238" s="70"/>
      <c r="G238" s="70"/>
      <c r="H238" s="70"/>
      <c r="I238" s="70"/>
      <c r="J238" s="70"/>
      <c r="K238" s="70"/>
      <c r="L238" s="70"/>
      <c r="M238" s="70"/>
      <c r="N238" s="70"/>
      <c r="O238" s="70"/>
      <c r="P238" s="70"/>
      <c r="Q238" s="70"/>
    </row>
    <row r="239" spans="1:17" ht="15.75" customHeight="1" x14ac:dyDescent="0.25">
      <c r="A239" s="70"/>
      <c r="B239" s="71"/>
      <c r="C239" s="71"/>
      <c r="D239" s="72"/>
      <c r="E239" s="72"/>
      <c r="F239" s="70"/>
      <c r="G239" s="70"/>
      <c r="H239" s="70"/>
      <c r="I239" s="70"/>
      <c r="J239" s="70"/>
      <c r="K239" s="70"/>
      <c r="L239" s="70"/>
      <c r="M239" s="70"/>
      <c r="N239" s="70"/>
      <c r="O239" s="70"/>
      <c r="P239" s="70"/>
      <c r="Q239" s="70"/>
    </row>
    <row r="240" spans="1:17" ht="15.75" customHeight="1" x14ac:dyDescent="0.25">
      <c r="A240" s="70"/>
      <c r="B240" s="71"/>
      <c r="C240" s="71"/>
      <c r="D240" s="72"/>
      <c r="E240" s="72"/>
      <c r="F240" s="70"/>
      <c r="G240" s="70"/>
      <c r="H240" s="70"/>
      <c r="I240" s="70"/>
      <c r="J240" s="70"/>
      <c r="K240" s="70"/>
      <c r="L240" s="70"/>
      <c r="M240" s="70"/>
      <c r="N240" s="70"/>
      <c r="O240" s="70"/>
      <c r="P240" s="70"/>
      <c r="Q240" s="70"/>
    </row>
    <row r="241" spans="1:17" ht="15.75" customHeight="1" x14ac:dyDescent="0.25">
      <c r="A241" s="70"/>
      <c r="B241" s="71"/>
      <c r="C241" s="71"/>
      <c r="D241" s="72"/>
      <c r="E241" s="72"/>
      <c r="F241" s="70"/>
      <c r="G241" s="70"/>
      <c r="H241" s="70"/>
      <c r="I241" s="70"/>
      <c r="J241" s="70"/>
      <c r="K241" s="70"/>
      <c r="L241" s="70"/>
      <c r="M241" s="70"/>
      <c r="N241" s="70"/>
      <c r="O241" s="70"/>
      <c r="P241" s="70"/>
      <c r="Q241" s="70"/>
    </row>
    <row r="242" spans="1:17" ht="15.75" customHeight="1" x14ac:dyDescent="0.25">
      <c r="A242" s="70"/>
      <c r="B242" s="71"/>
      <c r="C242" s="71"/>
      <c r="D242" s="72"/>
      <c r="E242" s="72"/>
      <c r="F242" s="70"/>
      <c r="G242" s="70"/>
      <c r="H242" s="70"/>
      <c r="I242" s="70"/>
      <c r="J242" s="70"/>
      <c r="K242" s="70"/>
      <c r="L242" s="70"/>
      <c r="M242" s="70"/>
      <c r="N242" s="70"/>
      <c r="O242" s="70"/>
      <c r="P242" s="70"/>
      <c r="Q242" s="70"/>
    </row>
    <row r="243" spans="1:17" ht="15.75" customHeight="1" x14ac:dyDescent="0.25">
      <c r="A243" s="70"/>
      <c r="B243" s="71"/>
      <c r="C243" s="71"/>
      <c r="D243" s="72"/>
      <c r="E243" s="72"/>
      <c r="F243" s="70"/>
      <c r="G243" s="70"/>
      <c r="H243" s="70"/>
      <c r="I243" s="70"/>
      <c r="J243" s="70"/>
      <c r="K243" s="70"/>
      <c r="L243" s="70"/>
      <c r="M243" s="70"/>
      <c r="N243" s="70"/>
      <c r="O243" s="70"/>
      <c r="P243" s="70"/>
      <c r="Q243" s="70"/>
    </row>
    <row r="244" spans="1:17" ht="15.75" customHeight="1" x14ac:dyDescent="0.25">
      <c r="A244" s="70"/>
      <c r="B244" s="71"/>
      <c r="C244" s="71"/>
      <c r="D244" s="72"/>
      <c r="E244" s="72"/>
      <c r="F244" s="70"/>
      <c r="G244" s="70"/>
      <c r="H244" s="70"/>
      <c r="I244" s="70"/>
      <c r="J244" s="70"/>
      <c r="K244" s="70"/>
      <c r="L244" s="70"/>
      <c r="M244" s="70"/>
      <c r="N244" s="70"/>
      <c r="O244" s="70"/>
      <c r="P244" s="70"/>
      <c r="Q244" s="70"/>
    </row>
    <row r="245" spans="1:17" ht="15.75" customHeight="1" x14ac:dyDescent="0.25">
      <c r="A245" s="70"/>
      <c r="B245" s="71"/>
      <c r="C245" s="71"/>
      <c r="D245" s="72"/>
      <c r="E245" s="72"/>
      <c r="F245" s="70"/>
      <c r="G245" s="70"/>
      <c r="H245" s="70"/>
      <c r="I245" s="70"/>
      <c r="J245" s="70"/>
      <c r="K245" s="70"/>
      <c r="L245" s="70"/>
      <c r="M245" s="70"/>
      <c r="N245" s="70"/>
      <c r="O245" s="70"/>
      <c r="P245" s="70"/>
      <c r="Q245" s="70"/>
    </row>
    <row r="246" spans="1:17" ht="15.75" customHeight="1" x14ac:dyDescent="0.25">
      <c r="A246" s="70"/>
      <c r="B246" s="71"/>
      <c r="C246" s="71"/>
      <c r="D246" s="72"/>
      <c r="E246" s="72"/>
      <c r="F246" s="70"/>
      <c r="G246" s="70"/>
      <c r="H246" s="70"/>
      <c r="I246" s="70"/>
      <c r="J246" s="70"/>
      <c r="K246" s="70"/>
      <c r="L246" s="70"/>
      <c r="M246" s="70"/>
      <c r="N246" s="70"/>
      <c r="O246" s="70"/>
      <c r="P246" s="70"/>
      <c r="Q246" s="70"/>
    </row>
    <row r="247" spans="1:17" ht="15.75" customHeight="1" x14ac:dyDescent="0.25">
      <c r="A247" s="70"/>
      <c r="B247" s="71"/>
      <c r="C247" s="71"/>
      <c r="D247" s="72"/>
      <c r="E247" s="72"/>
      <c r="F247" s="70"/>
      <c r="G247" s="70"/>
      <c r="H247" s="70"/>
      <c r="I247" s="70"/>
      <c r="J247" s="70"/>
      <c r="K247" s="70"/>
      <c r="L247" s="70"/>
      <c r="M247" s="70"/>
      <c r="N247" s="70"/>
      <c r="O247" s="70"/>
      <c r="P247" s="70"/>
      <c r="Q247" s="70"/>
    </row>
    <row r="248" spans="1:17" ht="15.75" customHeight="1" x14ac:dyDescent="0.25">
      <c r="A248" s="70"/>
      <c r="B248" s="71"/>
      <c r="C248" s="71"/>
      <c r="D248" s="72"/>
      <c r="E248" s="72"/>
      <c r="F248" s="70"/>
      <c r="G248" s="70"/>
      <c r="H248" s="70"/>
      <c r="I248" s="70"/>
      <c r="J248" s="70"/>
      <c r="K248" s="70"/>
      <c r="L248" s="70"/>
      <c r="M248" s="70"/>
      <c r="N248" s="70"/>
      <c r="O248" s="70"/>
      <c r="P248" s="70"/>
      <c r="Q248" s="70"/>
    </row>
    <row r="249" spans="1:17" ht="15.75" customHeight="1" x14ac:dyDescent="0.25">
      <c r="A249" s="70"/>
      <c r="B249" s="71"/>
      <c r="C249" s="71"/>
      <c r="D249" s="72"/>
      <c r="E249" s="72"/>
      <c r="F249" s="70"/>
      <c r="G249" s="70"/>
      <c r="H249" s="70"/>
      <c r="I249" s="70"/>
      <c r="J249" s="70"/>
      <c r="K249" s="70"/>
      <c r="L249" s="70"/>
      <c r="M249" s="70"/>
      <c r="N249" s="70"/>
      <c r="O249" s="70"/>
      <c r="P249" s="70"/>
      <c r="Q249" s="70"/>
    </row>
    <row r="250" spans="1:17" ht="15.75" customHeight="1" x14ac:dyDescent="0.25">
      <c r="A250" s="70"/>
      <c r="B250" s="71"/>
      <c r="C250" s="71"/>
      <c r="D250" s="72"/>
      <c r="E250" s="72"/>
      <c r="F250" s="70"/>
      <c r="G250" s="70"/>
      <c r="H250" s="70"/>
      <c r="I250" s="70"/>
      <c r="J250" s="70"/>
      <c r="K250" s="70"/>
      <c r="L250" s="70"/>
      <c r="M250" s="70"/>
      <c r="N250" s="70"/>
      <c r="O250" s="70"/>
      <c r="P250" s="70"/>
      <c r="Q250" s="70"/>
    </row>
    <row r="251" spans="1:17" ht="15.75" customHeight="1" x14ac:dyDescent="0.25">
      <c r="A251" s="70"/>
      <c r="B251" s="71"/>
      <c r="C251" s="71"/>
      <c r="D251" s="72"/>
      <c r="E251" s="72"/>
      <c r="F251" s="70"/>
      <c r="G251" s="70"/>
      <c r="H251" s="70"/>
      <c r="I251" s="70"/>
      <c r="J251" s="70"/>
      <c r="K251" s="70"/>
      <c r="L251" s="70"/>
      <c r="M251" s="70"/>
      <c r="N251" s="70"/>
      <c r="O251" s="70"/>
      <c r="P251" s="70"/>
      <c r="Q251" s="70"/>
    </row>
    <row r="252" spans="1:17" ht="15.75" customHeight="1" x14ac:dyDescent="0.25">
      <c r="A252" s="70"/>
      <c r="B252" s="71"/>
      <c r="C252" s="71"/>
      <c r="D252" s="72"/>
      <c r="E252" s="72"/>
      <c r="F252" s="70"/>
      <c r="G252" s="70"/>
      <c r="H252" s="70"/>
      <c r="I252" s="70"/>
      <c r="J252" s="70"/>
      <c r="K252" s="70"/>
      <c r="L252" s="70"/>
      <c r="M252" s="70"/>
      <c r="N252" s="70"/>
      <c r="O252" s="70"/>
      <c r="P252" s="70"/>
      <c r="Q252" s="70"/>
    </row>
    <row r="253" spans="1:17" ht="15.75" customHeight="1" x14ac:dyDescent="0.25">
      <c r="A253" s="70"/>
      <c r="B253" s="71"/>
      <c r="C253" s="71"/>
      <c r="D253" s="72"/>
      <c r="E253" s="72"/>
      <c r="F253" s="70"/>
      <c r="G253" s="70"/>
      <c r="H253" s="70"/>
      <c r="I253" s="70"/>
      <c r="J253" s="70"/>
      <c r="K253" s="70"/>
      <c r="L253" s="70"/>
      <c r="M253" s="70"/>
      <c r="N253" s="70"/>
      <c r="O253" s="70"/>
      <c r="P253" s="70"/>
      <c r="Q253" s="70"/>
    </row>
    <row r="254" spans="1:17" ht="15.75" customHeight="1" x14ac:dyDescent="0.25">
      <c r="A254" s="70"/>
      <c r="B254" s="71"/>
      <c r="C254" s="71"/>
      <c r="D254" s="72"/>
      <c r="E254" s="72"/>
      <c r="F254" s="70"/>
      <c r="G254" s="70"/>
      <c r="H254" s="70"/>
      <c r="I254" s="70"/>
      <c r="J254" s="70"/>
      <c r="K254" s="70"/>
      <c r="L254" s="70"/>
      <c r="M254" s="70"/>
      <c r="N254" s="70"/>
      <c r="O254" s="70"/>
      <c r="P254" s="70"/>
      <c r="Q254" s="70"/>
    </row>
    <row r="255" spans="1:17" ht="15.75" customHeight="1" x14ac:dyDescent="0.25">
      <c r="A255" s="70"/>
      <c r="B255" s="71"/>
      <c r="C255" s="71"/>
      <c r="D255" s="72"/>
      <c r="E255" s="72"/>
      <c r="F255" s="70"/>
      <c r="G255" s="70"/>
      <c r="H255" s="70"/>
      <c r="I255" s="70"/>
      <c r="J255" s="70"/>
      <c r="K255" s="70"/>
      <c r="L255" s="70"/>
      <c r="M255" s="70"/>
      <c r="N255" s="70"/>
      <c r="O255" s="70"/>
      <c r="P255" s="70"/>
      <c r="Q255" s="70"/>
    </row>
    <row r="256" spans="1:17" ht="15.75" customHeight="1" x14ac:dyDescent="0.25">
      <c r="A256" s="70"/>
      <c r="B256" s="71"/>
      <c r="C256" s="71"/>
      <c r="D256" s="72"/>
      <c r="E256" s="72"/>
      <c r="F256" s="70"/>
      <c r="G256" s="70"/>
      <c r="H256" s="70"/>
      <c r="I256" s="70"/>
      <c r="J256" s="70"/>
      <c r="K256" s="70"/>
      <c r="L256" s="70"/>
      <c r="M256" s="70"/>
      <c r="N256" s="70"/>
      <c r="O256" s="70"/>
      <c r="P256" s="70"/>
      <c r="Q256" s="70"/>
    </row>
    <row r="257" spans="1:17" ht="15.75" customHeight="1" x14ac:dyDescent="0.25">
      <c r="A257" s="70"/>
      <c r="B257" s="71"/>
      <c r="C257" s="71"/>
      <c r="D257" s="72"/>
      <c r="E257" s="72"/>
      <c r="F257" s="70"/>
      <c r="G257" s="70"/>
      <c r="H257" s="70"/>
      <c r="I257" s="70"/>
      <c r="J257" s="70"/>
      <c r="K257" s="70"/>
      <c r="L257" s="70"/>
      <c r="M257" s="70"/>
      <c r="N257" s="70"/>
      <c r="O257" s="70"/>
      <c r="P257" s="70"/>
      <c r="Q257" s="70"/>
    </row>
    <row r="258" spans="1:17" ht="15.75" customHeight="1" x14ac:dyDescent="0.25">
      <c r="A258" s="70"/>
      <c r="B258" s="71"/>
      <c r="C258" s="71"/>
      <c r="D258" s="72"/>
      <c r="E258" s="72"/>
      <c r="F258" s="70"/>
      <c r="G258" s="70"/>
      <c r="H258" s="70"/>
      <c r="I258" s="70"/>
      <c r="J258" s="70"/>
      <c r="K258" s="70"/>
      <c r="L258" s="70"/>
      <c r="M258" s="70"/>
      <c r="N258" s="70"/>
      <c r="O258" s="70"/>
      <c r="P258" s="70"/>
      <c r="Q258" s="70"/>
    </row>
    <row r="259" spans="1:17" ht="15.75" customHeight="1" x14ac:dyDescent="0.25">
      <c r="A259" s="70"/>
      <c r="B259" s="71"/>
      <c r="C259" s="71"/>
      <c r="D259" s="72"/>
      <c r="E259" s="72"/>
      <c r="F259" s="70"/>
      <c r="G259" s="70"/>
      <c r="H259" s="70"/>
      <c r="I259" s="70"/>
      <c r="J259" s="70"/>
      <c r="K259" s="70"/>
      <c r="L259" s="70"/>
      <c r="M259" s="70"/>
      <c r="N259" s="70"/>
      <c r="O259" s="70"/>
      <c r="P259" s="70"/>
      <c r="Q259" s="70"/>
    </row>
    <row r="260" spans="1:17" ht="15.75" customHeight="1" x14ac:dyDescent="0.25">
      <c r="A260" s="70"/>
      <c r="B260" s="71"/>
      <c r="C260" s="71"/>
      <c r="D260" s="72"/>
      <c r="E260" s="72"/>
      <c r="F260" s="70"/>
      <c r="G260" s="70"/>
      <c r="H260" s="70"/>
      <c r="I260" s="70"/>
      <c r="J260" s="70"/>
      <c r="K260" s="70"/>
      <c r="L260" s="70"/>
      <c r="M260" s="70"/>
      <c r="N260" s="70"/>
      <c r="O260" s="70"/>
      <c r="P260" s="70"/>
      <c r="Q260" s="70"/>
    </row>
    <row r="261" spans="1:17" ht="15.75" customHeight="1" x14ac:dyDescent="0.25">
      <c r="A261" s="70"/>
      <c r="B261" s="71"/>
      <c r="C261" s="71"/>
      <c r="D261" s="72"/>
      <c r="E261" s="72"/>
      <c r="F261" s="70"/>
      <c r="G261" s="70"/>
      <c r="H261" s="70"/>
      <c r="I261" s="70"/>
      <c r="J261" s="70"/>
      <c r="K261" s="70"/>
      <c r="L261" s="70"/>
      <c r="M261" s="70"/>
      <c r="N261" s="70"/>
      <c r="O261" s="70"/>
      <c r="P261" s="70"/>
      <c r="Q261" s="70"/>
    </row>
    <row r="262" spans="1:17" ht="15.75" customHeight="1" x14ac:dyDescent="0.25">
      <c r="A262" s="70"/>
      <c r="B262" s="71"/>
      <c r="C262" s="71"/>
      <c r="D262" s="72"/>
      <c r="E262" s="72"/>
      <c r="F262" s="70"/>
      <c r="G262" s="70"/>
      <c r="H262" s="70"/>
      <c r="I262" s="70"/>
      <c r="J262" s="70"/>
      <c r="K262" s="70"/>
      <c r="L262" s="70"/>
      <c r="M262" s="70"/>
      <c r="N262" s="70"/>
      <c r="O262" s="70"/>
      <c r="P262" s="70"/>
      <c r="Q262" s="70"/>
    </row>
    <row r="263" spans="1:17" ht="15.75" customHeight="1" x14ac:dyDescent="0.25">
      <c r="A263" s="70"/>
      <c r="B263" s="71"/>
      <c r="C263" s="71"/>
      <c r="D263" s="72"/>
      <c r="E263" s="72"/>
      <c r="F263" s="70"/>
      <c r="G263" s="70"/>
      <c r="H263" s="70"/>
      <c r="I263" s="70"/>
      <c r="J263" s="70"/>
      <c r="K263" s="70"/>
      <c r="L263" s="70"/>
      <c r="M263" s="70"/>
      <c r="N263" s="70"/>
      <c r="O263" s="70"/>
      <c r="P263" s="70"/>
      <c r="Q263" s="70"/>
    </row>
    <row r="264" spans="1:17" ht="15.75" customHeight="1" x14ac:dyDescent="0.25">
      <c r="A264" s="70"/>
      <c r="B264" s="71"/>
      <c r="C264" s="71"/>
      <c r="D264" s="72"/>
      <c r="E264" s="72"/>
      <c r="F264" s="70"/>
      <c r="G264" s="70"/>
      <c r="H264" s="70"/>
      <c r="I264" s="70"/>
      <c r="J264" s="70"/>
      <c r="K264" s="70"/>
      <c r="L264" s="70"/>
      <c r="M264" s="70"/>
      <c r="N264" s="70"/>
      <c r="O264" s="70"/>
      <c r="P264" s="70"/>
      <c r="Q264" s="70"/>
    </row>
    <row r="265" spans="1:17" ht="15.75" customHeight="1" x14ac:dyDescent="0.25">
      <c r="A265" s="70"/>
      <c r="B265" s="71"/>
      <c r="C265" s="71"/>
      <c r="D265" s="72"/>
      <c r="E265" s="72"/>
      <c r="F265" s="70"/>
      <c r="G265" s="70"/>
      <c r="H265" s="70"/>
      <c r="I265" s="70"/>
      <c r="J265" s="70"/>
      <c r="K265" s="70"/>
      <c r="L265" s="70"/>
      <c r="M265" s="70"/>
      <c r="N265" s="70"/>
      <c r="O265" s="70"/>
      <c r="P265" s="70"/>
      <c r="Q265" s="70"/>
    </row>
    <row r="266" spans="1:17" ht="15.75" customHeight="1" x14ac:dyDescent="0.25">
      <c r="A266" s="70"/>
      <c r="B266" s="71"/>
      <c r="C266" s="71"/>
      <c r="D266" s="72"/>
      <c r="E266" s="72"/>
      <c r="F266" s="70"/>
      <c r="G266" s="70"/>
      <c r="H266" s="70"/>
      <c r="I266" s="70"/>
      <c r="J266" s="70"/>
      <c r="K266" s="70"/>
      <c r="L266" s="70"/>
      <c r="M266" s="70"/>
      <c r="N266" s="70"/>
      <c r="O266" s="70"/>
      <c r="P266" s="70"/>
      <c r="Q266" s="70"/>
    </row>
    <row r="267" spans="1:17" ht="15.75" customHeight="1" x14ac:dyDescent="0.25">
      <c r="A267" s="70"/>
      <c r="B267" s="71"/>
      <c r="C267" s="71"/>
      <c r="D267" s="72"/>
      <c r="E267" s="72"/>
      <c r="F267" s="70"/>
      <c r="G267" s="70"/>
      <c r="H267" s="70"/>
      <c r="I267" s="70"/>
      <c r="J267" s="70"/>
      <c r="K267" s="70"/>
      <c r="L267" s="70"/>
      <c r="M267" s="70"/>
      <c r="N267" s="70"/>
      <c r="O267" s="70"/>
      <c r="P267" s="70"/>
      <c r="Q267" s="70"/>
    </row>
    <row r="268" spans="1:17" ht="15.75" customHeight="1" x14ac:dyDescent="0.25">
      <c r="A268" s="70"/>
      <c r="B268" s="71"/>
      <c r="C268" s="71"/>
      <c r="D268" s="72"/>
      <c r="E268" s="72"/>
      <c r="F268" s="70"/>
      <c r="G268" s="70"/>
      <c r="H268" s="70"/>
      <c r="I268" s="70"/>
      <c r="J268" s="70"/>
      <c r="K268" s="70"/>
      <c r="L268" s="70"/>
      <c r="M268" s="70"/>
      <c r="N268" s="70"/>
      <c r="O268" s="70"/>
      <c r="P268" s="70"/>
      <c r="Q268" s="70"/>
    </row>
    <row r="269" spans="1:17" ht="15.75" customHeight="1" x14ac:dyDescent="0.25">
      <c r="A269" s="70"/>
      <c r="B269" s="71"/>
      <c r="C269" s="71"/>
      <c r="D269" s="72"/>
      <c r="E269" s="72"/>
      <c r="F269" s="70"/>
      <c r="G269" s="70"/>
      <c r="H269" s="70"/>
      <c r="I269" s="70"/>
      <c r="J269" s="70"/>
      <c r="K269" s="70"/>
      <c r="L269" s="70"/>
      <c r="M269" s="70"/>
      <c r="N269" s="70"/>
      <c r="O269" s="70"/>
      <c r="P269" s="70"/>
      <c r="Q269" s="70"/>
    </row>
    <row r="270" spans="1:17" ht="15.75" customHeight="1" x14ac:dyDescent="0.25">
      <c r="A270" s="70"/>
      <c r="B270" s="71"/>
      <c r="C270" s="71"/>
      <c r="D270" s="72"/>
      <c r="E270" s="72"/>
      <c r="F270" s="70"/>
      <c r="G270" s="70"/>
      <c r="H270" s="70"/>
      <c r="I270" s="70"/>
      <c r="J270" s="70"/>
      <c r="K270" s="70"/>
      <c r="L270" s="70"/>
      <c r="M270" s="70"/>
      <c r="N270" s="70"/>
      <c r="O270" s="70"/>
      <c r="P270" s="70"/>
      <c r="Q270" s="70"/>
    </row>
    <row r="271" spans="1:17" ht="15.75" customHeight="1" x14ac:dyDescent="0.25">
      <c r="A271" s="70"/>
      <c r="B271" s="71"/>
      <c r="C271" s="71"/>
      <c r="D271" s="72"/>
      <c r="E271" s="72"/>
      <c r="F271" s="70"/>
      <c r="G271" s="70"/>
      <c r="H271" s="70"/>
      <c r="I271" s="70"/>
      <c r="J271" s="70"/>
      <c r="K271" s="70"/>
      <c r="L271" s="70"/>
      <c r="M271" s="70"/>
      <c r="N271" s="70"/>
      <c r="O271" s="70"/>
      <c r="P271" s="70"/>
      <c r="Q271" s="70"/>
    </row>
    <row r="272" spans="1:17" ht="15.75" customHeight="1" x14ac:dyDescent="0.25">
      <c r="A272" s="70"/>
      <c r="B272" s="71"/>
      <c r="C272" s="71"/>
      <c r="D272" s="72"/>
      <c r="E272" s="72"/>
      <c r="F272" s="70"/>
      <c r="G272" s="70"/>
      <c r="H272" s="70"/>
      <c r="I272" s="70"/>
      <c r="J272" s="70"/>
      <c r="K272" s="70"/>
      <c r="L272" s="70"/>
      <c r="M272" s="70"/>
      <c r="N272" s="70"/>
      <c r="O272" s="70"/>
      <c r="P272" s="70"/>
      <c r="Q272" s="70"/>
    </row>
    <row r="273" spans="1:17" ht="15.75" customHeight="1" x14ac:dyDescent="0.25">
      <c r="A273" s="70"/>
      <c r="B273" s="71"/>
      <c r="C273" s="71"/>
      <c r="D273" s="72"/>
      <c r="E273" s="72"/>
      <c r="F273" s="70"/>
      <c r="G273" s="70"/>
      <c r="H273" s="70"/>
      <c r="I273" s="70"/>
      <c r="J273" s="70"/>
      <c r="K273" s="70"/>
      <c r="L273" s="70"/>
      <c r="M273" s="70"/>
      <c r="N273" s="70"/>
      <c r="O273" s="70"/>
      <c r="P273" s="70"/>
      <c r="Q273" s="70"/>
    </row>
    <row r="274" spans="1:17" ht="15.75" customHeight="1" x14ac:dyDescent="0.25">
      <c r="A274" s="70"/>
      <c r="B274" s="71"/>
      <c r="C274" s="71"/>
      <c r="D274" s="72"/>
      <c r="E274" s="72"/>
      <c r="F274" s="70"/>
      <c r="G274" s="70"/>
      <c r="H274" s="70"/>
      <c r="I274" s="70"/>
      <c r="J274" s="70"/>
      <c r="K274" s="70"/>
      <c r="L274" s="70"/>
      <c r="M274" s="70"/>
      <c r="N274" s="70"/>
      <c r="O274" s="70"/>
      <c r="P274" s="70"/>
      <c r="Q274" s="70"/>
    </row>
    <row r="275" spans="1:17" ht="15.75" customHeight="1" x14ac:dyDescent="0.25">
      <c r="A275" s="70"/>
      <c r="B275" s="71"/>
      <c r="C275" s="71"/>
      <c r="D275" s="72"/>
      <c r="E275" s="72"/>
      <c r="F275" s="70"/>
      <c r="G275" s="70"/>
      <c r="H275" s="70"/>
      <c r="I275" s="70"/>
      <c r="J275" s="70"/>
      <c r="K275" s="70"/>
      <c r="L275" s="70"/>
      <c r="M275" s="70"/>
      <c r="N275" s="70"/>
      <c r="O275" s="70"/>
      <c r="P275" s="70"/>
      <c r="Q275" s="70"/>
    </row>
    <row r="276" spans="1:17" ht="15.75" customHeight="1" x14ac:dyDescent="0.25">
      <c r="A276" s="70"/>
      <c r="B276" s="71"/>
      <c r="C276" s="71"/>
      <c r="D276" s="72"/>
      <c r="E276" s="72"/>
      <c r="F276" s="70"/>
      <c r="G276" s="70"/>
      <c r="H276" s="70"/>
      <c r="I276" s="70"/>
      <c r="J276" s="70"/>
      <c r="K276" s="70"/>
      <c r="L276" s="70"/>
      <c r="M276" s="70"/>
      <c r="N276" s="70"/>
      <c r="O276" s="70"/>
      <c r="P276" s="70"/>
      <c r="Q276" s="70"/>
    </row>
    <row r="277" spans="1:17" ht="15.75" customHeight="1" x14ac:dyDescent="0.25">
      <c r="A277" s="70"/>
      <c r="B277" s="71"/>
      <c r="C277" s="71"/>
      <c r="D277" s="72"/>
      <c r="E277" s="72"/>
      <c r="F277" s="70"/>
      <c r="G277" s="70"/>
      <c r="H277" s="70"/>
      <c r="I277" s="70"/>
      <c r="J277" s="70"/>
      <c r="K277" s="70"/>
      <c r="L277" s="70"/>
      <c r="M277" s="70"/>
      <c r="N277" s="70"/>
      <c r="O277" s="70"/>
      <c r="P277" s="70"/>
      <c r="Q277" s="70"/>
    </row>
    <row r="278" spans="1:17" ht="15.75" customHeight="1" x14ac:dyDescent="0.25">
      <c r="A278" s="70"/>
      <c r="B278" s="71"/>
      <c r="C278" s="71"/>
      <c r="D278" s="72"/>
      <c r="E278" s="72"/>
      <c r="F278" s="70"/>
      <c r="G278" s="70"/>
      <c r="H278" s="70"/>
      <c r="I278" s="70"/>
      <c r="J278" s="70"/>
      <c r="K278" s="70"/>
      <c r="L278" s="70"/>
      <c r="M278" s="70"/>
      <c r="N278" s="70"/>
      <c r="O278" s="70"/>
      <c r="P278" s="70"/>
      <c r="Q278" s="70"/>
    </row>
    <row r="279" spans="1:17" ht="15.75" customHeight="1" x14ac:dyDescent="0.25">
      <c r="A279" s="70"/>
      <c r="B279" s="71"/>
      <c r="C279" s="71"/>
      <c r="D279" s="72"/>
      <c r="E279" s="72"/>
      <c r="F279" s="70"/>
      <c r="G279" s="70"/>
      <c r="H279" s="70"/>
      <c r="I279" s="70"/>
      <c r="J279" s="70"/>
      <c r="K279" s="70"/>
      <c r="L279" s="70"/>
      <c r="M279" s="70"/>
      <c r="N279" s="70"/>
      <c r="O279" s="70"/>
      <c r="P279" s="70"/>
      <c r="Q279" s="70"/>
    </row>
    <row r="280" spans="1:17" ht="15.75" customHeight="1" x14ac:dyDescent="0.25">
      <c r="A280" s="70"/>
      <c r="B280" s="71"/>
      <c r="C280" s="71"/>
      <c r="D280" s="72"/>
      <c r="E280" s="72"/>
      <c r="F280" s="70"/>
      <c r="G280" s="70"/>
      <c r="H280" s="70"/>
      <c r="I280" s="70"/>
      <c r="J280" s="70"/>
      <c r="K280" s="70"/>
      <c r="L280" s="70"/>
      <c r="M280" s="70"/>
      <c r="N280" s="70"/>
      <c r="O280" s="70"/>
      <c r="P280" s="70"/>
      <c r="Q280" s="70"/>
    </row>
    <row r="281" spans="1:17" ht="15.75" customHeight="1" x14ac:dyDescent="0.25">
      <c r="A281" s="70"/>
      <c r="B281" s="71"/>
      <c r="C281" s="71"/>
      <c r="D281" s="72"/>
      <c r="E281" s="72"/>
      <c r="F281" s="70"/>
      <c r="G281" s="70"/>
      <c r="H281" s="70"/>
      <c r="I281" s="70"/>
      <c r="J281" s="70"/>
      <c r="K281" s="70"/>
      <c r="L281" s="70"/>
      <c r="M281" s="70"/>
      <c r="N281" s="70"/>
      <c r="O281" s="70"/>
      <c r="P281" s="70"/>
      <c r="Q281" s="70"/>
    </row>
    <row r="282" spans="1:17" ht="15.75" customHeight="1" x14ac:dyDescent="0.25">
      <c r="A282" s="70"/>
      <c r="B282" s="71"/>
      <c r="C282" s="71"/>
      <c r="D282" s="72"/>
      <c r="E282" s="72"/>
      <c r="F282" s="70"/>
      <c r="G282" s="70"/>
      <c r="H282" s="70"/>
      <c r="I282" s="70"/>
      <c r="J282" s="70"/>
      <c r="K282" s="70"/>
      <c r="L282" s="70"/>
      <c r="M282" s="70"/>
      <c r="N282" s="70"/>
      <c r="O282" s="70"/>
      <c r="P282" s="70"/>
      <c r="Q282" s="70"/>
    </row>
    <row r="283" spans="1:17" ht="15.75" customHeight="1" x14ac:dyDescent="0.25">
      <c r="A283" s="70"/>
      <c r="B283" s="71"/>
      <c r="C283" s="71"/>
      <c r="D283" s="72"/>
      <c r="E283" s="72"/>
      <c r="F283" s="70"/>
      <c r="G283" s="70"/>
      <c r="H283" s="70"/>
      <c r="I283" s="70"/>
      <c r="J283" s="70"/>
      <c r="K283" s="70"/>
      <c r="L283" s="70"/>
      <c r="M283" s="70"/>
      <c r="N283" s="70"/>
      <c r="O283" s="70"/>
      <c r="P283" s="70"/>
      <c r="Q283" s="70"/>
    </row>
    <row r="284" spans="1:17" ht="15.75" customHeight="1" x14ac:dyDescent="0.25">
      <c r="A284" s="70"/>
      <c r="B284" s="71"/>
      <c r="C284" s="71"/>
      <c r="D284" s="72"/>
      <c r="E284" s="72"/>
      <c r="F284" s="70"/>
      <c r="G284" s="70"/>
      <c r="H284" s="70"/>
      <c r="I284" s="70"/>
      <c r="J284" s="70"/>
      <c r="K284" s="70"/>
      <c r="L284" s="70"/>
      <c r="M284" s="70"/>
      <c r="N284" s="70"/>
      <c r="O284" s="70"/>
      <c r="P284" s="70"/>
      <c r="Q284" s="70"/>
    </row>
    <row r="285" spans="1:17" ht="15.75" customHeight="1" x14ac:dyDescent="0.25">
      <c r="A285" s="70"/>
      <c r="B285" s="71"/>
      <c r="C285" s="71"/>
      <c r="D285" s="72"/>
      <c r="E285" s="72"/>
      <c r="F285" s="70"/>
      <c r="G285" s="70"/>
      <c r="H285" s="70"/>
      <c r="I285" s="70"/>
      <c r="J285" s="70"/>
      <c r="K285" s="70"/>
      <c r="L285" s="70"/>
      <c r="M285" s="70"/>
      <c r="N285" s="70"/>
      <c r="O285" s="70"/>
      <c r="P285" s="70"/>
      <c r="Q285" s="70"/>
    </row>
    <row r="286" spans="1:17" ht="15.75" customHeight="1" x14ac:dyDescent="0.25">
      <c r="A286" s="70"/>
      <c r="B286" s="71"/>
      <c r="C286" s="71"/>
      <c r="D286" s="72"/>
      <c r="E286" s="72"/>
      <c r="F286" s="70"/>
      <c r="G286" s="70"/>
      <c r="H286" s="70"/>
      <c r="I286" s="70"/>
      <c r="J286" s="70"/>
      <c r="K286" s="70"/>
      <c r="L286" s="70"/>
      <c r="M286" s="70"/>
      <c r="N286" s="70"/>
      <c r="O286" s="70"/>
      <c r="P286" s="70"/>
      <c r="Q286" s="70"/>
    </row>
    <row r="287" spans="1:17" ht="15.75" customHeight="1" x14ac:dyDescent="0.25">
      <c r="A287" s="70"/>
      <c r="B287" s="71"/>
      <c r="C287" s="71"/>
      <c r="D287" s="72"/>
      <c r="E287" s="72"/>
      <c r="F287" s="70"/>
      <c r="G287" s="70"/>
      <c r="H287" s="70"/>
      <c r="I287" s="70"/>
      <c r="J287" s="70"/>
      <c r="K287" s="70"/>
      <c r="L287" s="70"/>
      <c r="M287" s="70"/>
      <c r="N287" s="70"/>
      <c r="O287" s="70"/>
      <c r="P287" s="70"/>
      <c r="Q287" s="70"/>
    </row>
    <row r="288" spans="1:17" ht="15.75" customHeight="1" x14ac:dyDescent="0.25">
      <c r="A288" s="70"/>
      <c r="B288" s="71"/>
      <c r="C288" s="71"/>
      <c r="D288" s="72"/>
      <c r="E288" s="72"/>
      <c r="F288" s="70"/>
      <c r="G288" s="70"/>
      <c r="H288" s="70"/>
      <c r="I288" s="70"/>
      <c r="J288" s="70"/>
      <c r="K288" s="70"/>
      <c r="L288" s="70"/>
      <c r="M288" s="70"/>
      <c r="N288" s="70"/>
      <c r="O288" s="70"/>
      <c r="P288" s="70"/>
      <c r="Q288" s="70"/>
    </row>
    <row r="289" spans="1:17" ht="15.75" customHeight="1" x14ac:dyDescent="0.25">
      <c r="A289" s="70"/>
      <c r="B289" s="71"/>
      <c r="C289" s="71"/>
      <c r="D289" s="72"/>
      <c r="E289" s="72"/>
      <c r="F289" s="70"/>
      <c r="G289" s="70"/>
      <c r="H289" s="70"/>
      <c r="I289" s="70"/>
      <c r="J289" s="70"/>
      <c r="K289" s="70"/>
      <c r="L289" s="70"/>
      <c r="M289" s="70"/>
      <c r="N289" s="70"/>
      <c r="O289" s="70"/>
      <c r="P289" s="70"/>
      <c r="Q289" s="70"/>
    </row>
    <row r="290" spans="1:17" ht="15.75" customHeight="1" x14ac:dyDescent="0.25">
      <c r="A290" s="70"/>
      <c r="B290" s="71"/>
      <c r="C290" s="71"/>
      <c r="D290" s="72"/>
      <c r="E290" s="72"/>
      <c r="F290" s="70"/>
      <c r="G290" s="70"/>
      <c r="H290" s="70"/>
      <c r="I290" s="70"/>
      <c r="J290" s="70"/>
      <c r="K290" s="70"/>
      <c r="L290" s="70"/>
      <c r="M290" s="70"/>
      <c r="N290" s="70"/>
      <c r="O290" s="70"/>
      <c r="P290" s="70"/>
      <c r="Q290" s="70"/>
    </row>
    <row r="291" spans="1:17" ht="15.75" customHeight="1" x14ac:dyDescent="0.25">
      <c r="A291" s="70"/>
      <c r="B291" s="71"/>
      <c r="C291" s="71"/>
      <c r="D291" s="72"/>
      <c r="E291" s="72"/>
      <c r="F291" s="70"/>
      <c r="G291" s="70"/>
      <c r="H291" s="70"/>
      <c r="I291" s="70"/>
      <c r="J291" s="70"/>
      <c r="K291" s="70"/>
      <c r="L291" s="70"/>
      <c r="M291" s="70"/>
      <c r="N291" s="70"/>
      <c r="O291" s="70"/>
      <c r="P291" s="70"/>
      <c r="Q291" s="70"/>
    </row>
    <row r="292" spans="1:17" ht="15.75" customHeight="1" x14ac:dyDescent="0.25">
      <c r="A292" s="70"/>
      <c r="B292" s="71"/>
      <c r="C292" s="71"/>
      <c r="D292" s="72"/>
      <c r="E292" s="72"/>
      <c r="F292" s="70"/>
      <c r="G292" s="70"/>
      <c r="H292" s="70"/>
      <c r="I292" s="70"/>
      <c r="J292" s="70"/>
      <c r="K292" s="70"/>
      <c r="L292" s="70"/>
      <c r="M292" s="70"/>
      <c r="N292" s="70"/>
      <c r="O292" s="70"/>
      <c r="P292" s="70"/>
      <c r="Q292" s="70"/>
    </row>
    <row r="293" spans="1:17" ht="15.75" customHeight="1" x14ac:dyDescent="0.25">
      <c r="A293" s="70"/>
      <c r="B293" s="71"/>
      <c r="C293" s="71"/>
      <c r="D293" s="72"/>
      <c r="E293" s="72"/>
      <c r="F293" s="70"/>
      <c r="G293" s="70"/>
      <c r="H293" s="70"/>
      <c r="I293" s="70"/>
      <c r="J293" s="70"/>
      <c r="K293" s="70"/>
      <c r="L293" s="70"/>
      <c r="M293" s="70"/>
      <c r="N293" s="70"/>
      <c r="O293" s="70"/>
      <c r="P293" s="70"/>
      <c r="Q293" s="70"/>
    </row>
    <row r="294" spans="1:17" ht="15.75" customHeight="1" x14ac:dyDescent="0.25">
      <c r="A294" s="70"/>
      <c r="B294" s="71"/>
      <c r="C294" s="71"/>
      <c r="D294" s="72"/>
      <c r="E294" s="72"/>
      <c r="F294" s="70"/>
      <c r="G294" s="70"/>
      <c r="H294" s="70"/>
      <c r="I294" s="70"/>
      <c r="J294" s="70"/>
      <c r="K294" s="70"/>
      <c r="L294" s="70"/>
      <c r="M294" s="70"/>
      <c r="N294" s="70"/>
      <c r="O294" s="70"/>
      <c r="P294" s="70"/>
      <c r="Q294" s="70"/>
    </row>
    <row r="295" spans="1:17" ht="15.75" customHeight="1" x14ac:dyDescent="0.25">
      <c r="A295" s="70"/>
      <c r="B295" s="71"/>
      <c r="C295" s="71"/>
      <c r="D295" s="72"/>
      <c r="E295" s="72"/>
      <c r="F295" s="70"/>
      <c r="G295" s="70"/>
      <c r="H295" s="70"/>
      <c r="I295" s="70"/>
      <c r="J295" s="70"/>
      <c r="K295" s="70"/>
      <c r="L295" s="70"/>
      <c r="M295" s="70"/>
      <c r="N295" s="70"/>
      <c r="O295" s="70"/>
      <c r="P295" s="70"/>
      <c r="Q295" s="70"/>
    </row>
    <row r="296" spans="1:17" ht="15.75" customHeight="1" x14ac:dyDescent="0.25">
      <c r="A296" s="70"/>
      <c r="B296" s="71"/>
      <c r="C296" s="71"/>
      <c r="D296" s="72"/>
      <c r="E296" s="72"/>
      <c r="F296" s="70"/>
      <c r="G296" s="70"/>
      <c r="H296" s="70"/>
      <c r="I296" s="70"/>
      <c r="J296" s="70"/>
      <c r="K296" s="70"/>
      <c r="L296" s="70"/>
      <c r="M296" s="70"/>
      <c r="N296" s="70"/>
      <c r="O296" s="70"/>
      <c r="P296" s="70"/>
      <c r="Q296" s="70"/>
    </row>
    <row r="297" spans="1:17" ht="15.75" customHeight="1" x14ac:dyDescent="0.25">
      <c r="A297" s="70"/>
      <c r="B297" s="71"/>
      <c r="C297" s="71"/>
      <c r="D297" s="72"/>
      <c r="E297" s="72"/>
      <c r="F297" s="70"/>
      <c r="G297" s="70"/>
      <c r="H297" s="70"/>
      <c r="I297" s="70"/>
      <c r="J297" s="70"/>
      <c r="K297" s="70"/>
      <c r="L297" s="70"/>
      <c r="M297" s="70"/>
      <c r="N297" s="70"/>
      <c r="O297" s="70"/>
      <c r="P297" s="70"/>
      <c r="Q297" s="70"/>
    </row>
    <row r="298" spans="1:17" ht="15.75" customHeight="1" x14ac:dyDescent="0.25">
      <c r="A298" s="70"/>
      <c r="B298" s="71"/>
      <c r="C298" s="71"/>
      <c r="D298" s="72"/>
      <c r="E298" s="72"/>
      <c r="F298" s="70"/>
      <c r="G298" s="70"/>
      <c r="H298" s="70"/>
      <c r="I298" s="70"/>
      <c r="J298" s="70"/>
      <c r="K298" s="70"/>
      <c r="L298" s="70"/>
      <c r="M298" s="70"/>
      <c r="N298" s="70"/>
      <c r="O298" s="70"/>
      <c r="P298" s="70"/>
      <c r="Q298" s="70"/>
    </row>
    <row r="299" spans="1:17" ht="15.75" customHeight="1" x14ac:dyDescent="0.25">
      <c r="A299" s="70"/>
      <c r="B299" s="71"/>
      <c r="C299" s="71"/>
      <c r="D299" s="72"/>
      <c r="E299" s="72"/>
      <c r="F299" s="70"/>
      <c r="G299" s="70"/>
      <c r="H299" s="70"/>
      <c r="I299" s="70"/>
      <c r="J299" s="70"/>
      <c r="K299" s="70"/>
      <c r="L299" s="70"/>
      <c r="M299" s="70"/>
      <c r="N299" s="70"/>
      <c r="O299" s="70"/>
      <c r="P299" s="70"/>
      <c r="Q299" s="70"/>
    </row>
    <row r="300" spans="1:17" ht="15.75" customHeight="1" x14ac:dyDescent="0.25">
      <c r="A300" s="70"/>
      <c r="B300" s="71"/>
      <c r="C300" s="71"/>
      <c r="D300" s="72"/>
      <c r="E300" s="72"/>
      <c r="F300" s="70"/>
      <c r="G300" s="70"/>
      <c r="H300" s="70"/>
      <c r="I300" s="70"/>
      <c r="J300" s="70"/>
      <c r="K300" s="70"/>
      <c r="L300" s="70"/>
      <c r="M300" s="70"/>
      <c r="N300" s="70"/>
      <c r="O300" s="70"/>
      <c r="P300" s="70"/>
      <c r="Q300" s="70"/>
    </row>
    <row r="301" spans="1:17" ht="15.75" customHeight="1" x14ac:dyDescent="0.25">
      <c r="A301" s="70"/>
      <c r="B301" s="71"/>
      <c r="C301" s="71"/>
      <c r="D301" s="72"/>
      <c r="E301" s="72"/>
      <c r="F301" s="70"/>
      <c r="G301" s="70"/>
      <c r="H301" s="70"/>
      <c r="I301" s="70"/>
      <c r="J301" s="70"/>
      <c r="K301" s="70"/>
      <c r="L301" s="70"/>
      <c r="M301" s="70"/>
      <c r="N301" s="70"/>
      <c r="O301" s="70"/>
      <c r="P301" s="70"/>
      <c r="Q301" s="70"/>
    </row>
    <row r="302" spans="1:17" ht="15.75" customHeight="1" x14ac:dyDescent="0.25">
      <c r="A302" s="70"/>
      <c r="B302" s="71"/>
      <c r="C302" s="71"/>
      <c r="D302" s="72"/>
      <c r="E302" s="72"/>
      <c r="F302" s="70"/>
      <c r="G302" s="70"/>
      <c r="H302" s="70"/>
      <c r="I302" s="70"/>
      <c r="J302" s="70"/>
      <c r="K302" s="70"/>
      <c r="L302" s="70"/>
      <c r="M302" s="70"/>
      <c r="N302" s="70"/>
      <c r="O302" s="70"/>
      <c r="P302" s="70"/>
      <c r="Q302" s="70"/>
    </row>
    <row r="303" spans="1:17" ht="15.75" customHeight="1" x14ac:dyDescent="0.25">
      <c r="A303" s="70"/>
      <c r="B303" s="71"/>
      <c r="C303" s="71"/>
      <c r="D303" s="72"/>
      <c r="E303" s="72"/>
      <c r="F303" s="70"/>
      <c r="G303" s="70"/>
      <c r="H303" s="70"/>
      <c r="I303" s="70"/>
      <c r="J303" s="70"/>
      <c r="K303" s="70"/>
      <c r="L303" s="70"/>
      <c r="M303" s="70"/>
      <c r="N303" s="70"/>
      <c r="O303" s="70"/>
      <c r="P303" s="70"/>
      <c r="Q303" s="70"/>
    </row>
    <row r="304" spans="1:17" ht="15.75" customHeight="1" x14ac:dyDescent="0.25">
      <c r="A304" s="70"/>
      <c r="B304" s="71"/>
      <c r="C304" s="71"/>
      <c r="D304" s="72"/>
      <c r="E304" s="72"/>
      <c r="F304" s="70"/>
      <c r="G304" s="70"/>
      <c r="H304" s="70"/>
      <c r="I304" s="70"/>
      <c r="J304" s="70"/>
      <c r="K304" s="70"/>
      <c r="L304" s="70"/>
      <c r="M304" s="70"/>
      <c r="N304" s="70"/>
      <c r="O304" s="70"/>
      <c r="P304" s="70"/>
      <c r="Q304" s="70"/>
    </row>
    <row r="305" spans="1:17" ht="15.75" customHeight="1" x14ac:dyDescent="0.25">
      <c r="A305" s="70"/>
      <c r="B305" s="71"/>
      <c r="C305" s="71"/>
      <c r="D305" s="72"/>
      <c r="E305" s="72"/>
      <c r="F305" s="70"/>
      <c r="G305" s="70"/>
      <c r="H305" s="70"/>
      <c r="I305" s="70"/>
      <c r="J305" s="70"/>
      <c r="K305" s="70"/>
      <c r="L305" s="70"/>
      <c r="M305" s="70"/>
      <c r="N305" s="70"/>
      <c r="O305" s="70"/>
      <c r="P305" s="70"/>
      <c r="Q305" s="70"/>
    </row>
    <row r="306" spans="1:17" ht="15.75" customHeight="1" x14ac:dyDescent="0.25">
      <c r="A306" s="70"/>
      <c r="B306" s="71"/>
      <c r="C306" s="71"/>
      <c r="D306" s="72"/>
      <c r="E306" s="72"/>
      <c r="F306" s="70"/>
      <c r="G306" s="70"/>
      <c r="H306" s="70"/>
      <c r="I306" s="70"/>
      <c r="J306" s="70"/>
      <c r="K306" s="70"/>
      <c r="L306" s="70"/>
      <c r="M306" s="70"/>
      <c r="N306" s="70"/>
      <c r="O306" s="70"/>
      <c r="P306" s="70"/>
      <c r="Q306" s="70"/>
    </row>
    <row r="307" spans="1:17" ht="15.75" customHeight="1" x14ac:dyDescent="0.25">
      <c r="A307" s="70"/>
      <c r="B307" s="71"/>
      <c r="C307" s="71"/>
      <c r="D307" s="72"/>
      <c r="E307" s="72"/>
      <c r="F307" s="70"/>
      <c r="G307" s="70"/>
      <c r="H307" s="70"/>
      <c r="I307" s="70"/>
      <c r="J307" s="70"/>
      <c r="K307" s="70"/>
      <c r="L307" s="70"/>
      <c r="M307" s="70"/>
      <c r="N307" s="70"/>
      <c r="O307" s="70"/>
      <c r="P307" s="70"/>
      <c r="Q307" s="70"/>
    </row>
    <row r="308" spans="1:17" ht="15.75" customHeight="1" x14ac:dyDescent="0.25">
      <c r="A308" s="70"/>
      <c r="B308" s="71"/>
      <c r="C308" s="71"/>
      <c r="D308" s="72"/>
      <c r="E308" s="72"/>
      <c r="F308" s="70"/>
      <c r="G308" s="70"/>
      <c r="H308" s="70"/>
      <c r="I308" s="70"/>
      <c r="J308" s="70"/>
      <c r="K308" s="70"/>
      <c r="L308" s="70"/>
      <c r="M308" s="70"/>
      <c r="N308" s="70"/>
      <c r="O308" s="70"/>
      <c r="P308" s="70"/>
      <c r="Q308" s="70"/>
    </row>
    <row r="309" spans="1:17" ht="15.75" customHeight="1" x14ac:dyDescent="0.25">
      <c r="A309" s="70"/>
      <c r="B309" s="71"/>
      <c r="C309" s="71"/>
      <c r="D309" s="72"/>
      <c r="E309" s="72"/>
      <c r="F309" s="70"/>
      <c r="G309" s="70"/>
      <c r="H309" s="70"/>
      <c r="I309" s="70"/>
      <c r="J309" s="70"/>
      <c r="K309" s="70"/>
      <c r="L309" s="70"/>
      <c r="M309" s="70"/>
      <c r="N309" s="70"/>
      <c r="O309" s="70"/>
      <c r="P309" s="70"/>
      <c r="Q309" s="70"/>
    </row>
    <row r="310" spans="1:17" ht="15.75" customHeight="1" x14ac:dyDescent="0.25">
      <c r="A310" s="70"/>
      <c r="B310" s="71"/>
      <c r="C310" s="71"/>
      <c r="D310" s="72"/>
      <c r="E310" s="72"/>
      <c r="F310" s="70"/>
      <c r="G310" s="70"/>
      <c r="H310" s="70"/>
      <c r="I310" s="70"/>
      <c r="J310" s="70"/>
      <c r="K310" s="70"/>
      <c r="L310" s="70"/>
      <c r="M310" s="70"/>
      <c r="N310" s="70"/>
      <c r="O310" s="70"/>
      <c r="P310" s="70"/>
      <c r="Q310" s="70"/>
    </row>
    <row r="311" spans="1:17" ht="15.75" customHeight="1" x14ac:dyDescent="0.25">
      <c r="A311" s="70"/>
      <c r="B311" s="71"/>
      <c r="C311" s="71"/>
      <c r="D311" s="72"/>
      <c r="E311" s="72"/>
      <c r="F311" s="70"/>
      <c r="G311" s="70"/>
      <c r="H311" s="70"/>
      <c r="I311" s="70"/>
      <c r="J311" s="70"/>
      <c r="K311" s="70"/>
      <c r="L311" s="70"/>
      <c r="M311" s="70"/>
      <c r="N311" s="70"/>
      <c r="O311" s="70"/>
      <c r="P311" s="70"/>
      <c r="Q311" s="70"/>
    </row>
    <row r="312" spans="1:17" ht="15.75" customHeight="1" x14ac:dyDescent="0.25">
      <c r="A312" s="70"/>
      <c r="B312" s="71"/>
      <c r="C312" s="71"/>
      <c r="D312" s="72"/>
      <c r="E312" s="72"/>
      <c r="F312" s="70"/>
      <c r="G312" s="70"/>
      <c r="H312" s="70"/>
      <c r="I312" s="70"/>
      <c r="J312" s="70"/>
      <c r="K312" s="70"/>
      <c r="L312" s="70"/>
      <c r="M312" s="70"/>
      <c r="N312" s="70"/>
      <c r="O312" s="70"/>
      <c r="P312" s="70"/>
      <c r="Q312" s="70"/>
    </row>
    <row r="313" spans="1:17" ht="15.75" customHeight="1" x14ac:dyDescent="0.25">
      <c r="A313" s="70"/>
      <c r="B313" s="71"/>
      <c r="C313" s="71"/>
      <c r="D313" s="72"/>
      <c r="E313" s="72"/>
      <c r="F313" s="70"/>
      <c r="G313" s="70"/>
      <c r="H313" s="70"/>
      <c r="I313" s="70"/>
      <c r="J313" s="70"/>
      <c r="K313" s="70"/>
      <c r="L313" s="70"/>
      <c r="M313" s="70"/>
      <c r="N313" s="70"/>
      <c r="O313" s="70"/>
      <c r="P313" s="70"/>
      <c r="Q313" s="70"/>
    </row>
    <row r="314" spans="1:17" ht="15.75" customHeight="1" x14ac:dyDescent="0.25">
      <c r="A314" s="70"/>
      <c r="B314" s="71"/>
      <c r="C314" s="71"/>
      <c r="D314" s="72"/>
      <c r="E314" s="72"/>
      <c r="F314" s="70"/>
      <c r="G314" s="70"/>
      <c r="H314" s="70"/>
      <c r="I314" s="70"/>
      <c r="J314" s="70"/>
      <c r="K314" s="70"/>
      <c r="L314" s="70"/>
      <c r="M314" s="70"/>
      <c r="N314" s="70"/>
      <c r="O314" s="70"/>
      <c r="P314" s="70"/>
      <c r="Q314" s="70"/>
    </row>
    <row r="315" spans="1:17" ht="15.75" customHeight="1" x14ac:dyDescent="0.25">
      <c r="A315" s="70"/>
      <c r="B315" s="71"/>
      <c r="C315" s="71"/>
      <c r="D315" s="72"/>
      <c r="E315" s="72"/>
      <c r="F315" s="70"/>
      <c r="G315" s="70"/>
      <c r="H315" s="70"/>
      <c r="I315" s="70"/>
      <c r="J315" s="70"/>
      <c r="K315" s="70"/>
      <c r="L315" s="70"/>
      <c r="M315" s="70"/>
      <c r="N315" s="70"/>
      <c r="O315" s="70"/>
      <c r="P315" s="70"/>
      <c r="Q315" s="70"/>
    </row>
    <row r="316" spans="1:17" ht="15.75" customHeight="1" x14ac:dyDescent="0.25">
      <c r="A316" s="70"/>
      <c r="B316" s="71"/>
      <c r="C316" s="71"/>
      <c r="D316" s="72"/>
      <c r="E316" s="72"/>
      <c r="F316" s="70"/>
      <c r="G316" s="70"/>
      <c r="H316" s="70"/>
      <c r="I316" s="70"/>
      <c r="J316" s="70"/>
      <c r="K316" s="70"/>
      <c r="L316" s="70"/>
      <c r="M316" s="70"/>
      <c r="N316" s="70"/>
      <c r="O316" s="70"/>
      <c r="P316" s="70"/>
      <c r="Q316" s="70"/>
    </row>
    <row r="317" spans="1:17" ht="15.75" customHeight="1" x14ac:dyDescent="0.25">
      <c r="A317" s="70"/>
      <c r="B317" s="71"/>
      <c r="C317" s="71"/>
      <c r="D317" s="72"/>
      <c r="E317" s="72"/>
      <c r="F317" s="70"/>
      <c r="G317" s="70"/>
      <c r="H317" s="70"/>
      <c r="I317" s="70"/>
      <c r="J317" s="70"/>
      <c r="K317" s="70"/>
      <c r="L317" s="70"/>
      <c r="M317" s="70"/>
      <c r="N317" s="70"/>
      <c r="O317" s="70"/>
      <c r="P317" s="70"/>
      <c r="Q317" s="70"/>
    </row>
    <row r="318" spans="1:17" ht="15.75" customHeight="1" x14ac:dyDescent="0.25">
      <c r="A318" s="70"/>
      <c r="B318" s="71"/>
      <c r="C318" s="71"/>
      <c r="D318" s="72"/>
      <c r="E318" s="72"/>
      <c r="F318" s="70"/>
      <c r="G318" s="70"/>
      <c r="H318" s="70"/>
      <c r="I318" s="70"/>
      <c r="J318" s="70"/>
      <c r="K318" s="70"/>
      <c r="L318" s="70"/>
      <c r="M318" s="70"/>
      <c r="N318" s="70"/>
      <c r="O318" s="70"/>
      <c r="P318" s="70"/>
      <c r="Q318" s="70"/>
    </row>
    <row r="319" spans="1:17" ht="15.75" customHeight="1" x14ac:dyDescent="0.25">
      <c r="A319" s="70"/>
      <c r="B319" s="71"/>
      <c r="C319" s="71"/>
      <c r="D319" s="72"/>
      <c r="E319" s="72"/>
      <c r="F319" s="70"/>
      <c r="G319" s="70"/>
      <c r="H319" s="70"/>
      <c r="I319" s="70"/>
      <c r="J319" s="70"/>
      <c r="K319" s="70"/>
      <c r="L319" s="70"/>
      <c r="M319" s="70"/>
      <c r="N319" s="70"/>
      <c r="O319" s="70"/>
      <c r="P319" s="70"/>
      <c r="Q319" s="70"/>
    </row>
    <row r="320" spans="1:17" ht="15.75" customHeight="1" x14ac:dyDescent="0.25">
      <c r="A320" s="70"/>
      <c r="B320" s="71"/>
      <c r="C320" s="71"/>
      <c r="D320" s="72"/>
      <c r="E320" s="72"/>
      <c r="F320" s="70"/>
      <c r="G320" s="70"/>
      <c r="H320" s="70"/>
      <c r="I320" s="70"/>
      <c r="J320" s="70"/>
      <c r="K320" s="70"/>
      <c r="L320" s="70"/>
      <c r="M320" s="70"/>
      <c r="N320" s="70"/>
      <c r="O320" s="70"/>
      <c r="P320" s="70"/>
      <c r="Q320" s="70"/>
    </row>
    <row r="321" spans="1:17" ht="15.75" customHeight="1" x14ac:dyDescent="0.25">
      <c r="A321" s="70"/>
      <c r="B321" s="71"/>
      <c r="C321" s="71"/>
      <c r="D321" s="72"/>
      <c r="E321" s="72"/>
      <c r="F321" s="70"/>
      <c r="G321" s="70"/>
      <c r="H321" s="70"/>
      <c r="I321" s="70"/>
      <c r="J321" s="70"/>
      <c r="K321" s="70"/>
      <c r="L321" s="70"/>
      <c r="M321" s="70"/>
      <c r="N321" s="70"/>
      <c r="O321" s="70"/>
      <c r="P321" s="70"/>
      <c r="Q321" s="70"/>
    </row>
    <row r="322" spans="1:17" ht="15.75" customHeight="1" x14ac:dyDescent="0.25">
      <c r="A322" s="70"/>
      <c r="B322" s="71"/>
      <c r="C322" s="71"/>
      <c r="D322" s="72"/>
      <c r="E322" s="72"/>
      <c r="F322" s="70"/>
      <c r="G322" s="70"/>
      <c r="H322" s="70"/>
      <c r="I322" s="70"/>
      <c r="J322" s="70"/>
      <c r="K322" s="70"/>
      <c r="L322" s="70"/>
      <c r="M322" s="70"/>
      <c r="N322" s="70"/>
      <c r="O322" s="70"/>
      <c r="P322" s="70"/>
      <c r="Q322" s="70"/>
    </row>
    <row r="323" spans="1:17" ht="15.75" customHeight="1" x14ac:dyDescent="0.25">
      <c r="A323" s="70"/>
      <c r="B323" s="71"/>
      <c r="C323" s="71"/>
      <c r="D323" s="72"/>
      <c r="E323" s="72"/>
      <c r="F323" s="70"/>
      <c r="G323" s="70"/>
      <c r="H323" s="70"/>
      <c r="I323" s="70"/>
      <c r="J323" s="70"/>
      <c r="K323" s="70"/>
      <c r="L323" s="70"/>
      <c r="M323" s="70"/>
      <c r="N323" s="70"/>
      <c r="O323" s="70"/>
      <c r="P323" s="70"/>
      <c r="Q323" s="70"/>
    </row>
    <row r="324" spans="1:17" ht="15.75" customHeight="1" x14ac:dyDescent="0.25">
      <c r="A324" s="70"/>
      <c r="B324" s="71"/>
      <c r="C324" s="71"/>
      <c r="D324" s="72"/>
      <c r="E324" s="72"/>
      <c r="F324" s="70"/>
      <c r="G324" s="70"/>
      <c r="H324" s="70"/>
      <c r="I324" s="70"/>
      <c r="J324" s="70"/>
      <c r="K324" s="70"/>
      <c r="L324" s="70"/>
      <c r="M324" s="70"/>
      <c r="N324" s="70"/>
      <c r="O324" s="70"/>
      <c r="P324" s="70"/>
      <c r="Q324" s="70"/>
    </row>
    <row r="325" spans="1:17" ht="15.75" customHeight="1" x14ac:dyDescent="0.25">
      <c r="A325" s="70"/>
      <c r="B325" s="71"/>
      <c r="C325" s="71"/>
      <c r="D325" s="72"/>
      <c r="E325" s="72"/>
      <c r="F325" s="70"/>
      <c r="G325" s="70"/>
      <c r="H325" s="70"/>
      <c r="I325" s="70"/>
      <c r="J325" s="70"/>
      <c r="K325" s="70"/>
      <c r="L325" s="70"/>
      <c r="M325" s="70"/>
      <c r="N325" s="70"/>
      <c r="O325" s="70"/>
      <c r="P325" s="70"/>
      <c r="Q325" s="70"/>
    </row>
    <row r="326" spans="1:17" ht="15.75" customHeight="1" x14ac:dyDescent="0.25">
      <c r="A326" s="70"/>
      <c r="B326" s="71"/>
      <c r="C326" s="71"/>
      <c r="D326" s="72"/>
      <c r="E326" s="72"/>
      <c r="F326" s="70"/>
      <c r="G326" s="70"/>
      <c r="H326" s="70"/>
      <c r="I326" s="70"/>
      <c r="J326" s="70"/>
      <c r="K326" s="70"/>
      <c r="L326" s="70"/>
      <c r="M326" s="70"/>
      <c r="N326" s="70"/>
      <c r="O326" s="70"/>
      <c r="P326" s="70"/>
      <c r="Q326" s="70"/>
    </row>
    <row r="327" spans="1:17" ht="15.75" customHeight="1" x14ac:dyDescent="0.25">
      <c r="A327" s="70"/>
      <c r="B327" s="71"/>
      <c r="C327" s="71"/>
      <c r="D327" s="72"/>
      <c r="E327" s="72"/>
      <c r="F327" s="70"/>
      <c r="G327" s="70"/>
      <c r="H327" s="70"/>
      <c r="I327" s="70"/>
      <c r="J327" s="70"/>
      <c r="K327" s="70"/>
      <c r="L327" s="70"/>
      <c r="M327" s="70"/>
      <c r="N327" s="70"/>
      <c r="O327" s="70"/>
      <c r="P327" s="70"/>
      <c r="Q327" s="70"/>
    </row>
    <row r="328" spans="1:17" ht="15.75" customHeight="1" x14ac:dyDescent="0.25">
      <c r="A328" s="70"/>
      <c r="B328" s="71"/>
      <c r="C328" s="71"/>
      <c r="D328" s="72"/>
      <c r="E328" s="72"/>
      <c r="F328" s="70"/>
      <c r="G328" s="70"/>
      <c r="H328" s="70"/>
      <c r="I328" s="70"/>
      <c r="J328" s="70"/>
      <c r="K328" s="70"/>
      <c r="L328" s="70"/>
      <c r="M328" s="70"/>
      <c r="N328" s="70"/>
      <c r="O328" s="70"/>
      <c r="P328" s="70"/>
      <c r="Q328" s="70"/>
    </row>
    <row r="329" spans="1:17" ht="15.75" customHeight="1" x14ac:dyDescent="0.25">
      <c r="A329" s="70"/>
      <c r="B329" s="71"/>
      <c r="C329" s="71"/>
      <c r="D329" s="72"/>
      <c r="E329" s="72"/>
      <c r="F329" s="70"/>
      <c r="G329" s="70"/>
      <c r="H329" s="70"/>
      <c r="I329" s="70"/>
      <c r="J329" s="70"/>
      <c r="K329" s="70"/>
      <c r="L329" s="70"/>
      <c r="M329" s="70"/>
      <c r="N329" s="70"/>
      <c r="O329" s="70"/>
      <c r="P329" s="70"/>
      <c r="Q329" s="70"/>
    </row>
    <row r="330" spans="1:17" ht="15.75" customHeight="1" x14ac:dyDescent="0.25">
      <c r="A330" s="70"/>
      <c r="B330" s="71"/>
      <c r="C330" s="71"/>
      <c r="D330" s="72"/>
      <c r="E330" s="72"/>
      <c r="F330" s="70"/>
      <c r="G330" s="70"/>
      <c r="H330" s="70"/>
      <c r="I330" s="70"/>
      <c r="J330" s="70"/>
      <c r="K330" s="70"/>
      <c r="L330" s="70"/>
      <c r="M330" s="70"/>
      <c r="N330" s="70"/>
      <c r="O330" s="70"/>
      <c r="P330" s="70"/>
      <c r="Q330" s="70"/>
    </row>
    <row r="331" spans="1:17" ht="15.75" customHeight="1" x14ac:dyDescent="0.25">
      <c r="A331" s="70"/>
      <c r="B331" s="71"/>
      <c r="C331" s="71"/>
      <c r="D331" s="72"/>
      <c r="E331" s="72"/>
      <c r="F331" s="70"/>
      <c r="G331" s="70"/>
      <c r="H331" s="70"/>
      <c r="I331" s="70"/>
      <c r="J331" s="70"/>
      <c r="K331" s="70"/>
      <c r="L331" s="70"/>
      <c r="M331" s="70"/>
      <c r="N331" s="70"/>
      <c r="O331" s="70"/>
      <c r="P331" s="70"/>
      <c r="Q331" s="70"/>
    </row>
    <row r="332" spans="1:17" ht="15.75" customHeight="1" x14ac:dyDescent="0.25">
      <c r="A332" s="70"/>
      <c r="B332" s="71"/>
      <c r="C332" s="71"/>
      <c r="D332" s="72"/>
      <c r="E332" s="72"/>
      <c r="F332" s="70"/>
      <c r="G332" s="70"/>
      <c r="H332" s="70"/>
      <c r="I332" s="70"/>
      <c r="J332" s="70"/>
      <c r="K332" s="70"/>
      <c r="L332" s="70"/>
      <c r="M332" s="70"/>
      <c r="N332" s="70"/>
      <c r="O332" s="70"/>
      <c r="P332" s="70"/>
      <c r="Q332" s="70"/>
    </row>
    <row r="333" spans="1:17" ht="15.75" customHeight="1" x14ac:dyDescent="0.25">
      <c r="A333" s="70"/>
      <c r="B333" s="71"/>
      <c r="C333" s="71"/>
      <c r="D333" s="72"/>
      <c r="E333" s="72"/>
      <c r="F333" s="70"/>
      <c r="G333" s="70"/>
      <c r="H333" s="70"/>
      <c r="I333" s="70"/>
      <c r="J333" s="70"/>
      <c r="K333" s="70"/>
      <c r="L333" s="70"/>
      <c r="M333" s="70"/>
      <c r="N333" s="70"/>
      <c r="O333" s="70"/>
      <c r="P333" s="70"/>
      <c r="Q333" s="70"/>
    </row>
    <row r="334" spans="1:17" ht="15.75" customHeight="1" x14ac:dyDescent="0.25">
      <c r="A334" s="70"/>
      <c r="B334" s="71"/>
      <c r="C334" s="71"/>
      <c r="D334" s="72"/>
      <c r="E334" s="72"/>
      <c r="F334" s="70"/>
      <c r="G334" s="70"/>
      <c r="H334" s="70"/>
      <c r="I334" s="70"/>
      <c r="J334" s="70"/>
      <c r="K334" s="70"/>
      <c r="L334" s="70"/>
      <c r="M334" s="70"/>
      <c r="N334" s="70"/>
      <c r="O334" s="70"/>
      <c r="P334" s="70"/>
      <c r="Q334" s="70"/>
    </row>
    <row r="335" spans="1:17" ht="15.75" customHeight="1" x14ac:dyDescent="0.25">
      <c r="A335" s="70"/>
      <c r="B335" s="71"/>
      <c r="C335" s="71"/>
      <c r="D335" s="72"/>
      <c r="E335" s="72"/>
      <c r="F335" s="70"/>
      <c r="G335" s="70"/>
      <c r="H335" s="70"/>
      <c r="I335" s="70"/>
      <c r="J335" s="70"/>
      <c r="K335" s="70"/>
      <c r="L335" s="70"/>
      <c r="M335" s="70"/>
      <c r="N335" s="70"/>
      <c r="O335" s="70"/>
      <c r="P335" s="70"/>
      <c r="Q335" s="70"/>
    </row>
    <row r="336" spans="1:17" ht="15.75" customHeight="1" x14ac:dyDescent="0.25">
      <c r="A336" s="70"/>
      <c r="B336" s="71"/>
      <c r="C336" s="71"/>
      <c r="D336" s="72"/>
      <c r="E336" s="72"/>
      <c r="F336" s="70"/>
      <c r="G336" s="70"/>
      <c r="H336" s="70"/>
      <c r="I336" s="70"/>
      <c r="J336" s="70"/>
      <c r="K336" s="70"/>
      <c r="L336" s="70"/>
      <c r="M336" s="70"/>
      <c r="N336" s="70"/>
      <c r="O336" s="70"/>
      <c r="P336" s="70"/>
      <c r="Q336" s="70"/>
    </row>
    <row r="337" spans="1:17" ht="15.75" customHeight="1" x14ac:dyDescent="0.25">
      <c r="A337" s="70"/>
      <c r="B337" s="71"/>
      <c r="C337" s="71"/>
      <c r="D337" s="72"/>
      <c r="E337" s="72"/>
      <c r="F337" s="70"/>
      <c r="G337" s="70"/>
      <c r="H337" s="70"/>
      <c r="I337" s="70"/>
      <c r="J337" s="70"/>
      <c r="K337" s="70"/>
      <c r="L337" s="70"/>
      <c r="M337" s="70"/>
      <c r="N337" s="70"/>
      <c r="O337" s="70"/>
      <c r="P337" s="70"/>
      <c r="Q337" s="70"/>
    </row>
    <row r="338" spans="1:17" ht="15.75" customHeight="1" x14ac:dyDescent="0.25">
      <c r="A338" s="70"/>
      <c r="B338" s="71"/>
      <c r="C338" s="71"/>
      <c r="D338" s="72"/>
      <c r="E338" s="72"/>
      <c r="F338" s="70"/>
      <c r="G338" s="70"/>
      <c r="H338" s="70"/>
      <c r="I338" s="70"/>
      <c r="J338" s="70"/>
      <c r="K338" s="70"/>
      <c r="L338" s="70"/>
      <c r="M338" s="70"/>
      <c r="N338" s="70"/>
      <c r="O338" s="70"/>
      <c r="P338" s="70"/>
      <c r="Q338" s="70"/>
    </row>
    <row r="339" spans="1:17" ht="15.75" customHeight="1" x14ac:dyDescent="0.25">
      <c r="A339" s="70"/>
      <c r="B339" s="71"/>
      <c r="C339" s="71"/>
      <c r="D339" s="72"/>
      <c r="E339" s="72"/>
      <c r="F339" s="70"/>
      <c r="G339" s="70"/>
      <c r="H339" s="70"/>
      <c r="I339" s="70"/>
      <c r="J339" s="70"/>
      <c r="K339" s="70"/>
      <c r="L339" s="70"/>
      <c r="M339" s="70"/>
      <c r="N339" s="70"/>
      <c r="O339" s="70"/>
      <c r="P339" s="70"/>
      <c r="Q339" s="70"/>
    </row>
    <row r="340" spans="1:17" ht="15.75" customHeight="1" x14ac:dyDescent="0.25">
      <c r="A340" s="70"/>
      <c r="B340" s="71"/>
      <c r="C340" s="71"/>
      <c r="D340" s="72"/>
      <c r="E340" s="72"/>
      <c r="F340" s="70"/>
      <c r="G340" s="70"/>
      <c r="H340" s="70"/>
      <c r="I340" s="70"/>
      <c r="J340" s="70"/>
      <c r="K340" s="70"/>
      <c r="L340" s="70"/>
      <c r="M340" s="70"/>
      <c r="N340" s="70"/>
      <c r="O340" s="70"/>
      <c r="P340" s="70"/>
      <c r="Q340" s="70"/>
    </row>
    <row r="341" spans="1:17" ht="15.75" customHeight="1" x14ac:dyDescent="0.25">
      <c r="A341" s="70"/>
      <c r="B341" s="71"/>
      <c r="C341" s="71"/>
      <c r="D341" s="72"/>
      <c r="E341" s="72"/>
      <c r="F341" s="70"/>
      <c r="G341" s="70"/>
      <c r="H341" s="70"/>
      <c r="I341" s="70"/>
      <c r="J341" s="70"/>
      <c r="K341" s="70"/>
      <c r="L341" s="70"/>
      <c r="M341" s="70"/>
      <c r="N341" s="70"/>
      <c r="O341" s="70"/>
      <c r="P341" s="70"/>
      <c r="Q341" s="70"/>
    </row>
    <row r="342" spans="1:17" ht="15.75" customHeight="1" x14ac:dyDescent="0.25">
      <c r="A342" s="70"/>
      <c r="B342" s="71"/>
      <c r="C342" s="71"/>
      <c r="D342" s="72"/>
      <c r="E342" s="72"/>
      <c r="F342" s="70"/>
      <c r="G342" s="70"/>
      <c r="H342" s="70"/>
      <c r="I342" s="70"/>
      <c r="J342" s="70"/>
      <c r="K342" s="70"/>
      <c r="L342" s="70"/>
      <c r="M342" s="70"/>
      <c r="N342" s="70"/>
      <c r="O342" s="70"/>
      <c r="P342" s="70"/>
      <c r="Q342" s="70"/>
    </row>
    <row r="343" spans="1:17" ht="15.75" customHeight="1" x14ac:dyDescent="0.25">
      <c r="A343" s="70"/>
      <c r="B343" s="71"/>
      <c r="C343" s="71"/>
      <c r="D343" s="72"/>
      <c r="E343" s="72"/>
      <c r="F343" s="70"/>
      <c r="G343" s="70"/>
      <c r="H343" s="70"/>
      <c r="I343" s="70"/>
      <c r="J343" s="70"/>
      <c r="K343" s="70"/>
      <c r="L343" s="70"/>
      <c r="M343" s="70"/>
      <c r="N343" s="70"/>
      <c r="O343" s="70"/>
      <c r="P343" s="70"/>
      <c r="Q343" s="70"/>
    </row>
    <row r="344" spans="1:17" ht="15.75" customHeight="1" x14ac:dyDescent="0.25">
      <c r="A344" s="70"/>
      <c r="B344" s="71"/>
      <c r="C344" s="71"/>
      <c r="D344" s="72"/>
      <c r="E344" s="72"/>
      <c r="F344" s="70"/>
      <c r="G344" s="70"/>
      <c r="H344" s="70"/>
      <c r="I344" s="70"/>
      <c r="J344" s="70"/>
      <c r="K344" s="70"/>
      <c r="L344" s="70"/>
      <c r="M344" s="70"/>
      <c r="N344" s="70"/>
      <c r="O344" s="70"/>
      <c r="P344" s="70"/>
      <c r="Q344" s="70"/>
    </row>
    <row r="345" spans="1:17" ht="15.75" customHeight="1" x14ac:dyDescent="0.25">
      <c r="A345" s="70"/>
      <c r="B345" s="71"/>
      <c r="C345" s="71"/>
      <c r="D345" s="72"/>
      <c r="E345" s="72"/>
      <c r="F345" s="70"/>
      <c r="G345" s="70"/>
      <c r="H345" s="70"/>
      <c r="I345" s="70"/>
      <c r="J345" s="70"/>
      <c r="K345" s="70"/>
      <c r="L345" s="70"/>
      <c r="M345" s="70"/>
      <c r="N345" s="70"/>
      <c r="O345" s="70"/>
      <c r="P345" s="70"/>
      <c r="Q345" s="70"/>
    </row>
    <row r="346" spans="1:17" ht="15.75" customHeight="1" x14ac:dyDescent="0.25">
      <c r="A346" s="70"/>
      <c r="B346" s="71"/>
      <c r="C346" s="71"/>
      <c r="D346" s="72"/>
      <c r="E346" s="72"/>
      <c r="F346" s="70"/>
      <c r="G346" s="70"/>
      <c r="H346" s="70"/>
      <c r="I346" s="70"/>
      <c r="J346" s="70"/>
      <c r="K346" s="70"/>
      <c r="L346" s="70"/>
      <c r="M346" s="70"/>
      <c r="N346" s="70"/>
      <c r="O346" s="70"/>
      <c r="P346" s="70"/>
      <c r="Q346" s="70"/>
    </row>
    <row r="347" spans="1:17" ht="15.75" customHeight="1" x14ac:dyDescent="0.25">
      <c r="A347" s="70"/>
      <c r="B347" s="71"/>
      <c r="C347" s="71"/>
      <c r="D347" s="72"/>
      <c r="E347" s="72"/>
      <c r="F347" s="70"/>
      <c r="G347" s="70"/>
      <c r="H347" s="70"/>
      <c r="I347" s="70"/>
      <c r="J347" s="70"/>
      <c r="K347" s="70"/>
      <c r="L347" s="70"/>
      <c r="M347" s="70"/>
      <c r="N347" s="70"/>
      <c r="O347" s="70"/>
      <c r="P347" s="70"/>
      <c r="Q347" s="70"/>
    </row>
    <row r="348" spans="1:17" ht="15.75" customHeight="1" x14ac:dyDescent="0.25">
      <c r="A348" s="70"/>
      <c r="B348" s="71"/>
      <c r="C348" s="71"/>
      <c r="D348" s="72"/>
      <c r="E348" s="72"/>
      <c r="F348" s="70"/>
      <c r="G348" s="70"/>
      <c r="H348" s="70"/>
      <c r="I348" s="70"/>
      <c r="J348" s="70"/>
      <c r="K348" s="70"/>
      <c r="L348" s="70"/>
      <c r="M348" s="70"/>
      <c r="N348" s="70"/>
      <c r="O348" s="70"/>
      <c r="P348" s="70"/>
      <c r="Q348" s="70"/>
    </row>
    <row r="349" spans="1:17" ht="15.75" customHeight="1" x14ac:dyDescent="0.25">
      <c r="A349" s="70"/>
      <c r="B349" s="71"/>
      <c r="C349" s="71"/>
      <c r="D349" s="72"/>
      <c r="E349" s="72"/>
      <c r="F349" s="70"/>
      <c r="G349" s="70"/>
      <c r="H349" s="70"/>
      <c r="I349" s="70"/>
      <c r="J349" s="70"/>
      <c r="K349" s="70"/>
      <c r="L349" s="70"/>
      <c r="M349" s="70"/>
      <c r="N349" s="70"/>
      <c r="O349" s="70"/>
      <c r="P349" s="70"/>
      <c r="Q349" s="70"/>
    </row>
    <row r="350" spans="1:17" ht="15.75" customHeight="1" x14ac:dyDescent="0.25">
      <c r="A350" s="70"/>
      <c r="B350" s="71"/>
      <c r="C350" s="71"/>
      <c r="D350" s="72"/>
      <c r="E350" s="72"/>
      <c r="F350" s="70"/>
      <c r="G350" s="70"/>
      <c r="H350" s="70"/>
      <c r="I350" s="70"/>
      <c r="J350" s="70"/>
      <c r="K350" s="70"/>
      <c r="L350" s="70"/>
      <c r="M350" s="70"/>
      <c r="N350" s="70"/>
      <c r="O350" s="70"/>
      <c r="P350" s="70"/>
      <c r="Q350" s="70"/>
    </row>
    <row r="351" spans="1:17" ht="15.75" customHeight="1" x14ac:dyDescent="0.25">
      <c r="A351" s="70"/>
      <c r="B351" s="71"/>
      <c r="C351" s="71"/>
      <c r="D351" s="72"/>
      <c r="E351" s="72"/>
      <c r="F351" s="70"/>
      <c r="G351" s="70"/>
      <c r="H351" s="70"/>
      <c r="I351" s="70"/>
      <c r="J351" s="70"/>
      <c r="K351" s="70"/>
      <c r="L351" s="70"/>
      <c r="M351" s="70"/>
      <c r="N351" s="70"/>
      <c r="O351" s="70"/>
      <c r="P351" s="70"/>
      <c r="Q351" s="70"/>
    </row>
    <row r="352" spans="1:17" ht="15.75" customHeight="1" x14ac:dyDescent="0.25">
      <c r="A352" s="70"/>
      <c r="B352" s="71"/>
      <c r="C352" s="71"/>
      <c r="D352" s="72"/>
      <c r="E352" s="72"/>
      <c r="F352" s="70"/>
      <c r="G352" s="70"/>
      <c r="H352" s="70"/>
      <c r="I352" s="70"/>
      <c r="J352" s="70"/>
      <c r="K352" s="70"/>
      <c r="L352" s="70"/>
      <c r="M352" s="70"/>
      <c r="N352" s="70"/>
      <c r="O352" s="70"/>
      <c r="P352" s="70"/>
      <c r="Q352" s="70"/>
    </row>
    <row r="353" spans="1:17" ht="15.75" customHeight="1" x14ac:dyDescent="0.25">
      <c r="A353" s="70"/>
      <c r="B353" s="71"/>
      <c r="C353" s="71"/>
      <c r="D353" s="72"/>
      <c r="E353" s="72"/>
      <c r="F353" s="70"/>
      <c r="G353" s="70"/>
      <c r="H353" s="70"/>
      <c r="I353" s="70"/>
      <c r="J353" s="70"/>
      <c r="K353" s="70"/>
      <c r="L353" s="70"/>
      <c r="M353" s="70"/>
      <c r="N353" s="70"/>
      <c r="O353" s="70"/>
      <c r="P353" s="70"/>
      <c r="Q353" s="70"/>
    </row>
    <row r="354" spans="1:17" ht="15.75" customHeight="1" x14ac:dyDescent="0.25">
      <c r="A354" s="70"/>
      <c r="B354" s="71"/>
      <c r="C354" s="71"/>
      <c r="D354" s="72"/>
      <c r="E354" s="72"/>
      <c r="F354" s="70"/>
      <c r="G354" s="70"/>
      <c r="H354" s="70"/>
      <c r="I354" s="70"/>
      <c r="J354" s="70"/>
      <c r="K354" s="70"/>
      <c r="L354" s="70"/>
      <c r="M354" s="70"/>
      <c r="N354" s="70"/>
      <c r="O354" s="70"/>
      <c r="P354" s="70"/>
      <c r="Q354" s="70"/>
    </row>
    <row r="355" spans="1:17" ht="15.75" customHeight="1" x14ac:dyDescent="0.25">
      <c r="A355" s="70"/>
      <c r="B355" s="71"/>
      <c r="C355" s="71"/>
      <c r="D355" s="72"/>
      <c r="E355" s="72"/>
      <c r="F355" s="70"/>
      <c r="G355" s="70"/>
      <c r="H355" s="70"/>
      <c r="I355" s="70"/>
      <c r="J355" s="70"/>
      <c r="K355" s="70"/>
      <c r="L355" s="70"/>
      <c r="M355" s="70"/>
      <c r="N355" s="70"/>
      <c r="O355" s="70"/>
      <c r="P355" s="70"/>
      <c r="Q355" s="70"/>
    </row>
    <row r="356" spans="1:17" ht="15.75" customHeight="1" x14ac:dyDescent="0.25">
      <c r="A356" s="70"/>
      <c r="B356" s="71"/>
      <c r="C356" s="71"/>
      <c r="D356" s="72"/>
      <c r="E356" s="72"/>
      <c r="F356" s="70"/>
      <c r="G356" s="70"/>
      <c r="H356" s="70"/>
      <c r="I356" s="70"/>
      <c r="J356" s="70"/>
      <c r="K356" s="70"/>
      <c r="L356" s="70"/>
      <c r="M356" s="70"/>
      <c r="N356" s="70"/>
      <c r="O356" s="70"/>
      <c r="P356" s="70"/>
      <c r="Q356" s="70"/>
    </row>
    <row r="357" spans="1:17" ht="15.75" customHeight="1" x14ac:dyDescent="0.25">
      <c r="A357" s="70"/>
      <c r="B357" s="71"/>
      <c r="C357" s="71"/>
      <c r="D357" s="72"/>
      <c r="E357" s="72"/>
      <c r="F357" s="70"/>
      <c r="G357" s="70"/>
      <c r="H357" s="70"/>
      <c r="I357" s="70"/>
      <c r="J357" s="70"/>
      <c r="K357" s="70"/>
      <c r="L357" s="70"/>
      <c r="M357" s="70"/>
      <c r="N357" s="70"/>
      <c r="O357" s="70"/>
      <c r="P357" s="70"/>
      <c r="Q357" s="70"/>
    </row>
    <row r="358" spans="1:17" ht="15.75" customHeight="1" x14ac:dyDescent="0.25">
      <c r="A358" s="70"/>
      <c r="B358" s="71"/>
      <c r="C358" s="71"/>
      <c r="D358" s="72"/>
      <c r="E358" s="72"/>
      <c r="F358" s="70"/>
      <c r="G358" s="70"/>
      <c r="H358" s="70"/>
      <c r="I358" s="70"/>
      <c r="J358" s="70"/>
      <c r="K358" s="70"/>
      <c r="L358" s="70"/>
      <c r="M358" s="70"/>
      <c r="N358" s="70"/>
      <c r="O358" s="70"/>
      <c r="P358" s="70"/>
      <c r="Q358" s="70"/>
    </row>
    <row r="359" spans="1:17" ht="15.75" customHeight="1" x14ac:dyDescent="0.25">
      <c r="A359" s="70"/>
      <c r="B359" s="71"/>
      <c r="C359" s="71"/>
      <c r="D359" s="72"/>
      <c r="E359" s="72"/>
      <c r="F359" s="70"/>
      <c r="G359" s="70"/>
      <c r="H359" s="70"/>
      <c r="I359" s="70"/>
      <c r="J359" s="70"/>
      <c r="K359" s="70"/>
      <c r="L359" s="70"/>
      <c r="M359" s="70"/>
      <c r="N359" s="70"/>
      <c r="O359" s="70"/>
      <c r="P359" s="70"/>
      <c r="Q359" s="70"/>
    </row>
    <row r="360" spans="1:17" ht="15.75" customHeight="1" x14ac:dyDescent="0.25">
      <c r="A360" s="70"/>
      <c r="B360" s="71"/>
      <c r="C360" s="71"/>
      <c r="D360" s="72"/>
      <c r="E360" s="72"/>
      <c r="F360" s="70"/>
      <c r="G360" s="70"/>
      <c r="H360" s="70"/>
      <c r="I360" s="70"/>
      <c r="J360" s="70"/>
      <c r="K360" s="70"/>
      <c r="L360" s="70"/>
      <c r="M360" s="70"/>
      <c r="N360" s="70"/>
      <c r="O360" s="70"/>
      <c r="P360" s="70"/>
      <c r="Q360" s="70"/>
    </row>
    <row r="361" spans="1:17" ht="15.75" customHeight="1" x14ac:dyDescent="0.25">
      <c r="A361" s="70"/>
      <c r="B361" s="71"/>
      <c r="C361" s="71"/>
      <c r="D361" s="72"/>
      <c r="E361" s="72"/>
      <c r="F361" s="70"/>
      <c r="G361" s="70"/>
      <c r="H361" s="70"/>
      <c r="I361" s="70"/>
      <c r="J361" s="70"/>
      <c r="K361" s="70"/>
      <c r="L361" s="70"/>
      <c r="M361" s="70"/>
      <c r="N361" s="70"/>
      <c r="O361" s="70"/>
      <c r="P361" s="70"/>
      <c r="Q361" s="70"/>
    </row>
    <row r="362" spans="1:17" ht="15.75" customHeight="1" x14ac:dyDescent="0.25">
      <c r="A362" s="70"/>
      <c r="B362" s="71"/>
      <c r="C362" s="71"/>
      <c r="D362" s="72"/>
      <c r="E362" s="72"/>
      <c r="F362" s="70"/>
      <c r="G362" s="70"/>
      <c r="H362" s="70"/>
      <c r="I362" s="70"/>
      <c r="J362" s="70"/>
      <c r="K362" s="70"/>
      <c r="L362" s="70"/>
      <c r="M362" s="70"/>
      <c r="N362" s="70"/>
      <c r="O362" s="70"/>
      <c r="P362" s="70"/>
      <c r="Q362" s="70"/>
    </row>
    <row r="363" spans="1:17" ht="15.75" customHeight="1" x14ac:dyDescent="0.25">
      <c r="A363" s="70"/>
      <c r="B363" s="71"/>
      <c r="C363" s="71"/>
      <c r="D363" s="72"/>
      <c r="E363" s="72"/>
      <c r="F363" s="70"/>
      <c r="G363" s="70"/>
      <c r="H363" s="70"/>
      <c r="I363" s="70"/>
      <c r="J363" s="70"/>
      <c r="K363" s="70"/>
      <c r="L363" s="70"/>
      <c r="M363" s="70"/>
      <c r="N363" s="70"/>
      <c r="O363" s="70"/>
      <c r="P363" s="70"/>
      <c r="Q363" s="70"/>
    </row>
    <row r="364" spans="1:17" ht="15.75" customHeight="1" x14ac:dyDescent="0.25">
      <c r="A364" s="70"/>
      <c r="B364" s="71"/>
      <c r="C364" s="71"/>
      <c r="D364" s="72"/>
      <c r="E364" s="72"/>
      <c r="F364" s="70"/>
      <c r="G364" s="70"/>
      <c r="H364" s="70"/>
      <c r="I364" s="70"/>
      <c r="J364" s="70"/>
      <c r="K364" s="70"/>
      <c r="L364" s="70"/>
      <c r="M364" s="70"/>
      <c r="N364" s="70"/>
      <c r="O364" s="70"/>
      <c r="P364" s="70"/>
      <c r="Q364" s="70"/>
    </row>
    <row r="365" spans="1:17" ht="15.75" customHeight="1" x14ac:dyDescent="0.25">
      <c r="A365" s="70"/>
      <c r="B365" s="71"/>
      <c r="C365" s="71"/>
      <c r="D365" s="72"/>
      <c r="E365" s="72"/>
      <c r="F365" s="70"/>
      <c r="G365" s="70"/>
      <c r="H365" s="70"/>
      <c r="I365" s="70"/>
      <c r="J365" s="70"/>
      <c r="K365" s="70"/>
      <c r="L365" s="70"/>
      <c r="M365" s="70"/>
      <c r="N365" s="70"/>
      <c r="O365" s="70"/>
      <c r="P365" s="70"/>
      <c r="Q365" s="70"/>
    </row>
    <row r="366" spans="1:17" ht="15.75" customHeight="1" x14ac:dyDescent="0.25">
      <c r="A366" s="70"/>
      <c r="B366" s="71"/>
      <c r="C366" s="71"/>
      <c r="D366" s="72"/>
      <c r="E366" s="72"/>
      <c r="F366" s="70"/>
      <c r="G366" s="70"/>
      <c r="H366" s="70"/>
      <c r="I366" s="70"/>
      <c r="J366" s="70"/>
      <c r="K366" s="70"/>
      <c r="L366" s="70"/>
      <c r="M366" s="70"/>
      <c r="N366" s="70"/>
      <c r="O366" s="70"/>
      <c r="P366" s="70"/>
      <c r="Q366" s="70"/>
    </row>
    <row r="367" spans="1:17" ht="15.75" customHeight="1" x14ac:dyDescent="0.25">
      <c r="A367" s="70"/>
      <c r="B367" s="71"/>
      <c r="C367" s="71"/>
      <c r="D367" s="72"/>
      <c r="E367" s="72"/>
      <c r="F367" s="70"/>
      <c r="G367" s="70"/>
      <c r="H367" s="70"/>
      <c r="I367" s="70"/>
      <c r="J367" s="70"/>
      <c r="K367" s="70"/>
      <c r="L367" s="70"/>
      <c r="M367" s="70"/>
      <c r="N367" s="70"/>
      <c r="O367" s="70"/>
      <c r="P367" s="70"/>
      <c r="Q367" s="70"/>
    </row>
    <row r="368" spans="1:17" ht="15.75" customHeight="1" x14ac:dyDescent="0.25">
      <c r="A368" s="70"/>
      <c r="B368" s="71"/>
      <c r="C368" s="71"/>
      <c r="D368" s="72"/>
      <c r="E368" s="72"/>
      <c r="F368" s="70"/>
      <c r="G368" s="70"/>
      <c r="H368" s="70"/>
      <c r="I368" s="70"/>
      <c r="J368" s="70"/>
      <c r="K368" s="70"/>
      <c r="L368" s="70"/>
      <c r="M368" s="70"/>
      <c r="N368" s="70"/>
      <c r="O368" s="70"/>
      <c r="P368" s="70"/>
      <c r="Q368" s="70"/>
    </row>
    <row r="369" spans="1:17" ht="15.75" customHeight="1" x14ac:dyDescent="0.25">
      <c r="A369" s="70"/>
      <c r="B369" s="71"/>
      <c r="C369" s="71"/>
      <c r="D369" s="72"/>
      <c r="E369" s="72"/>
      <c r="F369" s="70"/>
      <c r="G369" s="70"/>
      <c r="H369" s="70"/>
      <c r="I369" s="70"/>
      <c r="J369" s="70"/>
      <c r="K369" s="70"/>
      <c r="L369" s="70"/>
      <c r="M369" s="70"/>
      <c r="N369" s="70"/>
      <c r="O369" s="70"/>
      <c r="P369" s="70"/>
      <c r="Q369" s="70"/>
    </row>
    <row r="370" spans="1:17" ht="15.75" customHeight="1" x14ac:dyDescent="0.25">
      <c r="A370" s="70"/>
      <c r="B370" s="71"/>
      <c r="C370" s="71"/>
      <c r="D370" s="72"/>
      <c r="E370" s="72"/>
      <c r="F370" s="70"/>
      <c r="G370" s="70"/>
      <c r="H370" s="70"/>
      <c r="I370" s="70"/>
      <c r="J370" s="70"/>
      <c r="K370" s="70"/>
      <c r="L370" s="70"/>
      <c r="M370" s="70"/>
      <c r="N370" s="70"/>
      <c r="O370" s="70"/>
      <c r="P370" s="70"/>
      <c r="Q370" s="70"/>
    </row>
    <row r="371" spans="1:17" ht="15.75" customHeight="1" x14ac:dyDescent="0.25">
      <c r="A371" s="70"/>
      <c r="B371" s="71"/>
      <c r="C371" s="71"/>
      <c r="D371" s="72"/>
      <c r="E371" s="72"/>
      <c r="F371" s="70"/>
      <c r="G371" s="70"/>
      <c r="H371" s="70"/>
      <c r="I371" s="70"/>
      <c r="J371" s="70"/>
      <c r="K371" s="70"/>
      <c r="L371" s="70"/>
      <c r="M371" s="70"/>
      <c r="N371" s="70"/>
      <c r="O371" s="70"/>
      <c r="P371" s="70"/>
      <c r="Q371" s="70"/>
    </row>
    <row r="372" spans="1:17" ht="15.75" customHeight="1" x14ac:dyDescent="0.25">
      <c r="A372" s="70"/>
      <c r="B372" s="71"/>
      <c r="C372" s="71"/>
      <c r="D372" s="72"/>
      <c r="E372" s="72"/>
      <c r="F372" s="70"/>
      <c r="G372" s="70"/>
      <c r="H372" s="70"/>
      <c r="I372" s="70"/>
      <c r="J372" s="70"/>
      <c r="K372" s="70"/>
      <c r="L372" s="70"/>
      <c r="M372" s="70"/>
      <c r="N372" s="70"/>
      <c r="O372" s="70"/>
      <c r="P372" s="70"/>
      <c r="Q372" s="70"/>
    </row>
    <row r="373" spans="1:17" ht="15.75" customHeight="1" x14ac:dyDescent="0.25">
      <c r="A373" s="70"/>
      <c r="B373" s="71"/>
      <c r="C373" s="71"/>
      <c r="D373" s="72"/>
      <c r="E373" s="72"/>
      <c r="F373" s="70"/>
      <c r="G373" s="70"/>
      <c r="H373" s="70"/>
      <c r="I373" s="70"/>
      <c r="J373" s="70"/>
      <c r="K373" s="70"/>
      <c r="L373" s="70"/>
      <c r="M373" s="70"/>
      <c r="N373" s="70"/>
      <c r="O373" s="70"/>
      <c r="P373" s="70"/>
      <c r="Q373" s="70"/>
    </row>
    <row r="374" spans="1:17" ht="15.75" customHeight="1" x14ac:dyDescent="0.25">
      <c r="A374" s="70"/>
      <c r="B374" s="71"/>
      <c r="C374" s="71"/>
      <c r="D374" s="72"/>
      <c r="E374" s="72"/>
      <c r="F374" s="70"/>
      <c r="G374" s="70"/>
      <c r="H374" s="70"/>
      <c r="I374" s="70"/>
      <c r="J374" s="70"/>
      <c r="K374" s="70"/>
      <c r="L374" s="70"/>
      <c r="M374" s="70"/>
      <c r="N374" s="70"/>
      <c r="O374" s="70"/>
      <c r="P374" s="70"/>
      <c r="Q374" s="70"/>
    </row>
    <row r="375" spans="1:17" ht="15.75" customHeight="1" x14ac:dyDescent="0.25">
      <c r="A375" s="70"/>
      <c r="B375" s="71"/>
      <c r="C375" s="71"/>
      <c r="D375" s="72"/>
      <c r="E375" s="72"/>
      <c r="F375" s="70"/>
      <c r="G375" s="70"/>
      <c r="H375" s="70"/>
      <c r="I375" s="70"/>
      <c r="J375" s="70"/>
      <c r="K375" s="70"/>
      <c r="L375" s="70"/>
      <c r="M375" s="70"/>
      <c r="N375" s="70"/>
      <c r="O375" s="70"/>
      <c r="P375" s="70"/>
      <c r="Q375" s="70"/>
    </row>
    <row r="376" spans="1:17" ht="15.75" customHeight="1" x14ac:dyDescent="0.25">
      <c r="A376" s="70"/>
      <c r="B376" s="71"/>
      <c r="C376" s="71"/>
      <c r="D376" s="72"/>
      <c r="E376" s="72"/>
      <c r="F376" s="70"/>
      <c r="G376" s="70"/>
      <c r="H376" s="70"/>
      <c r="I376" s="70"/>
      <c r="J376" s="70"/>
      <c r="K376" s="70"/>
      <c r="L376" s="70"/>
      <c r="M376" s="70"/>
      <c r="N376" s="70"/>
      <c r="O376" s="70"/>
      <c r="P376" s="70"/>
      <c r="Q376" s="70"/>
    </row>
    <row r="377" spans="1:17" ht="15.75" customHeight="1" x14ac:dyDescent="0.25">
      <c r="A377" s="70"/>
      <c r="B377" s="71"/>
      <c r="C377" s="71"/>
      <c r="D377" s="72"/>
      <c r="E377" s="72"/>
      <c r="F377" s="70"/>
      <c r="G377" s="70"/>
      <c r="H377" s="70"/>
      <c r="I377" s="70"/>
      <c r="J377" s="70"/>
      <c r="K377" s="70"/>
      <c r="L377" s="70"/>
      <c r="M377" s="70"/>
      <c r="N377" s="70"/>
      <c r="O377" s="70"/>
      <c r="P377" s="70"/>
      <c r="Q377" s="70"/>
    </row>
    <row r="378" spans="1:17" ht="15.75" customHeight="1" x14ac:dyDescent="0.25">
      <c r="A378" s="70"/>
      <c r="B378" s="71"/>
      <c r="C378" s="71"/>
      <c r="D378" s="72"/>
      <c r="E378" s="72"/>
      <c r="F378" s="70"/>
      <c r="G378" s="70"/>
      <c r="H378" s="70"/>
      <c r="I378" s="70"/>
      <c r="J378" s="70"/>
      <c r="K378" s="70"/>
      <c r="L378" s="70"/>
      <c r="M378" s="70"/>
      <c r="N378" s="70"/>
      <c r="O378" s="70"/>
      <c r="P378" s="70"/>
      <c r="Q378" s="70"/>
    </row>
    <row r="379" spans="1:17" ht="15.75" customHeight="1" x14ac:dyDescent="0.25">
      <c r="A379" s="70"/>
      <c r="B379" s="71"/>
      <c r="C379" s="71"/>
      <c r="D379" s="72"/>
      <c r="E379" s="72"/>
      <c r="F379" s="70"/>
      <c r="G379" s="70"/>
      <c r="H379" s="70"/>
      <c r="I379" s="70"/>
      <c r="J379" s="70"/>
      <c r="K379" s="70"/>
      <c r="L379" s="70"/>
      <c r="M379" s="70"/>
      <c r="N379" s="70"/>
      <c r="O379" s="70"/>
      <c r="P379" s="70"/>
      <c r="Q379" s="70"/>
    </row>
    <row r="380" spans="1:17" ht="15.75" customHeight="1" x14ac:dyDescent="0.25">
      <c r="A380" s="70"/>
      <c r="B380" s="71"/>
      <c r="C380" s="71"/>
      <c r="D380" s="72"/>
      <c r="E380" s="72"/>
      <c r="F380" s="70"/>
      <c r="G380" s="70"/>
      <c r="H380" s="70"/>
      <c r="I380" s="70"/>
      <c r="J380" s="70"/>
      <c r="K380" s="70"/>
      <c r="L380" s="70"/>
      <c r="M380" s="70"/>
      <c r="N380" s="70"/>
      <c r="O380" s="70"/>
      <c r="P380" s="70"/>
      <c r="Q380" s="70"/>
    </row>
    <row r="381" spans="1:17" ht="15.75" customHeight="1" x14ac:dyDescent="0.25">
      <c r="A381" s="70"/>
      <c r="B381" s="71"/>
      <c r="C381" s="71"/>
      <c r="D381" s="72"/>
      <c r="E381" s="72"/>
      <c r="F381" s="70"/>
      <c r="G381" s="70"/>
      <c r="H381" s="70"/>
      <c r="I381" s="70"/>
      <c r="J381" s="70"/>
      <c r="K381" s="70"/>
      <c r="L381" s="70"/>
      <c r="M381" s="70"/>
      <c r="N381" s="70"/>
      <c r="O381" s="70"/>
      <c r="P381" s="70"/>
      <c r="Q381" s="70"/>
    </row>
    <row r="382" spans="1:17" ht="15.75" customHeight="1" x14ac:dyDescent="0.25">
      <c r="A382" s="70"/>
      <c r="B382" s="71"/>
      <c r="C382" s="71"/>
      <c r="D382" s="72"/>
      <c r="E382" s="72"/>
      <c r="F382" s="70"/>
      <c r="G382" s="70"/>
      <c r="H382" s="70"/>
      <c r="I382" s="70"/>
      <c r="J382" s="70"/>
      <c r="K382" s="70"/>
      <c r="L382" s="70"/>
      <c r="M382" s="70"/>
      <c r="N382" s="70"/>
      <c r="O382" s="70"/>
      <c r="P382" s="70"/>
      <c r="Q382" s="70"/>
    </row>
    <row r="383" spans="1:17" ht="15.75" customHeight="1" x14ac:dyDescent="0.25">
      <c r="A383" s="70"/>
      <c r="B383" s="71"/>
      <c r="C383" s="71"/>
      <c r="D383" s="72"/>
      <c r="E383" s="72"/>
      <c r="F383" s="70"/>
      <c r="G383" s="70"/>
      <c r="H383" s="70"/>
      <c r="I383" s="70"/>
      <c r="J383" s="70"/>
      <c r="K383" s="70"/>
      <c r="L383" s="70"/>
      <c r="M383" s="70"/>
      <c r="N383" s="70"/>
      <c r="O383" s="70"/>
      <c r="P383" s="70"/>
      <c r="Q383" s="70"/>
    </row>
    <row r="384" spans="1:17" ht="15.75" customHeight="1" x14ac:dyDescent="0.25">
      <c r="A384" s="70"/>
      <c r="B384" s="71"/>
      <c r="C384" s="71"/>
      <c r="D384" s="72"/>
      <c r="E384" s="72"/>
      <c r="F384" s="70"/>
      <c r="G384" s="70"/>
      <c r="H384" s="70"/>
      <c r="I384" s="70"/>
      <c r="J384" s="70"/>
      <c r="K384" s="70"/>
      <c r="L384" s="70"/>
      <c r="M384" s="70"/>
      <c r="N384" s="70"/>
      <c r="O384" s="70"/>
      <c r="P384" s="70"/>
      <c r="Q384" s="70"/>
    </row>
    <row r="385" spans="1:17" ht="15.75" customHeight="1" x14ac:dyDescent="0.25">
      <c r="A385" s="70"/>
      <c r="B385" s="71"/>
      <c r="C385" s="71"/>
      <c r="D385" s="72"/>
      <c r="E385" s="72"/>
      <c r="F385" s="70"/>
      <c r="G385" s="70"/>
      <c r="H385" s="70"/>
      <c r="I385" s="70"/>
      <c r="J385" s="70"/>
      <c r="K385" s="70"/>
      <c r="L385" s="70"/>
      <c r="M385" s="70"/>
      <c r="N385" s="70"/>
      <c r="O385" s="70"/>
      <c r="P385" s="70"/>
      <c r="Q385" s="70"/>
    </row>
    <row r="386" spans="1:17" ht="15.75" customHeight="1" x14ac:dyDescent="0.25">
      <c r="A386" s="70"/>
      <c r="B386" s="71"/>
      <c r="C386" s="71"/>
      <c r="D386" s="72"/>
      <c r="E386" s="72"/>
      <c r="F386" s="70"/>
      <c r="G386" s="70"/>
      <c r="H386" s="70"/>
      <c r="I386" s="70"/>
      <c r="J386" s="70"/>
      <c r="K386" s="70"/>
      <c r="L386" s="70"/>
      <c r="M386" s="70"/>
      <c r="N386" s="70"/>
      <c r="O386" s="70"/>
      <c r="P386" s="70"/>
      <c r="Q386" s="70"/>
    </row>
    <row r="387" spans="1:17" ht="15.75" customHeight="1" x14ac:dyDescent="0.25">
      <c r="A387" s="70"/>
      <c r="B387" s="71"/>
      <c r="C387" s="71"/>
      <c r="D387" s="72"/>
      <c r="E387" s="72"/>
      <c r="F387" s="70"/>
      <c r="G387" s="70"/>
      <c r="H387" s="70"/>
      <c r="I387" s="70"/>
      <c r="J387" s="70"/>
      <c r="K387" s="70"/>
      <c r="L387" s="70"/>
      <c r="M387" s="70"/>
      <c r="N387" s="70"/>
      <c r="O387" s="70"/>
      <c r="P387" s="70"/>
      <c r="Q387" s="70"/>
    </row>
    <row r="388" spans="1:17" ht="15.75" customHeight="1" x14ac:dyDescent="0.25">
      <c r="A388" s="70"/>
      <c r="B388" s="71"/>
      <c r="C388" s="71"/>
      <c r="D388" s="72"/>
      <c r="E388" s="72"/>
      <c r="F388" s="70"/>
      <c r="G388" s="70"/>
      <c r="H388" s="70"/>
      <c r="I388" s="70"/>
      <c r="J388" s="70"/>
      <c r="K388" s="70"/>
      <c r="L388" s="70"/>
      <c r="M388" s="70"/>
      <c r="N388" s="70"/>
      <c r="O388" s="70"/>
      <c r="P388" s="70"/>
      <c r="Q388" s="70"/>
    </row>
    <row r="389" spans="1:17" ht="15.75" customHeight="1" x14ac:dyDescent="0.25">
      <c r="A389" s="70"/>
      <c r="B389" s="71"/>
      <c r="C389" s="71"/>
      <c r="D389" s="72"/>
      <c r="E389" s="72"/>
      <c r="F389" s="70"/>
      <c r="G389" s="70"/>
      <c r="H389" s="70"/>
      <c r="I389" s="70"/>
      <c r="J389" s="70"/>
      <c r="K389" s="70"/>
      <c r="L389" s="70"/>
      <c r="M389" s="70"/>
      <c r="N389" s="70"/>
      <c r="O389" s="70"/>
      <c r="P389" s="70"/>
      <c r="Q389" s="70"/>
    </row>
    <row r="390" spans="1:17" ht="15.75" customHeight="1" x14ac:dyDescent="0.25">
      <c r="A390" s="70"/>
      <c r="B390" s="71"/>
      <c r="C390" s="71"/>
      <c r="D390" s="72"/>
      <c r="E390" s="72"/>
      <c r="F390" s="70"/>
      <c r="G390" s="70"/>
      <c r="H390" s="70"/>
      <c r="I390" s="70"/>
      <c r="J390" s="70"/>
      <c r="K390" s="70"/>
      <c r="L390" s="70"/>
      <c r="M390" s="70"/>
      <c r="N390" s="70"/>
      <c r="O390" s="70"/>
      <c r="P390" s="70"/>
      <c r="Q390" s="70"/>
    </row>
    <row r="391" spans="1:17" ht="15.75" customHeight="1" x14ac:dyDescent="0.25">
      <c r="A391" s="70"/>
      <c r="B391" s="71"/>
      <c r="C391" s="71"/>
      <c r="D391" s="72"/>
      <c r="E391" s="72"/>
      <c r="F391" s="70"/>
      <c r="G391" s="70"/>
      <c r="H391" s="70"/>
      <c r="I391" s="70"/>
      <c r="J391" s="70"/>
      <c r="K391" s="70"/>
      <c r="L391" s="70"/>
      <c r="M391" s="70"/>
      <c r="N391" s="70"/>
      <c r="O391" s="70"/>
      <c r="P391" s="70"/>
      <c r="Q391" s="70"/>
    </row>
    <row r="392" spans="1:17" ht="15.75" customHeight="1" x14ac:dyDescent="0.25">
      <c r="A392" s="70"/>
      <c r="B392" s="71"/>
      <c r="C392" s="71"/>
      <c r="D392" s="72"/>
      <c r="E392" s="72"/>
      <c r="F392" s="70"/>
      <c r="G392" s="70"/>
      <c r="H392" s="70"/>
      <c r="I392" s="70"/>
      <c r="J392" s="70"/>
      <c r="K392" s="70"/>
      <c r="L392" s="70"/>
      <c r="M392" s="70"/>
      <c r="N392" s="70"/>
      <c r="O392" s="70"/>
      <c r="P392" s="70"/>
      <c r="Q392" s="70"/>
    </row>
    <row r="393" spans="1:17" ht="15.75" customHeight="1" x14ac:dyDescent="0.25">
      <c r="A393" s="70"/>
      <c r="B393" s="71"/>
      <c r="C393" s="71"/>
      <c r="D393" s="72"/>
      <c r="E393" s="72"/>
      <c r="F393" s="70"/>
      <c r="G393" s="70"/>
      <c r="H393" s="70"/>
      <c r="I393" s="70"/>
      <c r="J393" s="70"/>
      <c r="K393" s="70"/>
      <c r="L393" s="70"/>
      <c r="M393" s="70"/>
      <c r="N393" s="70"/>
      <c r="O393" s="70"/>
      <c r="P393" s="70"/>
      <c r="Q393" s="70"/>
    </row>
    <row r="394" spans="1:17" ht="15.75" customHeight="1" x14ac:dyDescent="0.25">
      <c r="A394" s="70"/>
      <c r="B394" s="71"/>
      <c r="C394" s="71"/>
      <c r="D394" s="72"/>
      <c r="E394" s="72"/>
      <c r="F394" s="70"/>
      <c r="G394" s="70"/>
      <c r="H394" s="70"/>
      <c r="I394" s="70"/>
      <c r="J394" s="70"/>
      <c r="K394" s="70"/>
      <c r="L394" s="70"/>
      <c r="M394" s="70"/>
      <c r="N394" s="70"/>
      <c r="O394" s="70"/>
      <c r="P394" s="70"/>
      <c r="Q394" s="70"/>
    </row>
    <row r="395" spans="1:17" ht="15.75" customHeight="1" x14ac:dyDescent="0.25">
      <c r="A395" s="70"/>
      <c r="B395" s="71"/>
      <c r="C395" s="71"/>
      <c r="D395" s="72"/>
      <c r="E395" s="72"/>
      <c r="F395" s="70"/>
      <c r="G395" s="70"/>
      <c r="H395" s="70"/>
      <c r="I395" s="70"/>
      <c r="J395" s="70"/>
      <c r="K395" s="70"/>
      <c r="L395" s="70"/>
      <c r="M395" s="70"/>
      <c r="N395" s="70"/>
      <c r="O395" s="70"/>
      <c r="P395" s="70"/>
      <c r="Q395" s="70"/>
    </row>
    <row r="396" spans="1:17" ht="15.75" customHeight="1" x14ac:dyDescent="0.25">
      <c r="A396" s="70"/>
      <c r="B396" s="71"/>
      <c r="C396" s="71"/>
      <c r="D396" s="72"/>
      <c r="E396" s="72"/>
      <c r="F396" s="70"/>
      <c r="G396" s="70"/>
      <c r="H396" s="70"/>
      <c r="I396" s="70"/>
      <c r="J396" s="70"/>
      <c r="K396" s="70"/>
      <c r="L396" s="70"/>
      <c r="M396" s="70"/>
      <c r="N396" s="70"/>
      <c r="O396" s="70"/>
      <c r="P396" s="70"/>
      <c r="Q396" s="70"/>
    </row>
    <row r="397" spans="1:17" ht="15.75" customHeight="1" x14ac:dyDescent="0.25">
      <c r="A397" s="70"/>
      <c r="B397" s="71"/>
      <c r="C397" s="71"/>
      <c r="D397" s="72"/>
      <c r="E397" s="72"/>
      <c r="F397" s="70"/>
      <c r="G397" s="70"/>
      <c r="H397" s="70"/>
      <c r="I397" s="70"/>
      <c r="J397" s="70"/>
      <c r="K397" s="70"/>
      <c r="L397" s="70"/>
      <c r="M397" s="70"/>
      <c r="N397" s="70"/>
      <c r="O397" s="70"/>
      <c r="P397" s="70"/>
      <c r="Q397" s="70"/>
    </row>
    <row r="398" spans="1:17" ht="15.75" customHeight="1" x14ac:dyDescent="0.25">
      <c r="A398" s="70"/>
      <c r="B398" s="71"/>
      <c r="C398" s="71"/>
      <c r="D398" s="72"/>
      <c r="E398" s="72"/>
      <c r="F398" s="70"/>
      <c r="G398" s="70"/>
      <c r="H398" s="70"/>
      <c r="I398" s="70"/>
      <c r="J398" s="70"/>
      <c r="K398" s="70"/>
      <c r="L398" s="70"/>
      <c r="M398" s="70"/>
      <c r="N398" s="70"/>
      <c r="O398" s="70"/>
      <c r="P398" s="70"/>
      <c r="Q398" s="70"/>
    </row>
    <row r="399" spans="1:17" ht="15.75" customHeight="1" x14ac:dyDescent="0.25">
      <c r="A399" s="70"/>
      <c r="B399" s="71"/>
      <c r="C399" s="71"/>
      <c r="D399" s="72"/>
      <c r="E399" s="72"/>
      <c r="F399" s="70"/>
      <c r="G399" s="70"/>
      <c r="H399" s="70"/>
      <c r="I399" s="70"/>
      <c r="J399" s="70"/>
      <c r="K399" s="70"/>
      <c r="L399" s="70"/>
      <c r="M399" s="70"/>
      <c r="N399" s="70"/>
      <c r="O399" s="70"/>
      <c r="P399" s="70"/>
      <c r="Q399" s="70"/>
    </row>
    <row r="400" spans="1:17" ht="15.75" customHeight="1" x14ac:dyDescent="0.25">
      <c r="A400" s="70"/>
      <c r="B400" s="71"/>
      <c r="C400" s="71"/>
      <c r="D400" s="72"/>
      <c r="E400" s="72"/>
      <c r="F400" s="70"/>
      <c r="G400" s="70"/>
      <c r="H400" s="70"/>
      <c r="I400" s="70"/>
      <c r="J400" s="70"/>
      <c r="K400" s="70"/>
      <c r="L400" s="70"/>
      <c r="M400" s="70"/>
      <c r="N400" s="70"/>
      <c r="O400" s="70"/>
      <c r="P400" s="70"/>
      <c r="Q400" s="70"/>
    </row>
    <row r="401" spans="1:17" ht="15.75" customHeight="1" x14ac:dyDescent="0.25">
      <c r="A401" s="70"/>
      <c r="B401" s="71"/>
      <c r="C401" s="71"/>
      <c r="D401" s="72"/>
      <c r="E401" s="72"/>
      <c r="F401" s="70"/>
      <c r="G401" s="70"/>
      <c r="H401" s="70"/>
      <c r="I401" s="70"/>
      <c r="J401" s="70"/>
      <c r="K401" s="70"/>
      <c r="L401" s="70"/>
      <c r="M401" s="70"/>
      <c r="N401" s="70"/>
      <c r="O401" s="70"/>
      <c r="P401" s="70"/>
      <c r="Q401" s="70"/>
    </row>
    <row r="402" spans="1:17" ht="15.75" customHeight="1" x14ac:dyDescent="0.25">
      <c r="A402" s="70"/>
      <c r="B402" s="71"/>
      <c r="C402" s="71"/>
      <c r="D402" s="72"/>
      <c r="E402" s="72"/>
      <c r="F402" s="70"/>
      <c r="G402" s="70"/>
      <c r="H402" s="70"/>
      <c r="I402" s="70"/>
      <c r="J402" s="70"/>
      <c r="K402" s="70"/>
      <c r="L402" s="70"/>
      <c r="M402" s="70"/>
      <c r="N402" s="70"/>
      <c r="O402" s="70"/>
      <c r="P402" s="70"/>
      <c r="Q402" s="70"/>
    </row>
    <row r="403" spans="1:17" ht="15.75" customHeight="1" x14ac:dyDescent="0.25">
      <c r="A403" s="70"/>
      <c r="B403" s="71"/>
      <c r="C403" s="71"/>
      <c r="D403" s="72"/>
      <c r="E403" s="72"/>
      <c r="F403" s="70"/>
      <c r="G403" s="70"/>
      <c r="H403" s="70"/>
      <c r="I403" s="70"/>
      <c r="J403" s="70"/>
      <c r="K403" s="70"/>
      <c r="L403" s="70"/>
      <c r="M403" s="70"/>
      <c r="N403" s="70"/>
      <c r="O403" s="70"/>
      <c r="P403" s="70"/>
      <c r="Q403" s="70"/>
    </row>
    <row r="404" spans="1:17" ht="15.75" customHeight="1" x14ac:dyDescent="0.25">
      <c r="A404" s="70"/>
      <c r="B404" s="71"/>
      <c r="C404" s="71"/>
      <c r="D404" s="72"/>
      <c r="E404" s="72"/>
      <c r="F404" s="70"/>
      <c r="G404" s="70"/>
      <c r="H404" s="70"/>
      <c r="I404" s="70"/>
      <c r="J404" s="70"/>
      <c r="K404" s="70"/>
      <c r="L404" s="70"/>
      <c r="M404" s="70"/>
      <c r="N404" s="70"/>
      <c r="O404" s="70"/>
      <c r="P404" s="70"/>
      <c r="Q404" s="70"/>
    </row>
    <row r="405" spans="1:17" ht="15.75" customHeight="1" x14ac:dyDescent="0.25">
      <c r="A405" s="70"/>
      <c r="B405" s="71"/>
      <c r="C405" s="71"/>
      <c r="D405" s="72"/>
      <c r="E405" s="72"/>
      <c r="F405" s="70"/>
      <c r="G405" s="70"/>
      <c r="H405" s="70"/>
      <c r="I405" s="70"/>
      <c r="J405" s="70"/>
      <c r="K405" s="70"/>
      <c r="L405" s="70"/>
      <c r="M405" s="70"/>
      <c r="N405" s="70"/>
      <c r="O405" s="70"/>
      <c r="P405" s="70"/>
      <c r="Q405" s="70"/>
    </row>
    <row r="406" spans="1:17" ht="15.75" customHeight="1" x14ac:dyDescent="0.25">
      <c r="A406" s="70"/>
      <c r="B406" s="71"/>
      <c r="C406" s="71"/>
      <c r="D406" s="72"/>
      <c r="E406" s="72"/>
      <c r="F406" s="70"/>
      <c r="G406" s="70"/>
      <c r="H406" s="70"/>
      <c r="I406" s="70"/>
      <c r="J406" s="70"/>
      <c r="K406" s="70"/>
      <c r="L406" s="70"/>
      <c r="M406" s="70"/>
      <c r="N406" s="70"/>
      <c r="O406" s="70"/>
      <c r="P406" s="70"/>
      <c r="Q406" s="70"/>
    </row>
    <row r="407" spans="1:17" ht="15.75" customHeight="1" x14ac:dyDescent="0.25">
      <c r="A407" s="70"/>
      <c r="B407" s="71"/>
      <c r="C407" s="71"/>
      <c r="D407" s="72"/>
      <c r="E407" s="72"/>
      <c r="F407" s="70"/>
      <c r="G407" s="70"/>
      <c r="H407" s="70"/>
      <c r="I407" s="70"/>
      <c r="J407" s="70"/>
      <c r="K407" s="70"/>
      <c r="L407" s="70"/>
      <c r="M407" s="70"/>
      <c r="N407" s="70"/>
      <c r="O407" s="70"/>
      <c r="P407" s="70"/>
      <c r="Q407" s="70"/>
    </row>
    <row r="408" spans="1:17" ht="15.75" customHeight="1" x14ac:dyDescent="0.25">
      <c r="A408" s="70"/>
      <c r="B408" s="71"/>
      <c r="C408" s="71"/>
      <c r="D408" s="72"/>
      <c r="E408" s="72"/>
      <c r="F408" s="70"/>
      <c r="G408" s="70"/>
      <c r="H408" s="70"/>
      <c r="I408" s="70"/>
      <c r="J408" s="70"/>
      <c r="K408" s="70"/>
      <c r="L408" s="70"/>
      <c r="M408" s="70"/>
      <c r="N408" s="70"/>
      <c r="O408" s="70"/>
      <c r="P408" s="70"/>
      <c r="Q408" s="70"/>
    </row>
    <row r="409" spans="1:17" ht="15.75" customHeight="1" x14ac:dyDescent="0.25">
      <c r="A409" s="70"/>
      <c r="B409" s="71"/>
      <c r="C409" s="71"/>
      <c r="D409" s="72"/>
      <c r="E409" s="72"/>
      <c r="F409" s="70"/>
      <c r="G409" s="70"/>
      <c r="H409" s="70"/>
      <c r="I409" s="70"/>
      <c r="J409" s="70"/>
      <c r="K409" s="70"/>
      <c r="L409" s="70"/>
      <c r="M409" s="70"/>
      <c r="N409" s="70"/>
      <c r="O409" s="70"/>
      <c r="P409" s="70"/>
      <c r="Q409" s="70"/>
    </row>
    <row r="410" spans="1:17" ht="15.75" customHeight="1" x14ac:dyDescent="0.25">
      <c r="A410" s="70"/>
      <c r="B410" s="71"/>
      <c r="C410" s="71"/>
      <c r="D410" s="72"/>
      <c r="E410" s="72"/>
      <c r="F410" s="70"/>
      <c r="G410" s="70"/>
      <c r="H410" s="70"/>
      <c r="I410" s="70"/>
      <c r="J410" s="70"/>
      <c r="K410" s="70"/>
      <c r="L410" s="70"/>
      <c r="M410" s="70"/>
      <c r="N410" s="70"/>
      <c r="O410" s="70"/>
      <c r="P410" s="70"/>
      <c r="Q410" s="70"/>
    </row>
    <row r="411" spans="1:17" ht="15.75" customHeight="1" x14ac:dyDescent="0.25">
      <c r="A411" s="70"/>
      <c r="B411" s="71"/>
      <c r="C411" s="71"/>
      <c r="D411" s="72"/>
      <c r="E411" s="72"/>
      <c r="F411" s="70"/>
      <c r="G411" s="70"/>
      <c r="H411" s="70"/>
      <c r="I411" s="70"/>
      <c r="J411" s="70"/>
      <c r="K411" s="70"/>
      <c r="L411" s="70"/>
      <c r="M411" s="70"/>
      <c r="N411" s="70"/>
      <c r="O411" s="70"/>
      <c r="P411" s="70"/>
      <c r="Q411" s="70"/>
    </row>
    <row r="412" spans="1:17" ht="15.75" customHeight="1" x14ac:dyDescent="0.25">
      <c r="A412" s="70"/>
      <c r="B412" s="71"/>
      <c r="C412" s="71"/>
      <c r="D412" s="72"/>
      <c r="E412" s="72"/>
      <c r="F412" s="70"/>
      <c r="G412" s="70"/>
      <c r="H412" s="70"/>
      <c r="I412" s="70"/>
      <c r="J412" s="70"/>
      <c r="K412" s="70"/>
      <c r="L412" s="70"/>
      <c r="M412" s="70"/>
      <c r="N412" s="70"/>
      <c r="O412" s="70"/>
      <c r="P412" s="70"/>
      <c r="Q412" s="70"/>
    </row>
    <row r="413" spans="1:17" ht="15.75" customHeight="1" x14ac:dyDescent="0.25">
      <c r="A413" s="70"/>
      <c r="B413" s="71"/>
      <c r="C413" s="71"/>
      <c r="D413" s="72"/>
      <c r="E413" s="72"/>
      <c r="F413" s="70"/>
      <c r="G413" s="70"/>
      <c r="H413" s="70"/>
      <c r="I413" s="70"/>
      <c r="J413" s="70"/>
      <c r="K413" s="70"/>
      <c r="L413" s="70"/>
      <c r="M413" s="70"/>
      <c r="N413" s="70"/>
      <c r="O413" s="70"/>
      <c r="P413" s="70"/>
      <c r="Q413" s="70"/>
    </row>
    <row r="414" spans="1:17" ht="15.75" customHeight="1" x14ac:dyDescent="0.25">
      <c r="A414" s="70"/>
      <c r="B414" s="71"/>
      <c r="C414" s="71"/>
      <c r="D414" s="72"/>
      <c r="E414" s="72"/>
      <c r="F414" s="70"/>
      <c r="G414" s="70"/>
      <c r="H414" s="70"/>
      <c r="I414" s="70"/>
      <c r="J414" s="70"/>
      <c r="K414" s="70"/>
      <c r="L414" s="70"/>
      <c r="M414" s="70"/>
      <c r="N414" s="70"/>
      <c r="O414" s="70"/>
      <c r="P414" s="70"/>
      <c r="Q414" s="70"/>
    </row>
    <row r="415" spans="1:17" ht="15.75" customHeight="1" x14ac:dyDescent="0.25">
      <c r="A415" s="70"/>
      <c r="B415" s="71"/>
      <c r="C415" s="71"/>
      <c r="D415" s="72"/>
      <c r="E415" s="72"/>
      <c r="F415" s="70"/>
      <c r="G415" s="70"/>
      <c r="H415" s="70"/>
      <c r="I415" s="70"/>
      <c r="J415" s="70"/>
      <c r="K415" s="70"/>
      <c r="L415" s="70"/>
      <c r="M415" s="70"/>
      <c r="N415" s="70"/>
      <c r="O415" s="70"/>
      <c r="P415" s="70"/>
      <c r="Q415" s="70"/>
    </row>
    <row r="416" spans="1:17" ht="15.75" customHeight="1" x14ac:dyDescent="0.25">
      <c r="A416" s="70"/>
      <c r="B416" s="71"/>
      <c r="C416" s="71"/>
      <c r="D416" s="72"/>
      <c r="E416" s="72"/>
      <c r="F416" s="70"/>
      <c r="G416" s="70"/>
      <c r="H416" s="70"/>
      <c r="I416" s="70"/>
      <c r="J416" s="70"/>
      <c r="K416" s="70"/>
      <c r="L416" s="70"/>
      <c r="M416" s="70"/>
      <c r="N416" s="70"/>
      <c r="O416" s="70"/>
      <c r="P416" s="70"/>
      <c r="Q416" s="70"/>
    </row>
    <row r="417" spans="1:17" ht="15.75" customHeight="1" x14ac:dyDescent="0.25">
      <c r="A417" s="70"/>
      <c r="B417" s="71"/>
      <c r="C417" s="71"/>
      <c r="D417" s="72"/>
      <c r="E417" s="72"/>
      <c r="F417" s="70"/>
      <c r="G417" s="70"/>
      <c r="H417" s="70"/>
      <c r="I417" s="70"/>
      <c r="J417" s="70"/>
      <c r="K417" s="70"/>
      <c r="L417" s="70"/>
      <c r="M417" s="70"/>
      <c r="N417" s="70"/>
      <c r="O417" s="70"/>
      <c r="P417" s="70"/>
      <c r="Q417" s="70"/>
    </row>
    <row r="418" spans="1:17" ht="15.75" customHeight="1" x14ac:dyDescent="0.25">
      <c r="A418" s="70"/>
      <c r="B418" s="71"/>
      <c r="C418" s="71"/>
      <c r="D418" s="72"/>
      <c r="E418" s="72"/>
      <c r="F418" s="70"/>
      <c r="G418" s="70"/>
      <c r="H418" s="70"/>
      <c r="I418" s="70"/>
      <c r="J418" s="70"/>
      <c r="K418" s="70"/>
      <c r="L418" s="70"/>
      <c r="M418" s="70"/>
      <c r="N418" s="70"/>
      <c r="O418" s="70"/>
      <c r="P418" s="70"/>
      <c r="Q418" s="70"/>
    </row>
    <row r="419" spans="1:17" ht="15.75" customHeight="1" x14ac:dyDescent="0.25">
      <c r="A419" s="70"/>
      <c r="B419" s="71"/>
      <c r="C419" s="71"/>
      <c r="D419" s="72"/>
      <c r="E419" s="72"/>
      <c r="F419" s="70"/>
      <c r="G419" s="70"/>
      <c r="H419" s="70"/>
      <c r="I419" s="70"/>
      <c r="J419" s="70"/>
      <c r="K419" s="70"/>
      <c r="L419" s="70"/>
      <c r="M419" s="70"/>
      <c r="N419" s="70"/>
      <c r="O419" s="70"/>
      <c r="P419" s="70"/>
      <c r="Q419" s="70"/>
    </row>
    <row r="420" spans="1:17" ht="15.75" customHeight="1" x14ac:dyDescent="0.25">
      <c r="A420" s="70"/>
      <c r="B420" s="71"/>
      <c r="C420" s="71"/>
      <c r="D420" s="72"/>
      <c r="E420" s="72"/>
      <c r="F420" s="70"/>
      <c r="G420" s="70"/>
      <c r="H420" s="70"/>
      <c r="I420" s="70"/>
      <c r="J420" s="70"/>
      <c r="K420" s="70"/>
      <c r="L420" s="70"/>
      <c r="M420" s="70"/>
      <c r="N420" s="70"/>
      <c r="O420" s="70"/>
      <c r="P420" s="70"/>
      <c r="Q420" s="70"/>
    </row>
    <row r="421" spans="1:17" ht="15.75" customHeight="1" x14ac:dyDescent="0.25">
      <c r="A421" s="70"/>
      <c r="B421" s="71"/>
      <c r="C421" s="71"/>
      <c r="D421" s="72"/>
      <c r="E421" s="72"/>
      <c r="F421" s="70"/>
      <c r="G421" s="70"/>
      <c r="H421" s="70"/>
      <c r="I421" s="70"/>
      <c r="J421" s="70"/>
      <c r="K421" s="70"/>
      <c r="L421" s="70"/>
      <c r="M421" s="70"/>
      <c r="N421" s="70"/>
      <c r="O421" s="70"/>
      <c r="P421" s="70"/>
      <c r="Q421" s="70"/>
    </row>
    <row r="422" spans="1:17" ht="15.75" customHeight="1" x14ac:dyDescent="0.25">
      <c r="A422" s="70"/>
      <c r="B422" s="71"/>
      <c r="C422" s="71"/>
      <c r="D422" s="72"/>
      <c r="E422" s="72"/>
      <c r="F422" s="70"/>
      <c r="G422" s="70"/>
      <c r="H422" s="70"/>
      <c r="I422" s="70"/>
      <c r="J422" s="70"/>
      <c r="K422" s="70"/>
      <c r="L422" s="70"/>
      <c r="M422" s="70"/>
      <c r="N422" s="70"/>
      <c r="O422" s="70"/>
      <c r="P422" s="70"/>
      <c r="Q422" s="70"/>
    </row>
    <row r="423" spans="1:17" ht="15.75" customHeight="1" x14ac:dyDescent="0.25">
      <c r="A423" s="70"/>
      <c r="B423" s="71"/>
      <c r="C423" s="71"/>
      <c r="D423" s="72"/>
      <c r="E423" s="72"/>
      <c r="F423" s="70"/>
      <c r="G423" s="70"/>
      <c r="H423" s="70"/>
      <c r="I423" s="70"/>
      <c r="J423" s="70"/>
      <c r="K423" s="70"/>
      <c r="L423" s="70"/>
      <c r="M423" s="70"/>
      <c r="N423" s="70"/>
      <c r="O423" s="70"/>
      <c r="P423" s="70"/>
      <c r="Q423" s="70"/>
    </row>
    <row r="424" spans="1:17" ht="15.75" customHeight="1" x14ac:dyDescent="0.25">
      <c r="A424" s="70"/>
      <c r="B424" s="71"/>
      <c r="C424" s="71"/>
      <c r="D424" s="72"/>
      <c r="E424" s="72"/>
      <c r="F424" s="70"/>
      <c r="G424" s="70"/>
      <c r="H424" s="70"/>
      <c r="I424" s="70"/>
      <c r="J424" s="70"/>
      <c r="K424" s="70"/>
      <c r="L424" s="70"/>
      <c r="M424" s="70"/>
      <c r="N424" s="70"/>
      <c r="O424" s="70"/>
      <c r="P424" s="70"/>
      <c r="Q424" s="70"/>
    </row>
    <row r="425" spans="1:17" ht="15.75" customHeight="1" x14ac:dyDescent="0.25">
      <c r="A425" s="70"/>
      <c r="B425" s="71"/>
      <c r="C425" s="71"/>
      <c r="D425" s="72"/>
      <c r="E425" s="72"/>
      <c r="F425" s="70"/>
      <c r="G425" s="70"/>
      <c r="H425" s="70"/>
      <c r="I425" s="70"/>
      <c r="J425" s="70"/>
      <c r="K425" s="70"/>
      <c r="L425" s="70"/>
      <c r="M425" s="70"/>
      <c r="N425" s="70"/>
      <c r="O425" s="70"/>
      <c r="P425" s="70"/>
      <c r="Q425" s="70"/>
    </row>
    <row r="426" spans="1:17" ht="15.75" customHeight="1" x14ac:dyDescent="0.25">
      <c r="A426" s="70"/>
      <c r="B426" s="71"/>
      <c r="C426" s="71"/>
      <c r="D426" s="72"/>
      <c r="E426" s="72"/>
      <c r="F426" s="70"/>
      <c r="G426" s="70"/>
      <c r="H426" s="70"/>
      <c r="I426" s="70"/>
      <c r="J426" s="70"/>
      <c r="K426" s="70"/>
      <c r="L426" s="70"/>
      <c r="M426" s="70"/>
      <c r="N426" s="70"/>
      <c r="O426" s="70"/>
      <c r="P426" s="70"/>
      <c r="Q426" s="70"/>
    </row>
    <row r="427" spans="1:17" ht="15.75" customHeight="1" x14ac:dyDescent="0.25">
      <c r="A427" s="70"/>
      <c r="B427" s="71"/>
      <c r="C427" s="71"/>
      <c r="D427" s="72"/>
      <c r="E427" s="72"/>
      <c r="F427" s="70"/>
      <c r="G427" s="70"/>
      <c r="H427" s="70"/>
      <c r="I427" s="70"/>
      <c r="J427" s="70"/>
      <c r="K427" s="70"/>
      <c r="L427" s="70"/>
      <c r="M427" s="70"/>
      <c r="N427" s="70"/>
      <c r="O427" s="70"/>
      <c r="P427" s="70"/>
      <c r="Q427" s="70"/>
    </row>
    <row r="428" spans="1:17" ht="15.75" customHeight="1" x14ac:dyDescent="0.25">
      <c r="A428" s="70"/>
      <c r="B428" s="71"/>
      <c r="C428" s="71"/>
      <c r="D428" s="72"/>
      <c r="E428" s="72"/>
      <c r="F428" s="70"/>
      <c r="G428" s="70"/>
      <c r="H428" s="70"/>
      <c r="I428" s="70"/>
      <c r="J428" s="70"/>
      <c r="K428" s="70"/>
      <c r="L428" s="70"/>
      <c r="M428" s="70"/>
      <c r="N428" s="70"/>
      <c r="O428" s="70"/>
      <c r="P428" s="70"/>
      <c r="Q428" s="70"/>
    </row>
    <row r="429" spans="1:17" ht="15.75" customHeight="1" x14ac:dyDescent="0.25">
      <c r="A429" s="70"/>
      <c r="B429" s="71"/>
      <c r="C429" s="71"/>
      <c r="D429" s="72"/>
      <c r="E429" s="72"/>
      <c r="F429" s="70"/>
      <c r="G429" s="70"/>
      <c r="H429" s="70"/>
      <c r="I429" s="70"/>
      <c r="J429" s="70"/>
      <c r="K429" s="70"/>
      <c r="L429" s="70"/>
      <c r="M429" s="70"/>
      <c r="N429" s="70"/>
      <c r="O429" s="70"/>
      <c r="P429" s="70"/>
      <c r="Q429" s="70"/>
    </row>
    <row r="430" spans="1:17" ht="15.75" customHeight="1" x14ac:dyDescent="0.25">
      <c r="A430" s="70"/>
      <c r="B430" s="71"/>
      <c r="C430" s="71"/>
      <c r="D430" s="72"/>
      <c r="E430" s="72"/>
      <c r="F430" s="70"/>
      <c r="G430" s="70"/>
      <c r="H430" s="70"/>
      <c r="I430" s="70"/>
      <c r="J430" s="70"/>
      <c r="K430" s="70"/>
      <c r="L430" s="70"/>
      <c r="M430" s="70"/>
      <c r="N430" s="70"/>
      <c r="O430" s="70"/>
      <c r="P430" s="70"/>
      <c r="Q430" s="70"/>
    </row>
    <row r="431" spans="1:17" ht="15.75" customHeight="1" x14ac:dyDescent="0.25">
      <c r="A431" s="70"/>
      <c r="B431" s="71"/>
      <c r="C431" s="71"/>
      <c r="D431" s="72"/>
      <c r="E431" s="72"/>
      <c r="F431" s="70"/>
      <c r="G431" s="70"/>
      <c r="H431" s="70"/>
      <c r="I431" s="70"/>
      <c r="J431" s="70"/>
      <c r="K431" s="70"/>
      <c r="L431" s="70"/>
      <c r="M431" s="70"/>
      <c r="N431" s="70"/>
      <c r="O431" s="70"/>
      <c r="P431" s="70"/>
      <c r="Q431" s="70"/>
    </row>
    <row r="432" spans="1:17" ht="15.75" customHeight="1" x14ac:dyDescent="0.25">
      <c r="A432" s="70"/>
      <c r="B432" s="71"/>
      <c r="C432" s="71"/>
      <c r="D432" s="72"/>
      <c r="E432" s="72"/>
      <c r="F432" s="70"/>
      <c r="G432" s="70"/>
      <c r="H432" s="70"/>
      <c r="I432" s="70"/>
      <c r="J432" s="70"/>
      <c r="K432" s="70"/>
      <c r="L432" s="70"/>
      <c r="M432" s="70"/>
      <c r="N432" s="70"/>
      <c r="O432" s="70"/>
      <c r="P432" s="70"/>
      <c r="Q432" s="70"/>
    </row>
    <row r="433" spans="1:17" ht="15.75" customHeight="1" x14ac:dyDescent="0.25">
      <c r="A433" s="70"/>
      <c r="B433" s="71"/>
      <c r="C433" s="71"/>
      <c r="D433" s="72"/>
      <c r="E433" s="72"/>
      <c r="F433" s="70"/>
      <c r="G433" s="70"/>
      <c r="H433" s="70"/>
      <c r="I433" s="70"/>
      <c r="J433" s="70"/>
      <c r="K433" s="70"/>
      <c r="L433" s="70"/>
      <c r="M433" s="70"/>
      <c r="N433" s="70"/>
      <c r="O433" s="70"/>
      <c r="P433" s="70"/>
      <c r="Q433" s="70"/>
    </row>
    <row r="434" spans="1:17" ht="15.75" customHeight="1" x14ac:dyDescent="0.25">
      <c r="A434" s="70"/>
      <c r="B434" s="71"/>
      <c r="C434" s="71"/>
      <c r="D434" s="72"/>
      <c r="E434" s="72"/>
      <c r="F434" s="70"/>
      <c r="G434" s="70"/>
      <c r="H434" s="70"/>
      <c r="I434" s="70"/>
      <c r="J434" s="70"/>
      <c r="K434" s="70"/>
      <c r="L434" s="70"/>
      <c r="M434" s="70"/>
      <c r="N434" s="70"/>
      <c r="O434" s="70"/>
      <c r="P434" s="70"/>
      <c r="Q434" s="70"/>
    </row>
    <row r="435" spans="1:17" ht="15.75" customHeight="1" x14ac:dyDescent="0.25">
      <c r="A435" s="70"/>
      <c r="B435" s="71"/>
      <c r="C435" s="71"/>
      <c r="D435" s="72"/>
      <c r="E435" s="72"/>
      <c r="F435" s="70"/>
      <c r="G435" s="70"/>
      <c r="H435" s="70"/>
      <c r="I435" s="70"/>
      <c r="J435" s="70"/>
      <c r="K435" s="70"/>
      <c r="L435" s="70"/>
      <c r="M435" s="70"/>
      <c r="N435" s="70"/>
      <c r="O435" s="70"/>
      <c r="P435" s="70"/>
      <c r="Q435" s="70"/>
    </row>
    <row r="436" spans="1:17" ht="15.75" customHeight="1" x14ac:dyDescent="0.25">
      <c r="A436" s="70"/>
      <c r="B436" s="71"/>
      <c r="C436" s="71"/>
      <c r="D436" s="72"/>
      <c r="E436" s="72"/>
      <c r="F436" s="70"/>
      <c r="G436" s="70"/>
      <c r="H436" s="70"/>
      <c r="I436" s="70"/>
      <c r="J436" s="70"/>
      <c r="K436" s="70"/>
      <c r="L436" s="70"/>
      <c r="M436" s="70"/>
      <c r="N436" s="70"/>
      <c r="O436" s="70"/>
      <c r="P436" s="70"/>
      <c r="Q436" s="70"/>
    </row>
    <row r="437" spans="1:17" ht="15.75" customHeight="1" x14ac:dyDescent="0.25">
      <c r="A437" s="70"/>
      <c r="B437" s="71"/>
      <c r="C437" s="71"/>
      <c r="D437" s="72"/>
      <c r="E437" s="72"/>
      <c r="F437" s="70"/>
      <c r="G437" s="70"/>
      <c r="H437" s="70"/>
      <c r="I437" s="70"/>
      <c r="J437" s="70"/>
      <c r="K437" s="70"/>
      <c r="L437" s="70"/>
      <c r="M437" s="70"/>
      <c r="N437" s="70"/>
      <c r="O437" s="70"/>
      <c r="P437" s="70"/>
      <c r="Q437" s="70"/>
    </row>
    <row r="438" spans="1:17" ht="15.75" customHeight="1" x14ac:dyDescent="0.25">
      <c r="A438" s="70"/>
      <c r="B438" s="71"/>
      <c r="C438" s="71"/>
      <c r="D438" s="72"/>
      <c r="E438" s="72"/>
      <c r="F438" s="70"/>
      <c r="G438" s="70"/>
      <c r="H438" s="70"/>
      <c r="I438" s="70"/>
      <c r="J438" s="70"/>
      <c r="K438" s="70"/>
      <c r="L438" s="70"/>
      <c r="M438" s="70"/>
      <c r="N438" s="70"/>
      <c r="O438" s="70"/>
      <c r="P438" s="70"/>
      <c r="Q438" s="70"/>
    </row>
    <row r="439" spans="1:17" ht="15.75" customHeight="1" x14ac:dyDescent="0.25">
      <c r="A439" s="70"/>
      <c r="B439" s="71"/>
      <c r="C439" s="71"/>
      <c r="D439" s="72"/>
      <c r="E439" s="72"/>
      <c r="F439" s="70"/>
      <c r="G439" s="70"/>
      <c r="H439" s="70"/>
      <c r="I439" s="70"/>
      <c r="J439" s="70"/>
      <c r="K439" s="70"/>
      <c r="L439" s="70"/>
      <c r="M439" s="70"/>
      <c r="N439" s="70"/>
      <c r="O439" s="70"/>
      <c r="P439" s="70"/>
      <c r="Q439" s="70"/>
    </row>
    <row r="440" spans="1:17" ht="15.75" customHeight="1" x14ac:dyDescent="0.25">
      <c r="A440" s="70"/>
      <c r="B440" s="71"/>
      <c r="C440" s="71"/>
      <c r="D440" s="72"/>
      <c r="E440" s="72"/>
      <c r="F440" s="70"/>
      <c r="G440" s="70"/>
      <c r="H440" s="70"/>
      <c r="I440" s="70"/>
      <c r="J440" s="70"/>
      <c r="K440" s="70"/>
      <c r="L440" s="70"/>
      <c r="M440" s="70"/>
      <c r="N440" s="70"/>
      <c r="O440" s="70"/>
      <c r="P440" s="70"/>
      <c r="Q440" s="70"/>
    </row>
    <row r="441" spans="1:17" ht="15.75" customHeight="1" x14ac:dyDescent="0.25">
      <c r="A441" s="70"/>
      <c r="B441" s="71"/>
      <c r="C441" s="71"/>
      <c r="D441" s="72"/>
      <c r="E441" s="72"/>
      <c r="F441" s="70"/>
      <c r="G441" s="70"/>
      <c r="H441" s="70"/>
      <c r="I441" s="70"/>
      <c r="J441" s="70"/>
      <c r="K441" s="70"/>
      <c r="L441" s="70"/>
      <c r="M441" s="70"/>
      <c r="N441" s="70"/>
      <c r="O441" s="70"/>
      <c r="P441" s="70"/>
      <c r="Q441" s="70"/>
    </row>
    <row r="442" spans="1:17" ht="15.75" customHeight="1" x14ac:dyDescent="0.25">
      <c r="A442" s="70"/>
      <c r="B442" s="71"/>
      <c r="C442" s="71"/>
      <c r="D442" s="72"/>
      <c r="E442" s="72"/>
      <c r="F442" s="70"/>
      <c r="G442" s="70"/>
      <c r="H442" s="70"/>
      <c r="I442" s="70"/>
      <c r="J442" s="70"/>
      <c r="K442" s="70"/>
      <c r="L442" s="70"/>
      <c r="M442" s="70"/>
      <c r="N442" s="70"/>
      <c r="O442" s="70"/>
      <c r="P442" s="70"/>
      <c r="Q442" s="70"/>
    </row>
    <row r="443" spans="1:17" ht="15.75" customHeight="1" x14ac:dyDescent="0.25">
      <c r="A443" s="70"/>
      <c r="B443" s="71"/>
      <c r="C443" s="71"/>
      <c r="D443" s="72"/>
      <c r="E443" s="72"/>
      <c r="F443" s="70"/>
      <c r="G443" s="70"/>
      <c r="H443" s="70"/>
      <c r="I443" s="70"/>
      <c r="J443" s="70"/>
      <c r="K443" s="70"/>
      <c r="L443" s="70"/>
      <c r="M443" s="70"/>
      <c r="N443" s="70"/>
      <c r="O443" s="70"/>
      <c r="P443" s="70"/>
      <c r="Q443" s="70"/>
    </row>
    <row r="444" spans="1:17" ht="15.75" customHeight="1" x14ac:dyDescent="0.25">
      <c r="A444" s="70"/>
      <c r="B444" s="71"/>
      <c r="C444" s="71"/>
      <c r="D444" s="72"/>
      <c r="E444" s="72"/>
      <c r="F444" s="70"/>
      <c r="G444" s="70"/>
      <c r="H444" s="70"/>
      <c r="I444" s="70"/>
      <c r="J444" s="70"/>
      <c r="K444" s="70"/>
      <c r="L444" s="70"/>
      <c r="M444" s="70"/>
      <c r="N444" s="70"/>
      <c r="O444" s="70"/>
      <c r="P444" s="70"/>
      <c r="Q444" s="70"/>
    </row>
    <row r="445" spans="1:17" ht="15.75" customHeight="1" x14ac:dyDescent="0.25">
      <c r="A445" s="70"/>
      <c r="B445" s="71"/>
      <c r="C445" s="71"/>
      <c r="D445" s="72"/>
      <c r="E445" s="72"/>
      <c r="F445" s="70"/>
      <c r="G445" s="70"/>
      <c r="H445" s="70"/>
      <c r="I445" s="70"/>
      <c r="J445" s="70"/>
      <c r="K445" s="70"/>
      <c r="L445" s="70"/>
      <c r="M445" s="70"/>
      <c r="N445" s="70"/>
      <c r="O445" s="70"/>
      <c r="P445" s="70"/>
      <c r="Q445" s="70"/>
    </row>
    <row r="446" spans="1:17" ht="15.75" customHeight="1" x14ac:dyDescent="0.25">
      <c r="A446" s="70"/>
      <c r="B446" s="71"/>
      <c r="C446" s="71"/>
      <c r="D446" s="72"/>
      <c r="E446" s="72"/>
      <c r="F446" s="70"/>
      <c r="G446" s="70"/>
      <c r="H446" s="70"/>
      <c r="I446" s="70"/>
      <c r="J446" s="70"/>
      <c r="K446" s="70"/>
      <c r="L446" s="70"/>
      <c r="M446" s="70"/>
      <c r="N446" s="70"/>
      <c r="O446" s="70"/>
      <c r="P446" s="70"/>
      <c r="Q446" s="70"/>
    </row>
    <row r="447" spans="1:17" ht="15.75" customHeight="1" x14ac:dyDescent="0.25">
      <c r="A447" s="70"/>
      <c r="B447" s="71"/>
      <c r="C447" s="71"/>
      <c r="D447" s="72"/>
      <c r="E447" s="72"/>
      <c r="F447" s="70"/>
      <c r="G447" s="70"/>
      <c r="H447" s="70"/>
      <c r="I447" s="70"/>
      <c r="J447" s="70"/>
      <c r="K447" s="70"/>
      <c r="L447" s="70"/>
      <c r="M447" s="70"/>
      <c r="N447" s="70"/>
      <c r="O447" s="70"/>
      <c r="P447" s="70"/>
      <c r="Q447" s="70"/>
    </row>
    <row r="448" spans="1:17" ht="15.75" customHeight="1" x14ac:dyDescent="0.25">
      <c r="A448" s="70"/>
      <c r="B448" s="71"/>
      <c r="C448" s="71"/>
      <c r="D448" s="72"/>
      <c r="E448" s="72"/>
      <c r="F448" s="70"/>
      <c r="G448" s="70"/>
      <c r="H448" s="70"/>
      <c r="I448" s="70"/>
      <c r="J448" s="70"/>
      <c r="K448" s="70"/>
      <c r="L448" s="70"/>
      <c r="M448" s="70"/>
      <c r="N448" s="70"/>
      <c r="O448" s="70"/>
      <c r="P448" s="70"/>
      <c r="Q448" s="70"/>
    </row>
    <row r="449" spans="1:17" ht="15.75" customHeight="1" x14ac:dyDescent="0.25">
      <c r="A449" s="70"/>
      <c r="B449" s="71"/>
      <c r="C449" s="71"/>
      <c r="D449" s="72"/>
      <c r="E449" s="72"/>
      <c r="F449" s="70"/>
      <c r="G449" s="70"/>
      <c r="H449" s="70"/>
      <c r="I449" s="70"/>
      <c r="J449" s="70"/>
      <c r="K449" s="70"/>
      <c r="L449" s="70"/>
      <c r="M449" s="70"/>
      <c r="N449" s="70"/>
      <c r="O449" s="70"/>
      <c r="P449" s="70"/>
      <c r="Q449" s="70"/>
    </row>
    <row r="450" spans="1:17" ht="15.75" customHeight="1" x14ac:dyDescent="0.25">
      <c r="A450" s="70"/>
      <c r="B450" s="71"/>
      <c r="C450" s="71"/>
      <c r="D450" s="72"/>
      <c r="E450" s="72"/>
      <c r="F450" s="70"/>
      <c r="G450" s="70"/>
      <c r="H450" s="70"/>
      <c r="I450" s="70"/>
      <c r="J450" s="70"/>
      <c r="K450" s="70"/>
      <c r="L450" s="70"/>
      <c r="M450" s="70"/>
      <c r="N450" s="70"/>
      <c r="O450" s="70"/>
      <c r="P450" s="70"/>
      <c r="Q450" s="70"/>
    </row>
    <row r="451" spans="1:17" ht="15.75" customHeight="1" x14ac:dyDescent="0.25">
      <c r="A451" s="70"/>
      <c r="B451" s="71"/>
      <c r="C451" s="71"/>
      <c r="D451" s="72"/>
      <c r="E451" s="72"/>
      <c r="F451" s="70"/>
      <c r="G451" s="70"/>
      <c r="H451" s="70"/>
      <c r="I451" s="70"/>
      <c r="J451" s="70"/>
      <c r="K451" s="70"/>
      <c r="L451" s="70"/>
      <c r="M451" s="70"/>
      <c r="N451" s="70"/>
      <c r="O451" s="70"/>
      <c r="P451" s="70"/>
      <c r="Q451" s="70"/>
    </row>
    <row r="452" spans="1:17" ht="15.75" customHeight="1" x14ac:dyDescent="0.25">
      <c r="A452" s="70"/>
      <c r="B452" s="71"/>
      <c r="C452" s="71"/>
      <c r="D452" s="72"/>
      <c r="E452" s="72"/>
      <c r="F452" s="70"/>
      <c r="G452" s="70"/>
      <c r="H452" s="70"/>
      <c r="I452" s="70"/>
      <c r="J452" s="70"/>
      <c r="K452" s="70"/>
      <c r="L452" s="70"/>
      <c r="M452" s="70"/>
      <c r="N452" s="70"/>
      <c r="O452" s="70"/>
      <c r="P452" s="70"/>
      <c r="Q452" s="70"/>
    </row>
    <row r="453" spans="1:17" ht="15.75" customHeight="1" x14ac:dyDescent="0.25">
      <c r="A453" s="70"/>
      <c r="B453" s="71"/>
      <c r="C453" s="71"/>
      <c r="D453" s="72"/>
      <c r="E453" s="72"/>
      <c r="F453" s="70"/>
      <c r="G453" s="70"/>
      <c r="H453" s="70"/>
      <c r="I453" s="70"/>
      <c r="J453" s="70"/>
      <c r="K453" s="70"/>
      <c r="L453" s="70"/>
      <c r="M453" s="70"/>
      <c r="N453" s="70"/>
      <c r="O453" s="70"/>
      <c r="P453" s="70"/>
      <c r="Q453" s="70"/>
    </row>
    <row r="454" spans="1:17" ht="15.75" customHeight="1" x14ac:dyDescent="0.25">
      <c r="A454" s="70"/>
      <c r="B454" s="71"/>
      <c r="C454" s="71"/>
      <c r="D454" s="72"/>
      <c r="E454" s="72"/>
      <c r="F454" s="70"/>
      <c r="G454" s="70"/>
      <c r="H454" s="70"/>
      <c r="I454" s="70"/>
      <c r="J454" s="70"/>
      <c r="K454" s="70"/>
      <c r="L454" s="70"/>
      <c r="M454" s="70"/>
      <c r="N454" s="70"/>
      <c r="O454" s="70"/>
      <c r="P454" s="70"/>
      <c r="Q454" s="70"/>
    </row>
    <row r="455" spans="1:17" ht="15.75" customHeight="1" x14ac:dyDescent="0.25">
      <c r="A455" s="70"/>
      <c r="B455" s="71"/>
      <c r="C455" s="71"/>
      <c r="D455" s="72"/>
      <c r="E455" s="72"/>
      <c r="F455" s="70"/>
      <c r="G455" s="70"/>
      <c r="H455" s="70"/>
      <c r="I455" s="70"/>
      <c r="J455" s="70"/>
      <c r="K455" s="70"/>
      <c r="L455" s="70"/>
      <c r="M455" s="70"/>
      <c r="N455" s="70"/>
      <c r="O455" s="70"/>
      <c r="P455" s="70"/>
      <c r="Q455" s="70"/>
    </row>
    <row r="456" spans="1:17" ht="15.75" customHeight="1" x14ac:dyDescent="0.25">
      <c r="A456" s="70"/>
      <c r="B456" s="71"/>
      <c r="C456" s="71"/>
      <c r="D456" s="72"/>
      <c r="E456" s="72"/>
      <c r="F456" s="70"/>
      <c r="G456" s="70"/>
      <c r="H456" s="70"/>
      <c r="I456" s="70"/>
      <c r="J456" s="70"/>
      <c r="K456" s="70"/>
      <c r="L456" s="70"/>
      <c r="M456" s="70"/>
      <c r="N456" s="70"/>
      <c r="O456" s="70"/>
      <c r="P456" s="70"/>
      <c r="Q456" s="70"/>
    </row>
    <row r="457" spans="1:17" ht="15.75" customHeight="1" x14ac:dyDescent="0.25">
      <c r="A457" s="70"/>
      <c r="B457" s="71"/>
      <c r="C457" s="71"/>
      <c r="D457" s="72"/>
      <c r="E457" s="72"/>
      <c r="F457" s="70"/>
      <c r="G457" s="70"/>
      <c r="H457" s="70"/>
      <c r="I457" s="70"/>
      <c r="J457" s="70"/>
      <c r="K457" s="70"/>
      <c r="L457" s="70"/>
      <c r="M457" s="70"/>
      <c r="N457" s="70"/>
      <c r="O457" s="70"/>
      <c r="P457" s="70"/>
      <c r="Q457" s="70"/>
    </row>
    <row r="458" spans="1:17" ht="15.75" customHeight="1" x14ac:dyDescent="0.25">
      <c r="A458" s="70"/>
      <c r="B458" s="71"/>
      <c r="C458" s="71"/>
      <c r="D458" s="72"/>
      <c r="E458" s="72"/>
      <c r="F458" s="70"/>
      <c r="G458" s="70"/>
      <c r="H458" s="70"/>
      <c r="I458" s="70"/>
      <c r="J458" s="70"/>
      <c r="K458" s="70"/>
      <c r="L458" s="70"/>
      <c r="M458" s="70"/>
      <c r="N458" s="70"/>
      <c r="O458" s="70"/>
      <c r="P458" s="70"/>
      <c r="Q458" s="70"/>
    </row>
    <row r="459" spans="1:17" ht="15.75" customHeight="1" x14ac:dyDescent="0.25">
      <c r="A459" s="70"/>
      <c r="B459" s="71"/>
      <c r="C459" s="71"/>
      <c r="D459" s="72"/>
      <c r="E459" s="72"/>
      <c r="F459" s="70"/>
      <c r="G459" s="70"/>
      <c r="H459" s="70"/>
      <c r="I459" s="70"/>
      <c r="J459" s="70"/>
      <c r="K459" s="70"/>
      <c r="L459" s="70"/>
      <c r="M459" s="70"/>
      <c r="N459" s="70"/>
      <c r="O459" s="70"/>
      <c r="P459" s="70"/>
      <c r="Q459" s="70"/>
    </row>
    <row r="460" spans="1:17" ht="15.75" customHeight="1" x14ac:dyDescent="0.25">
      <c r="A460" s="70"/>
      <c r="B460" s="71"/>
      <c r="C460" s="71"/>
      <c r="D460" s="72"/>
      <c r="E460" s="72"/>
      <c r="F460" s="70"/>
      <c r="G460" s="70"/>
      <c r="H460" s="70"/>
      <c r="I460" s="70"/>
      <c r="J460" s="70"/>
      <c r="K460" s="70"/>
      <c r="L460" s="70"/>
      <c r="M460" s="70"/>
      <c r="N460" s="70"/>
      <c r="O460" s="70"/>
      <c r="P460" s="70"/>
      <c r="Q460" s="70"/>
    </row>
    <row r="461" spans="1:17" ht="15.75" customHeight="1" x14ac:dyDescent="0.25">
      <c r="A461" s="70"/>
      <c r="B461" s="71"/>
      <c r="C461" s="71"/>
      <c r="D461" s="72"/>
      <c r="E461" s="72"/>
      <c r="F461" s="70"/>
      <c r="G461" s="70"/>
      <c r="H461" s="70"/>
      <c r="I461" s="70"/>
      <c r="J461" s="70"/>
      <c r="K461" s="70"/>
      <c r="L461" s="70"/>
      <c r="M461" s="70"/>
      <c r="N461" s="70"/>
      <c r="O461" s="70"/>
      <c r="P461" s="70"/>
      <c r="Q461" s="70"/>
    </row>
    <row r="462" spans="1:17" ht="15.75" customHeight="1" x14ac:dyDescent="0.25">
      <c r="A462" s="70"/>
      <c r="B462" s="71"/>
      <c r="C462" s="71"/>
      <c r="D462" s="72"/>
      <c r="E462" s="72"/>
      <c r="F462" s="70"/>
      <c r="G462" s="70"/>
      <c r="H462" s="70"/>
      <c r="I462" s="70"/>
      <c r="J462" s="70"/>
      <c r="K462" s="70"/>
      <c r="L462" s="70"/>
      <c r="M462" s="70"/>
      <c r="N462" s="70"/>
      <c r="O462" s="70"/>
      <c r="P462" s="70"/>
      <c r="Q462" s="70"/>
    </row>
    <row r="463" spans="1:17" ht="15.75" customHeight="1" x14ac:dyDescent="0.25">
      <c r="A463" s="70"/>
      <c r="B463" s="71"/>
      <c r="C463" s="71"/>
      <c r="D463" s="72"/>
      <c r="E463" s="72"/>
      <c r="F463" s="70"/>
      <c r="G463" s="70"/>
      <c r="H463" s="70"/>
      <c r="I463" s="70"/>
      <c r="J463" s="70"/>
      <c r="K463" s="70"/>
      <c r="L463" s="70"/>
      <c r="M463" s="70"/>
      <c r="N463" s="70"/>
      <c r="O463" s="70"/>
      <c r="P463" s="70"/>
      <c r="Q463" s="70"/>
    </row>
    <row r="464" spans="1:17" ht="15.75" customHeight="1" x14ac:dyDescent="0.25">
      <c r="A464" s="70"/>
      <c r="B464" s="71"/>
      <c r="C464" s="71"/>
      <c r="D464" s="72"/>
      <c r="E464" s="72"/>
      <c r="F464" s="70"/>
      <c r="G464" s="70"/>
      <c r="H464" s="70"/>
      <c r="I464" s="70"/>
      <c r="J464" s="70"/>
      <c r="K464" s="70"/>
      <c r="L464" s="70"/>
      <c r="M464" s="70"/>
      <c r="N464" s="70"/>
      <c r="O464" s="70"/>
      <c r="P464" s="70"/>
      <c r="Q464" s="70"/>
    </row>
    <row r="465" spans="1:17" ht="15.75" customHeight="1" x14ac:dyDescent="0.25">
      <c r="A465" s="70"/>
      <c r="B465" s="71"/>
      <c r="C465" s="71"/>
      <c r="D465" s="72"/>
      <c r="E465" s="72"/>
      <c r="F465" s="70"/>
      <c r="G465" s="70"/>
      <c r="H465" s="70"/>
      <c r="I465" s="70"/>
      <c r="J465" s="70"/>
      <c r="K465" s="70"/>
      <c r="L465" s="70"/>
      <c r="M465" s="70"/>
      <c r="N465" s="70"/>
      <c r="O465" s="70"/>
      <c r="P465" s="70"/>
      <c r="Q465" s="70"/>
    </row>
    <row r="466" spans="1:17" ht="15.75" customHeight="1" x14ac:dyDescent="0.25">
      <c r="A466" s="70"/>
      <c r="B466" s="71"/>
      <c r="C466" s="71"/>
      <c r="D466" s="72"/>
      <c r="E466" s="72"/>
      <c r="F466" s="70"/>
      <c r="G466" s="70"/>
      <c r="H466" s="70"/>
      <c r="I466" s="70"/>
      <c r="J466" s="70"/>
      <c r="K466" s="70"/>
      <c r="L466" s="70"/>
      <c r="M466" s="70"/>
      <c r="N466" s="70"/>
      <c r="O466" s="70"/>
      <c r="P466" s="70"/>
      <c r="Q466" s="70"/>
    </row>
    <row r="467" spans="1:17" ht="15.75" customHeight="1" x14ac:dyDescent="0.25">
      <c r="A467" s="70"/>
      <c r="B467" s="71"/>
      <c r="C467" s="71"/>
      <c r="D467" s="72"/>
      <c r="E467" s="72"/>
      <c r="F467" s="70"/>
      <c r="G467" s="70"/>
      <c r="H467" s="70"/>
      <c r="I467" s="70"/>
      <c r="J467" s="70"/>
      <c r="K467" s="70"/>
      <c r="L467" s="70"/>
      <c r="M467" s="70"/>
      <c r="N467" s="70"/>
      <c r="O467" s="70"/>
      <c r="P467" s="70"/>
      <c r="Q467" s="70"/>
    </row>
    <row r="468" spans="1:17" ht="15.75" customHeight="1" x14ac:dyDescent="0.25">
      <c r="A468" s="70"/>
      <c r="B468" s="71"/>
      <c r="C468" s="71"/>
      <c r="D468" s="72"/>
      <c r="E468" s="72"/>
      <c r="F468" s="70"/>
      <c r="G468" s="70"/>
      <c r="H468" s="70"/>
      <c r="I468" s="70"/>
      <c r="J468" s="70"/>
      <c r="K468" s="70"/>
      <c r="L468" s="70"/>
      <c r="M468" s="70"/>
      <c r="N468" s="70"/>
      <c r="O468" s="70"/>
      <c r="P468" s="70"/>
      <c r="Q468" s="70"/>
    </row>
    <row r="469" spans="1:17" ht="15.75" customHeight="1" x14ac:dyDescent="0.25">
      <c r="A469" s="70"/>
      <c r="B469" s="71"/>
      <c r="C469" s="71"/>
      <c r="D469" s="72"/>
      <c r="E469" s="72"/>
      <c r="F469" s="70"/>
      <c r="G469" s="70"/>
      <c r="H469" s="70"/>
      <c r="I469" s="70"/>
      <c r="J469" s="70"/>
      <c r="K469" s="70"/>
      <c r="L469" s="70"/>
      <c r="M469" s="70"/>
      <c r="N469" s="70"/>
      <c r="O469" s="70"/>
      <c r="P469" s="70"/>
      <c r="Q469" s="70"/>
    </row>
    <row r="470" spans="1:17" ht="15.75" customHeight="1" x14ac:dyDescent="0.25">
      <c r="A470" s="70"/>
      <c r="B470" s="71"/>
      <c r="C470" s="71"/>
      <c r="D470" s="72"/>
      <c r="E470" s="72"/>
      <c r="F470" s="70"/>
      <c r="G470" s="70"/>
      <c r="H470" s="70"/>
      <c r="I470" s="70"/>
      <c r="J470" s="70"/>
      <c r="K470" s="70"/>
      <c r="L470" s="70"/>
      <c r="M470" s="70"/>
      <c r="N470" s="70"/>
      <c r="O470" s="70"/>
      <c r="P470" s="70"/>
      <c r="Q470" s="70"/>
    </row>
    <row r="471" spans="1:17" ht="15.75" customHeight="1" x14ac:dyDescent="0.25">
      <c r="A471" s="70"/>
      <c r="B471" s="71"/>
      <c r="C471" s="71"/>
      <c r="D471" s="72"/>
      <c r="E471" s="72"/>
      <c r="F471" s="70"/>
      <c r="G471" s="70"/>
      <c r="H471" s="70"/>
      <c r="I471" s="70"/>
      <c r="J471" s="70"/>
      <c r="K471" s="70"/>
      <c r="L471" s="70"/>
      <c r="M471" s="70"/>
      <c r="N471" s="70"/>
      <c r="O471" s="70"/>
      <c r="P471" s="70"/>
      <c r="Q471" s="70"/>
    </row>
    <row r="472" spans="1:17" ht="15.75" customHeight="1" x14ac:dyDescent="0.25">
      <c r="A472" s="70"/>
      <c r="B472" s="71"/>
      <c r="C472" s="71"/>
      <c r="D472" s="72"/>
      <c r="E472" s="72"/>
      <c r="F472" s="70"/>
      <c r="G472" s="70"/>
      <c r="H472" s="70"/>
      <c r="I472" s="70"/>
      <c r="J472" s="70"/>
      <c r="K472" s="70"/>
      <c r="L472" s="70"/>
      <c r="M472" s="70"/>
      <c r="N472" s="70"/>
      <c r="O472" s="70"/>
      <c r="P472" s="70"/>
      <c r="Q472" s="70"/>
    </row>
    <row r="473" spans="1:17" ht="15.75" customHeight="1" x14ac:dyDescent="0.25">
      <c r="A473" s="70"/>
      <c r="B473" s="71"/>
      <c r="C473" s="71"/>
      <c r="D473" s="72"/>
      <c r="E473" s="72"/>
      <c r="F473" s="70"/>
      <c r="G473" s="70"/>
      <c r="H473" s="70"/>
      <c r="I473" s="70"/>
      <c r="J473" s="70"/>
      <c r="K473" s="70"/>
      <c r="L473" s="70"/>
      <c r="M473" s="70"/>
      <c r="N473" s="70"/>
      <c r="O473" s="70"/>
      <c r="P473" s="70"/>
      <c r="Q473" s="70"/>
    </row>
    <row r="474" spans="1:17" ht="15.75" customHeight="1" x14ac:dyDescent="0.25">
      <c r="A474" s="70"/>
      <c r="B474" s="71"/>
      <c r="C474" s="71"/>
      <c r="D474" s="72"/>
      <c r="E474" s="72"/>
      <c r="F474" s="70"/>
      <c r="G474" s="70"/>
      <c r="H474" s="70"/>
      <c r="I474" s="70"/>
      <c r="J474" s="70"/>
      <c r="K474" s="70"/>
      <c r="L474" s="70"/>
      <c r="M474" s="70"/>
      <c r="N474" s="70"/>
      <c r="O474" s="70"/>
      <c r="P474" s="70"/>
      <c r="Q474" s="70"/>
    </row>
    <row r="475" spans="1:17" ht="15.75" customHeight="1" x14ac:dyDescent="0.25">
      <c r="A475" s="70"/>
      <c r="B475" s="71"/>
      <c r="C475" s="71"/>
      <c r="D475" s="72"/>
      <c r="E475" s="72"/>
      <c r="F475" s="70"/>
      <c r="G475" s="70"/>
      <c r="H475" s="70"/>
      <c r="I475" s="70"/>
      <c r="J475" s="70"/>
      <c r="K475" s="70"/>
      <c r="L475" s="70"/>
      <c r="M475" s="70"/>
      <c r="N475" s="70"/>
      <c r="O475" s="70"/>
      <c r="P475" s="70"/>
      <c r="Q475" s="70"/>
    </row>
    <row r="476" spans="1:17" ht="15.75" customHeight="1" x14ac:dyDescent="0.25">
      <c r="A476" s="70"/>
      <c r="B476" s="71"/>
      <c r="C476" s="71"/>
      <c r="D476" s="72"/>
      <c r="E476" s="72"/>
      <c r="F476" s="70"/>
      <c r="G476" s="70"/>
      <c r="H476" s="70"/>
      <c r="I476" s="70"/>
      <c r="J476" s="70"/>
      <c r="K476" s="70"/>
      <c r="L476" s="70"/>
      <c r="M476" s="70"/>
      <c r="N476" s="70"/>
      <c r="O476" s="70"/>
      <c r="P476" s="70"/>
      <c r="Q476" s="70"/>
    </row>
    <row r="477" spans="1:17" ht="15.75" customHeight="1" x14ac:dyDescent="0.25">
      <c r="A477" s="70"/>
      <c r="B477" s="71"/>
      <c r="C477" s="71"/>
      <c r="D477" s="72"/>
      <c r="E477" s="72"/>
      <c r="F477" s="70"/>
      <c r="G477" s="70"/>
      <c r="H477" s="70"/>
      <c r="I477" s="70"/>
      <c r="J477" s="70"/>
      <c r="K477" s="70"/>
      <c r="L477" s="70"/>
      <c r="M477" s="70"/>
      <c r="N477" s="70"/>
      <c r="O477" s="70"/>
      <c r="P477" s="70"/>
      <c r="Q477" s="70"/>
    </row>
    <row r="478" spans="1:17" ht="15.75" customHeight="1" x14ac:dyDescent="0.25">
      <c r="A478" s="70"/>
      <c r="B478" s="71"/>
      <c r="C478" s="71"/>
      <c r="D478" s="72"/>
      <c r="E478" s="72"/>
      <c r="F478" s="70"/>
      <c r="G478" s="70"/>
      <c r="H478" s="70"/>
      <c r="I478" s="70"/>
      <c r="J478" s="70"/>
      <c r="K478" s="70"/>
      <c r="L478" s="70"/>
      <c r="M478" s="70"/>
      <c r="N478" s="70"/>
      <c r="O478" s="70"/>
      <c r="P478" s="70"/>
      <c r="Q478" s="70"/>
    </row>
    <row r="479" spans="1:17" ht="15.75" customHeight="1" x14ac:dyDescent="0.25">
      <c r="A479" s="70"/>
      <c r="B479" s="71"/>
      <c r="C479" s="71"/>
      <c r="D479" s="72"/>
      <c r="E479" s="72"/>
      <c r="F479" s="70"/>
      <c r="G479" s="70"/>
      <c r="H479" s="70"/>
      <c r="I479" s="70"/>
      <c r="J479" s="70"/>
      <c r="K479" s="70"/>
      <c r="L479" s="70"/>
      <c r="M479" s="70"/>
      <c r="N479" s="70"/>
      <c r="O479" s="70"/>
      <c r="P479" s="70"/>
      <c r="Q479" s="70"/>
    </row>
    <row r="480" spans="1:17" ht="15.75" customHeight="1" x14ac:dyDescent="0.25">
      <c r="A480" s="70"/>
      <c r="B480" s="71"/>
      <c r="C480" s="71"/>
      <c r="D480" s="72"/>
      <c r="E480" s="72"/>
      <c r="F480" s="70"/>
      <c r="G480" s="70"/>
      <c r="H480" s="70"/>
      <c r="I480" s="70"/>
      <c r="J480" s="70"/>
      <c r="K480" s="70"/>
      <c r="L480" s="70"/>
      <c r="M480" s="70"/>
      <c r="N480" s="70"/>
      <c r="O480" s="70"/>
      <c r="P480" s="70"/>
      <c r="Q480" s="70"/>
    </row>
    <row r="481" spans="1:17" ht="15.75" customHeight="1" x14ac:dyDescent="0.25">
      <c r="A481" s="70"/>
      <c r="B481" s="71"/>
      <c r="C481" s="71"/>
      <c r="D481" s="72"/>
      <c r="E481" s="72"/>
      <c r="F481" s="70"/>
      <c r="G481" s="70"/>
      <c r="H481" s="70"/>
      <c r="I481" s="70"/>
      <c r="J481" s="70"/>
      <c r="K481" s="70"/>
      <c r="L481" s="70"/>
      <c r="M481" s="70"/>
      <c r="N481" s="70"/>
      <c r="O481" s="70"/>
      <c r="P481" s="70"/>
      <c r="Q481" s="70"/>
    </row>
    <row r="482" spans="1:17" ht="15.75" customHeight="1" x14ac:dyDescent="0.25">
      <c r="A482" s="70"/>
      <c r="B482" s="71"/>
      <c r="C482" s="71"/>
      <c r="D482" s="72"/>
      <c r="E482" s="72"/>
      <c r="F482" s="70"/>
      <c r="G482" s="70"/>
      <c r="H482" s="70"/>
      <c r="I482" s="70"/>
      <c r="J482" s="70"/>
      <c r="K482" s="70"/>
      <c r="L482" s="70"/>
      <c r="M482" s="70"/>
      <c r="N482" s="70"/>
      <c r="O482" s="70"/>
      <c r="P482" s="70"/>
      <c r="Q482" s="70"/>
    </row>
    <row r="483" spans="1:17" ht="15.75" customHeight="1" x14ac:dyDescent="0.25">
      <c r="A483" s="70"/>
      <c r="B483" s="71"/>
      <c r="C483" s="71"/>
      <c r="D483" s="72"/>
      <c r="E483" s="72"/>
      <c r="F483" s="70"/>
      <c r="G483" s="70"/>
      <c r="H483" s="70"/>
      <c r="I483" s="70"/>
      <c r="J483" s="70"/>
      <c r="K483" s="70"/>
      <c r="L483" s="70"/>
      <c r="M483" s="70"/>
      <c r="N483" s="70"/>
      <c r="O483" s="70"/>
      <c r="P483" s="70"/>
      <c r="Q483" s="70"/>
    </row>
    <row r="484" spans="1:17" ht="15.75" customHeight="1" x14ac:dyDescent="0.25">
      <c r="A484" s="70"/>
      <c r="B484" s="71"/>
      <c r="C484" s="71"/>
      <c r="D484" s="72"/>
      <c r="E484" s="72"/>
      <c r="F484" s="70"/>
      <c r="G484" s="70"/>
      <c r="H484" s="70"/>
      <c r="I484" s="70"/>
      <c r="J484" s="70"/>
      <c r="K484" s="70"/>
      <c r="L484" s="70"/>
      <c r="M484" s="70"/>
      <c r="N484" s="70"/>
      <c r="O484" s="70"/>
      <c r="P484" s="70"/>
      <c r="Q484" s="70"/>
    </row>
    <row r="485" spans="1:17" ht="15.75" customHeight="1" x14ac:dyDescent="0.25">
      <c r="A485" s="70"/>
      <c r="B485" s="71"/>
      <c r="C485" s="71"/>
      <c r="D485" s="72"/>
      <c r="E485" s="72"/>
      <c r="F485" s="70"/>
      <c r="G485" s="70"/>
      <c r="H485" s="70"/>
      <c r="I485" s="70"/>
      <c r="J485" s="70"/>
      <c r="K485" s="70"/>
      <c r="L485" s="70"/>
      <c r="M485" s="70"/>
      <c r="N485" s="70"/>
      <c r="O485" s="70"/>
      <c r="P485" s="70"/>
      <c r="Q485" s="70"/>
    </row>
    <row r="486" spans="1:17" ht="15.75" customHeight="1" x14ac:dyDescent="0.25">
      <c r="A486" s="70"/>
      <c r="B486" s="71"/>
      <c r="C486" s="71"/>
      <c r="D486" s="72"/>
      <c r="E486" s="72"/>
      <c r="F486" s="70"/>
      <c r="G486" s="70"/>
      <c r="H486" s="70"/>
      <c r="I486" s="70"/>
      <c r="J486" s="70"/>
      <c r="K486" s="70"/>
      <c r="L486" s="70"/>
      <c r="M486" s="70"/>
      <c r="N486" s="70"/>
      <c r="O486" s="70"/>
      <c r="P486" s="70"/>
      <c r="Q486" s="70"/>
    </row>
    <row r="487" spans="1:17" ht="15.75" customHeight="1" x14ac:dyDescent="0.25">
      <c r="A487" s="70"/>
      <c r="B487" s="71"/>
      <c r="C487" s="71"/>
      <c r="D487" s="72"/>
      <c r="E487" s="72"/>
      <c r="F487" s="70"/>
      <c r="G487" s="70"/>
      <c r="H487" s="70"/>
      <c r="I487" s="70"/>
      <c r="J487" s="70"/>
      <c r="K487" s="70"/>
      <c r="L487" s="70"/>
      <c r="M487" s="70"/>
      <c r="N487" s="70"/>
      <c r="O487" s="70"/>
      <c r="P487" s="70"/>
      <c r="Q487" s="70"/>
    </row>
    <row r="488" spans="1:17" ht="15.75" customHeight="1" x14ac:dyDescent="0.25">
      <c r="A488" s="70"/>
      <c r="B488" s="71"/>
      <c r="C488" s="71"/>
      <c r="D488" s="72"/>
      <c r="E488" s="72"/>
      <c r="F488" s="70"/>
      <c r="G488" s="70"/>
      <c r="H488" s="70"/>
      <c r="I488" s="70"/>
      <c r="J488" s="70"/>
      <c r="K488" s="70"/>
      <c r="L488" s="70"/>
      <c r="M488" s="70"/>
      <c r="N488" s="70"/>
      <c r="O488" s="70"/>
      <c r="P488" s="70"/>
      <c r="Q488" s="70"/>
    </row>
    <row r="489" spans="1:17" ht="15.75" customHeight="1" x14ac:dyDescent="0.25">
      <c r="A489" s="70"/>
      <c r="B489" s="71"/>
      <c r="C489" s="71"/>
      <c r="D489" s="72"/>
      <c r="E489" s="72"/>
      <c r="F489" s="70"/>
      <c r="G489" s="70"/>
      <c r="H489" s="70"/>
      <c r="I489" s="70"/>
      <c r="J489" s="70"/>
      <c r="K489" s="70"/>
      <c r="L489" s="70"/>
      <c r="M489" s="70"/>
      <c r="N489" s="70"/>
      <c r="O489" s="70"/>
      <c r="P489" s="70"/>
      <c r="Q489" s="70"/>
    </row>
    <row r="490" spans="1:17" ht="15.75" customHeight="1" x14ac:dyDescent="0.25">
      <c r="A490" s="70"/>
      <c r="B490" s="71"/>
      <c r="C490" s="71"/>
      <c r="D490" s="72"/>
      <c r="E490" s="72"/>
      <c r="F490" s="70"/>
      <c r="G490" s="70"/>
      <c r="H490" s="70"/>
      <c r="I490" s="70"/>
      <c r="J490" s="70"/>
      <c r="K490" s="70"/>
      <c r="L490" s="70"/>
      <c r="M490" s="70"/>
      <c r="N490" s="70"/>
      <c r="O490" s="70"/>
      <c r="P490" s="70"/>
      <c r="Q490" s="70"/>
    </row>
    <row r="491" spans="1:17" ht="15.75" customHeight="1" x14ac:dyDescent="0.25">
      <c r="A491" s="70"/>
      <c r="B491" s="71"/>
      <c r="C491" s="71"/>
      <c r="D491" s="72"/>
      <c r="E491" s="72"/>
      <c r="F491" s="70"/>
      <c r="G491" s="70"/>
      <c r="H491" s="70"/>
      <c r="I491" s="70"/>
      <c r="J491" s="70"/>
      <c r="K491" s="70"/>
      <c r="L491" s="70"/>
      <c r="M491" s="70"/>
      <c r="N491" s="70"/>
      <c r="O491" s="70"/>
      <c r="P491" s="70"/>
      <c r="Q491" s="70"/>
    </row>
    <row r="492" spans="1:17" ht="15.75" customHeight="1" x14ac:dyDescent="0.25">
      <c r="A492" s="70"/>
      <c r="B492" s="71"/>
      <c r="C492" s="71"/>
      <c r="D492" s="72"/>
      <c r="E492" s="72"/>
      <c r="F492" s="70"/>
      <c r="G492" s="70"/>
      <c r="H492" s="70"/>
      <c r="I492" s="70"/>
      <c r="J492" s="70"/>
      <c r="K492" s="70"/>
      <c r="L492" s="70"/>
      <c r="M492" s="70"/>
      <c r="N492" s="70"/>
      <c r="O492" s="70"/>
      <c r="P492" s="70"/>
      <c r="Q492" s="70"/>
    </row>
    <row r="493" spans="1:17" ht="15.75" customHeight="1" x14ac:dyDescent="0.25">
      <c r="A493" s="70"/>
      <c r="B493" s="71"/>
      <c r="C493" s="71"/>
      <c r="D493" s="72"/>
      <c r="E493" s="72"/>
      <c r="F493" s="70"/>
      <c r="G493" s="70"/>
      <c r="H493" s="70"/>
      <c r="I493" s="70"/>
      <c r="J493" s="70"/>
      <c r="K493" s="70"/>
      <c r="L493" s="70"/>
      <c r="M493" s="70"/>
      <c r="N493" s="70"/>
      <c r="O493" s="70"/>
      <c r="P493" s="70"/>
      <c r="Q493" s="70"/>
    </row>
    <row r="494" spans="1:17" ht="15.75" customHeight="1" x14ac:dyDescent="0.25">
      <c r="A494" s="70"/>
      <c r="B494" s="71"/>
      <c r="C494" s="71"/>
      <c r="D494" s="72"/>
      <c r="E494" s="72"/>
      <c r="F494" s="70"/>
      <c r="G494" s="70"/>
      <c r="H494" s="70"/>
      <c r="I494" s="70"/>
      <c r="J494" s="70"/>
      <c r="K494" s="70"/>
      <c r="L494" s="70"/>
      <c r="M494" s="70"/>
      <c r="N494" s="70"/>
      <c r="O494" s="70"/>
      <c r="P494" s="70"/>
      <c r="Q494" s="70"/>
    </row>
    <row r="495" spans="1:17" ht="15.75" customHeight="1" x14ac:dyDescent="0.25">
      <c r="A495" s="70"/>
      <c r="B495" s="71"/>
      <c r="C495" s="71"/>
      <c r="D495" s="72"/>
      <c r="E495" s="72"/>
      <c r="F495" s="70"/>
      <c r="G495" s="70"/>
      <c r="H495" s="70"/>
      <c r="I495" s="70"/>
      <c r="J495" s="70"/>
      <c r="K495" s="70"/>
      <c r="L495" s="70"/>
      <c r="M495" s="70"/>
      <c r="N495" s="70"/>
      <c r="O495" s="70"/>
      <c r="P495" s="70"/>
      <c r="Q495" s="70"/>
    </row>
    <row r="496" spans="1:17" ht="15.75" customHeight="1" x14ac:dyDescent="0.25">
      <c r="A496" s="70"/>
      <c r="B496" s="71"/>
      <c r="C496" s="71"/>
      <c r="D496" s="72"/>
      <c r="E496" s="72"/>
      <c r="F496" s="70"/>
      <c r="G496" s="70"/>
      <c r="H496" s="70"/>
      <c r="I496" s="70"/>
      <c r="J496" s="70"/>
      <c r="K496" s="70"/>
      <c r="L496" s="70"/>
      <c r="M496" s="70"/>
      <c r="N496" s="70"/>
      <c r="O496" s="70"/>
      <c r="P496" s="70"/>
      <c r="Q496" s="70"/>
    </row>
    <row r="497" spans="1:17" ht="15.75" customHeight="1" x14ac:dyDescent="0.25">
      <c r="A497" s="70"/>
      <c r="B497" s="71"/>
      <c r="C497" s="71"/>
      <c r="D497" s="72"/>
      <c r="E497" s="72"/>
      <c r="F497" s="70"/>
      <c r="G497" s="70"/>
      <c r="H497" s="70"/>
      <c r="I497" s="70"/>
      <c r="J497" s="70"/>
      <c r="K497" s="70"/>
      <c r="L497" s="70"/>
      <c r="M497" s="70"/>
      <c r="N497" s="70"/>
      <c r="O497" s="70"/>
      <c r="P497" s="70"/>
      <c r="Q497" s="70"/>
    </row>
    <row r="498" spans="1:17" ht="15.75" customHeight="1" x14ac:dyDescent="0.25">
      <c r="A498" s="70"/>
      <c r="B498" s="71"/>
      <c r="C498" s="71"/>
      <c r="D498" s="72"/>
      <c r="E498" s="72"/>
      <c r="F498" s="70"/>
      <c r="G498" s="70"/>
      <c r="H498" s="70"/>
      <c r="I498" s="70"/>
      <c r="J498" s="70"/>
      <c r="K498" s="70"/>
      <c r="L498" s="70"/>
      <c r="M498" s="70"/>
      <c r="N498" s="70"/>
      <c r="O498" s="70"/>
      <c r="P498" s="70"/>
      <c r="Q498" s="70"/>
    </row>
    <row r="499" spans="1:17" ht="15.75" customHeight="1" x14ac:dyDescent="0.25">
      <c r="A499" s="70"/>
      <c r="B499" s="71"/>
      <c r="C499" s="71"/>
      <c r="D499" s="72"/>
      <c r="E499" s="72"/>
      <c r="F499" s="70"/>
      <c r="G499" s="70"/>
      <c r="H499" s="70"/>
      <c r="I499" s="70"/>
      <c r="J499" s="70"/>
      <c r="K499" s="70"/>
      <c r="L499" s="70"/>
      <c r="M499" s="70"/>
      <c r="N499" s="70"/>
      <c r="O499" s="70"/>
      <c r="P499" s="70"/>
      <c r="Q499" s="70"/>
    </row>
    <row r="500" spans="1:17" ht="15.75" customHeight="1" x14ac:dyDescent="0.25">
      <c r="A500" s="70"/>
      <c r="B500" s="71"/>
      <c r="C500" s="71"/>
      <c r="D500" s="72"/>
      <c r="E500" s="72"/>
      <c r="F500" s="70"/>
      <c r="G500" s="70"/>
      <c r="H500" s="70"/>
      <c r="I500" s="70"/>
      <c r="J500" s="70"/>
      <c r="K500" s="70"/>
      <c r="L500" s="70"/>
      <c r="M500" s="70"/>
      <c r="N500" s="70"/>
      <c r="O500" s="70"/>
      <c r="P500" s="70"/>
      <c r="Q500" s="70"/>
    </row>
    <row r="501" spans="1:17" ht="15.75" customHeight="1" x14ac:dyDescent="0.25">
      <c r="A501" s="70"/>
      <c r="B501" s="71"/>
      <c r="C501" s="71"/>
      <c r="D501" s="72"/>
      <c r="E501" s="72"/>
      <c r="F501" s="70"/>
      <c r="G501" s="70"/>
      <c r="H501" s="70"/>
      <c r="I501" s="70"/>
      <c r="J501" s="70"/>
      <c r="K501" s="70"/>
      <c r="L501" s="70"/>
      <c r="M501" s="70"/>
      <c r="N501" s="70"/>
      <c r="O501" s="70"/>
      <c r="P501" s="70"/>
      <c r="Q501" s="70"/>
    </row>
    <row r="502" spans="1:17" ht="15.75" customHeight="1" x14ac:dyDescent="0.25">
      <c r="A502" s="70"/>
      <c r="B502" s="71"/>
      <c r="C502" s="71"/>
      <c r="D502" s="72"/>
      <c r="E502" s="72"/>
      <c r="F502" s="70"/>
      <c r="G502" s="70"/>
      <c r="H502" s="70"/>
      <c r="I502" s="70"/>
      <c r="J502" s="70"/>
      <c r="K502" s="70"/>
      <c r="L502" s="70"/>
      <c r="M502" s="70"/>
      <c r="N502" s="70"/>
      <c r="O502" s="70"/>
      <c r="P502" s="70"/>
      <c r="Q502" s="70"/>
    </row>
    <row r="503" spans="1:17" ht="15.75" customHeight="1" x14ac:dyDescent="0.25">
      <c r="A503" s="70"/>
      <c r="B503" s="71"/>
      <c r="C503" s="71"/>
      <c r="D503" s="72"/>
      <c r="E503" s="72"/>
      <c r="F503" s="70"/>
      <c r="G503" s="70"/>
      <c r="H503" s="70"/>
      <c r="I503" s="70"/>
      <c r="J503" s="70"/>
      <c r="K503" s="70"/>
      <c r="L503" s="70"/>
      <c r="M503" s="70"/>
      <c r="N503" s="70"/>
      <c r="O503" s="70"/>
      <c r="P503" s="70"/>
      <c r="Q503" s="70"/>
    </row>
    <row r="504" spans="1:17" ht="15.75" customHeight="1" x14ac:dyDescent="0.25">
      <c r="A504" s="70"/>
      <c r="B504" s="71"/>
      <c r="C504" s="71"/>
      <c r="D504" s="72"/>
      <c r="E504" s="72"/>
      <c r="F504" s="70"/>
      <c r="G504" s="70"/>
      <c r="H504" s="70"/>
      <c r="I504" s="70"/>
      <c r="J504" s="70"/>
      <c r="K504" s="70"/>
      <c r="L504" s="70"/>
      <c r="M504" s="70"/>
      <c r="N504" s="70"/>
      <c r="O504" s="70"/>
      <c r="P504" s="70"/>
      <c r="Q504" s="70"/>
    </row>
    <row r="505" spans="1:17" ht="15.75" customHeight="1" x14ac:dyDescent="0.25">
      <c r="A505" s="70"/>
      <c r="B505" s="71"/>
      <c r="C505" s="71"/>
      <c r="D505" s="72"/>
      <c r="E505" s="72"/>
      <c r="F505" s="70"/>
      <c r="G505" s="70"/>
      <c r="H505" s="70"/>
      <c r="I505" s="70"/>
      <c r="J505" s="70"/>
      <c r="K505" s="70"/>
      <c r="L505" s="70"/>
      <c r="M505" s="70"/>
      <c r="N505" s="70"/>
      <c r="O505" s="70"/>
      <c r="P505" s="70"/>
      <c r="Q505" s="70"/>
    </row>
    <row r="506" spans="1:17" ht="15.75" customHeight="1" x14ac:dyDescent="0.25">
      <c r="A506" s="70"/>
      <c r="B506" s="71"/>
      <c r="C506" s="71"/>
      <c r="D506" s="72"/>
      <c r="E506" s="72"/>
      <c r="F506" s="70"/>
      <c r="G506" s="70"/>
      <c r="H506" s="70"/>
      <c r="I506" s="70"/>
      <c r="J506" s="70"/>
      <c r="K506" s="70"/>
      <c r="L506" s="70"/>
      <c r="M506" s="70"/>
      <c r="N506" s="70"/>
      <c r="O506" s="70"/>
      <c r="P506" s="70"/>
      <c r="Q506" s="70"/>
    </row>
    <row r="507" spans="1:17" ht="15.75" customHeight="1" x14ac:dyDescent="0.25">
      <c r="A507" s="70"/>
      <c r="B507" s="71"/>
      <c r="C507" s="71"/>
      <c r="D507" s="72"/>
      <c r="E507" s="72"/>
      <c r="F507" s="70"/>
      <c r="G507" s="70"/>
      <c r="H507" s="70"/>
      <c r="I507" s="70"/>
      <c r="J507" s="70"/>
      <c r="K507" s="70"/>
      <c r="L507" s="70"/>
      <c r="M507" s="70"/>
      <c r="N507" s="70"/>
      <c r="O507" s="70"/>
      <c r="P507" s="70"/>
      <c r="Q507" s="70"/>
    </row>
    <row r="508" spans="1:17" ht="15.75" customHeight="1" x14ac:dyDescent="0.25">
      <c r="A508" s="70"/>
      <c r="B508" s="71"/>
      <c r="C508" s="71"/>
      <c r="D508" s="72"/>
      <c r="E508" s="72"/>
      <c r="F508" s="70"/>
      <c r="G508" s="70"/>
      <c r="H508" s="70"/>
      <c r="I508" s="70"/>
      <c r="J508" s="70"/>
      <c r="K508" s="70"/>
      <c r="L508" s="70"/>
      <c r="M508" s="70"/>
      <c r="N508" s="70"/>
      <c r="O508" s="70"/>
      <c r="P508" s="70"/>
      <c r="Q508" s="70"/>
    </row>
    <row r="509" spans="1:17" ht="15.75" customHeight="1" x14ac:dyDescent="0.25">
      <c r="A509" s="70"/>
      <c r="B509" s="71"/>
      <c r="C509" s="71"/>
      <c r="D509" s="72"/>
      <c r="E509" s="72"/>
      <c r="F509" s="70"/>
      <c r="G509" s="70"/>
      <c r="H509" s="70"/>
      <c r="I509" s="70"/>
      <c r="J509" s="70"/>
      <c r="K509" s="70"/>
      <c r="L509" s="70"/>
      <c r="M509" s="70"/>
      <c r="N509" s="70"/>
      <c r="O509" s="70"/>
      <c r="P509" s="70"/>
      <c r="Q509" s="70"/>
    </row>
    <row r="510" spans="1:17" ht="15.75" customHeight="1" x14ac:dyDescent="0.25">
      <c r="A510" s="70"/>
      <c r="B510" s="71"/>
      <c r="C510" s="71"/>
      <c r="D510" s="72"/>
      <c r="E510" s="72"/>
      <c r="F510" s="70"/>
      <c r="G510" s="70"/>
      <c r="H510" s="70"/>
      <c r="I510" s="70"/>
      <c r="J510" s="70"/>
      <c r="K510" s="70"/>
      <c r="L510" s="70"/>
      <c r="M510" s="70"/>
      <c r="N510" s="70"/>
      <c r="O510" s="70"/>
      <c r="P510" s="70"/>
      <c r="Q510" s="70"/>
    </row>
    <row r="511" spans="1:17" ht="15.75" customHeight="1" x14ac:dyDescent="0.25">
      <c r="A511" s="70"/>
      <c r="B511" s="71"/>
      <c r="C511" s="71"/>
      <c r="D511" s="72"/>
      <c r="E511" s="72"/>
      <c r="F511" s="70"/>
      <c r="G511" s="70"/>
      <c r="H511" s="70"/>
      <c r="I511" s="70"/>
      <c r="J511" s="70"/>
      <c r="K511" s="70"/>
      <c r="L511" s="70"/>
      <c r="M511" s="70"/>
      <c r="N511" s="70"/>
      <c r="O511" s="70"/>
      <c r="P511" s="70"/>
      <c r="Q511" s="70"/>
    </row>
    <row r="512" spans="1:17" ht="15.75" customHeight="1" x14ac:dyDescent="0.25">
      <c r="A512" s="70"/>
      <c r="B512" s="71"/>
      <c r="C512" s="71"/>
      <c r="D512" s="72"/>
      <c r="E512" s="72"/>
      <c r="F512" s="70"/>
      <c r="G512" s="70"/>
      <c r="H512" s="70"/>
      <c r="I512" s="70"/>
      <c r="J512" s="70"/>
      <c r="K512" s="70"/>
      <c r="L512" s="70"/>
      <c r="M512" s="70"/>
      <c r="N512" s="70"/>
      <c r="O512" s="70"/>
      <c r="P512" s="70"/>
      <c r="Q512" s="70"/>
    </row>
    <row r="513" spans="1:17" ht="15.75" customHeight="1" x14ac:dyDescent="0.25">
      <c r="A513" s="70"/>
      <c r="B513" s="71"/>
      <c r="C513" s="71"/>
      <c r="D513" s="72"/>
      <c r="E513" s="72"/>
      <c r="F513" s="70"/>
      <c r="G513" s="70"/>
      <c r="H513" s="70"/>
      <c r="I513" s="70"/>
      <c r="J513" s="70"/>
      <c r="K513" s="70"/>
      <c r="L513" s="70"/>
      <c r="M513" s="70"/>
      <c r="N513" s="70"/>
      <c r="O513" s="70"/>
      <c r="P513" s="70"/>
      <c r="Q513" s="70"/>
    </row>
    <row r="514" spans="1:17" ht="15.75" customHeight="1" x14ac:dyDescent="0.25">
      <c r="A514" s="70"/>
      <c r="B514" s="71"/>
      <c r="C514" s="71"/>
      <c r="D514" s="72"/>
      <c r="E514" s="72"/>
      <c r="F514" s="70"/>
      <c r="G514" s="70"/>
      <c r="H514" s="70"/>
      <c r="I514" s="70"/>
      <c r="J514" s="70"/>
      <c r="K514" s="70"/>
      <c r="L514" s="70"/>
      <c r="M514" s="70"/>
      <c r="N514" s="70"/>
      <c r="O514" s="70"/>
      <c r="P514" s="70"/>
      <c r="Q514" s="70"/>
    </row>
    <row r="515" spans="1:17" ht="15.75" customHeight="1" x14ac:dyDescent="0.25">
      <c r="A515" s="70"/>
      <c r="B515" s="71"/>
      <c r="C515" s="71"/>
      <c r="D515" s="72"/>
      <c r="E515" s="72"/>
      <c r="F515" s="70"/>
      <c r="G515" s="70"/>
      <c r="H515" s="70"/>
      <c r="I515" s="70"/>
      <c r="J515" s="70"/>
      <c r="K515" s="70"/>
      <c r="L515" s="70"/>
      <c r="M515" s="70"/>
      <c r="N515" s="70"/>
      <c r="O515" s="70"/>
      <c r="P515" s="70"/>
      <c r="Q515" s="70"/>
    </row>
    <row r="516" spans="1:17" ht="15.75" customHeight="1" x14ac:dyDescent="0.25">
      <c r="A516" s="70"/>
      <c r="B516" s="71"/>
      <c r="C516" s="71"/>
      <c r="D516" s="72"/>
      <c r="E516" s="72"/>
      <c r="F516" s="70"/>
      <c r="G516" s="70"/>
      <c r="H516" s="70"/>
      <c r="I516" s="70"/>
      <c r="J516" s="70"/>
      <c r="K516" s="70"/>
      <c r="L516" s="70"/>
      <c r="M516" s="70"/>
      <c r="N516" s="70"/>
      <c r="O516" s="70"/>
      <c r="P516" s="70"/>
      <c r="Q516" s="70"/>
    </row>
    <row r="517" spans="1:17" ht="15.75" customHeight="1" x14ac:dyDescent="0.25">
      <c r="A517" s="70"/>
      <c r="B517" s="71"/>
      <c r="C517" s="71"/>
      <c r="D517" s="72"/>
      <c r="E517" s="72"/>
      <c r="F517" s="70"/>
      <c r="G517" s="70"/>
      <c r="H517" s="70"/>
      <c r="I517" s="70"/>
      <c r="J517" s="70"/>
      <c r="K517" s="70"/>
      <c r="L517" s="70"/>
      <c r="M517" s="70"/>
      <c r="N517" s="70"/>
      <c r="O517" s="70"/>
      <c r="P517" s="70"/>
      <c r="Q517" s="70"/>
    </row>
    <row r="518" spans="1:17" ht="15.75" customHeight="1" x14ac:dyDescent="0.25">
      <c r="A518" s="70"/>
      <c r="B518" s="71"/>
      <c r="C518" s="71"/>
      <c r="D518" s="72"/>
      <c r="E518" s="72"/>
      <c r="F518" s="70"/>
      <c r="G518" s="70"/>
      <c r="H518" s="70"/>
      <c r="I518" s="70"/>
      <c r="J518" s="70"/>
      <c r="K518" s="70"/>
      <c r="L518" s="70"/>
      <c r="M518" s="70"/>
      <c r="N518" s="70"/>
      <c r="O518" s="70"/>
      <c r="P518" s="70"/>
      <c r="Q518" s="70"/>
    </row>
    <row r="519" spans="1:17" ht="15.75" customHeight="1" x14ac:dyDescent="0.25">
      <c r="A519" s="70"/>
      <c r="B519" s="71"/>
      <c r="C519" s="71"/>
      <c r="D519" s="72"/>
      <c r="E519" s="72"/>
      <c r="F519" s="70"/>
      <c r="G519" s="70"/>
      <c r="H519" s="70"/>
      <c r="I519" s="70"/>
      <c r="J519" s="70"/>
      <c r="K519" s="70"/>
      <c r="L519" s="70"/>
      <c r="M519" s="70"/>
      <c r="N519" s="70"/>
      <c r="O519" s="70"/>
      <c r="P519" s="70"/>
      <c r="Q519" s="70"/>
    </row>
    <row r="520" spans="1:17" ht="15.75" customHeight="1" x14ac:dyDescent="0.25">
      <c r="A520" s="70"/>
      <c r="B520" s="71"/>
      <c r="C520" s="71"/>
      <c r="D520" s="72"/>
      <c r="E520" s="72"/>
      <c r="F520" s="70"/>
      <c r="G520" s="70"/>
      <c r="H520" s="70"/>
      <c r="I520" s="70"/>
      <c r="J520" s="70"/>
      <c r="K520" s="70"/>
      <c r="L520" s="70"/>
      <c r="M520" s="70"/>
      <c r="N520" s="70"/>
      <c r="O520" s="70"/>
      <c r="P520" s="70"/>
      <c r="Q520" s="70"/>
    </row>
    <row r="521" spans="1:17" ht="15.75" customHeight="1" x14ac:dyDescent="0.25">
      <c r="A521" s="70"/>
      <c r="B521" s="71"/>
      <c r="C521" s="71"/>
      <c r="D521" s="72"/>
      <c r="E521" s="72"/>
      <c r="F521" s="70"/>
      <c r="G521" s="70"/>
      <c r="H521" s="70"/>
      <c r="I521" s="70"/>
      <c r="J521" s="70"/>
      <c r="K521" s="70"/>
      <c r="L521" s="70"/>
      <c r="M521" s="70"/>
      <c r="N521" s="70"/>
      <c r="O521" s="70"/>
      <c r="P521" s="70"/>
      <c r="Q521" s="70"/>
    </row>
    <row r="522" spans="1:17" ht="15.75" customHeight="1" x14ac:dyDescent="0.25">
      <c r="A522" s="70"/>
      <c r="B522" s="71"/>
      <c r="C522" s="71"/>
      <c r="D522" s="72"/>
      <c r="E522" s="72"/>
      <c r="F522" s="70"/>
      <c r="G522" s="70"/>
      <c r="H522" s="70"/>
      <c r="I522" s="70"/>
      <c r="J522" s="70"/>
      <c r="K522" s="70"/>
      <c r="L522" s="70"/>
      <c r="M522" s="70"/>
      <c r="N522" s="70"/>
      <c r="O522" s="70"/>
      <c r="P522" s="70"/>
      <c r="Q522" s="70"/>
    </row>
    <row r="523" spans="1:17" ht="15.75" customHeight="1" x14ac:dyDescent="0.25">
      <c r="A523" s="70"/>
      <c r="B523" s="71"/>
      <c r="C523" s="71"/>
      <c r="D523" s="72"/>
      <c r="E523" s="72"/>
      <c r="F523" s="70"/>
      <c r="G523" s="70"/>
      <c r="H523" s="70"/>
      <c r="I523" s="70"/>
      <c r="J523" s="70"/>
      <c r="K523" s="70"/>
      <c r="L523" s="70"/>
      <c r="M523" s="70"/>
      <c r="N523" s="70"/>
      <c r="O523" s="70"/>
      <c r="P523" s="70"/>
      <c r="Q523" s="70"/>
    </row>
    <row r="524" spans="1:17" ht="15.75" customHeight="1" x14ac:dyDescent="0.25">
      <c r="A524" s="70"/>
      <c r="B524" s="71"/>
      <c r="C524" s="71"/>
      <c r="D524" s="72"/>
      <c r="E524" s="72"/>
      <c r="F524" s="70"/>
      <c r="G524" s="70"/>
      <c r="H524" s="70"/>
      <c r="I524" s="70"/>
      <c r="J524" s="70"/>
      <c r="K524" s="70"/>
      <c r="L524" s="70"/>
      <c r="M524" s="70"/>
      <c r="N524" s="70"/>
      <c r="O524" s="70"/>
      <c r="P524" s="70"/>
      <c r="Q524" s="70"/>
    </row>
    <row r="525" spans="1:17" ht="15.75" customHeight="1" x14ac:dyDescent="0.25">
      <c r="A525" s="70"/>
      <c r="B525" s="71"/>
      <c r="C525" s="71"/>
      <c r="D525" s="72"/>
      <c r="E525" s="72"/>
      <c r="F525" s="70"/>
      <c r="G525" s="70"/>
      <c r="H525" s="70"/>
      <c r="I525" s="70"/>
      <c r="J525" s="70"/>
      <c r="K525" s="70"/>
      <c r="L525" s="70"/>
      <c r="M525" s="70"/>
      <c r="N525" s="70"/>
      <c r="O525" s="70"/>
      <c r="P525" s="70"/>
      <c r="Q525" s="70"/>
    </row>
    <row r="526" spans="1:17" ht="15.75" customHeight="1" x14ac:dyDescent="0.25">
      <c r="A526" s="70"/>
      <c r="B526" s="71"/>
      <c r="C526" s="71"/>
      <c r="D526" s="72"/>
      <c r="E526" s="72"/>
      <c r="F526" s="70"/>
      <c r="G526" s="70"/>
      <c r="H526" s="70"/>
      <c r="I526" s="70"/>
      <c r="J526" s="70"/>
      <c r="K526" s="70"/>
      <c r="L526" s="70"/>
      <c r="M526" s="70"/>
      <c r="N526" s="70"/>
      <c r="O526" s="70"/>
      <c r="P526" s="70"/>
      <c r="Q526" s="70"/>
    </row>
    <row r="527" spans="1:17" ht="15.75" customHeight="1" x14ac:dyDescent="0.25">
      <c r="A527" s="70"/>
      <c r="B527" s="71"/>
      <c r="C527" s="71"/>
      <c r="D527" s="72"/>
      <c r="E527" s="72"/>
      <c r="F527" s="70"/>
      <c r="G527" s="70"/>
      <c r="H527" s="70"/>
      <c r="I527" s="70"/>
      <c r="J527" s="70"/>
      <c r="K527" s="70"/>
      <c r="L527" s="70"/>
      <c r="M527" s="70"/>
      <c r="N527" s="70"/>
      <c r="O527" s="70"/>
      <c r="P527" s="70"/>
      <c r="Q527" s="70"/>
    </row>
    <row r="528" spans="1:17" ht="15.75" customHeight="1" x14ac:dyDescent="0.25">
      <c r="A528" s="70"/>
      <c r="B528" s="71"/>
      <c r="C528" s="71"/>
      <c r="D528" s="72"/>
      <c r="E528" s="72"/>
      <c r="F528" s="70"/>
      <c r="G528" s="70"/>
      <c r="H528" s="70"/>
      <c r="I528" s="70"/>
      <c r="J528" s="70"/>
      <c r="K528" s="70"/>
      <c r="L528" s="70"/>
      <c r="M528" s="70"/>
      <c r="N528" s="70"/>
      <c r="O528" s="70"/>
      <c r="P528" s="70"/>
      <c r="Q528" s="70"/>
    </row>
    <row r="529" spans="1:17" ht="15.75" customHeight="1" x14ac:dyDescent="0.25">
      <c r="A529" s="70"/>
      <c r="B529" s="71"/>
      <c r="C529" s="71"/>
      <c r="D529" s="72"/>
      <c r="E529" s="72"/>
      <c r="F529" s="70"/>
      <c r="G529" s="70"/>
      <c r="H529" s="70"/>
      <c r="I529" s="70"/>
      <c r="J529" s="70"/>
      <c r="K529" s="70"/>
      <c r="L529" s="70"/>
      <c r="M529" s="70"/>
      <c r="N529" s="70"/>
      <c r="O529" s="70"/>
      <c r="P529" s="70"/>
      <c r="Q529" s="70"/>
    </row>
    <row r="530" spans="1:17" ht="15.75" customHeight="1" x14ac:dyDescent="0.25">
      <c r="A530" s="70"/>
      <c r="B530" s="71"/>
      <c r="C530" s="71"/>
      <c r="D530" s="72"/>
      <c r="E530" s="72"/>
      <c r="F530" s="70"/>
      <c r="G530" s="70"/>
      <c r="H530" s="70"/>
      <c r="I530" s="70"/>
      <c r="J530" s="70"/>
      <c r="K530" s="70"/>
      <c r="L530" s="70"/>
      <c r="M530" s="70"/>
      <c r="N530" s="70"/>
      <c r="O530" s="70"/>
      <c r="P530" s="70"/>
      <c r="Q530" s="70"/>
    </row>
    <row r="531" spans="1:17" ht="15.75" customHeight="1" x14ac:dyDescent="0.25">
      <c r="A531" s="70"/>
      <c r="B531" s="71"/>
      <c r="C531" s="71"/>
      <c r="D531" s="72"/>
      <c r="E531" s="72"/>
      <c r="F531" s="70"/>
      <c r="G531" s="70"/>
      <c r="H531" s="70"/>
      <c r="I531" s="70"/>
      <c r="J531" s="70"/>
      <c r="K531" s="70"/>
      <c r="L531" s="70"/>
      <c r="M531" s="70"/>
      <c r="N531" s="70"/>
      <c r="O531" s="70"/>
      <c r="P531" s="70"/>
      <c r="Q531" s="70"/>
    </row>
    <row r="532" spans="1:17" ht="15.75" customHeight="1" x14ac:dyDescent="0.25">
      <c r="A532" s="70"/>
      <c r="B532" s="71"/>
      <c r="C532" s="71"/>
      <c r="D532" s="72"/>
      <c r="E532" s="72"/>
      <c r="F532" s="70"/>
      <c r="G532" s="70"/>
      <c r="H532" s="70"/>
      <c r="I532" s="70"/>
      <c r="J532" s="70"/>
      <c r="K532" s="70"/>
      <c r="L532" s="70"/>
      <c r="M532" s="70"/>
      <c r="N532" s="70"/>
      <c r="O532" s="70"/>
      <c r="P532" s="70"/>
      <c r="Q532" s="70"/>
    </row>
    <row r="533" spans="1:17" ht="15.75" customHeight="1" x14ac:dyDescent="0.25">
      <c r="A533" s="70"/>
      <c r="B533" s="71"/>
      <c r="C533" s="71"/>
      <c r="D533" s="72"/>
      <c r="E533" s="72"/>
      <c r="F533" s="70"/>
      <c r="G533" s="70"/>
      <c r="H533" s="70"/>
      <c r="I533" s="70"/>
      <c r="J533" s="70"/>
      <c r="K533" s="70"/>
      <c r="L533" s="70"/>
      <c r="M533" s="70"/>
      <c r="N533" s="70"/>
      <c r="O533" s="70"/>
      <c r="P533" s="70"/>
      <c r="Q533" s="70"/>
    </row>
    <row r="534" spans="1:17" ht="15.75" customHeight="1" x14ac:dyDescent="0.25">
      <c r="A534" s="70"/>
      <c r="B534" s="71"/>
      <c r="C534" s="71"/>
      <c r="D534" s="72"/>
      <c r="E534" s="72"/>
      <c r="F534" s="70"/>
      <c r="G534" s="70"/>
      <c r="H534" s="70"/>
      <c r="I534" s="70"/>
      <c r="J534" s="70"/>
      <c r="K534" s="70"/>
      <c r="L534" s="70"/>
      <c r="M534" s="70"/>
      <c r="N534" s="70"/>
      <c r="O534" s="70"/>
      <c r="P534" s="70"/>
      <c r="Q534" s="70"/>
    </row>
    <row r="535" spans="1:17" ht="15.75" customHeight="1" x14ac:dyDescent="0.25">
      <c r="A535" s="70"/>
      <c r="B535" s="71"/>
      <c r="C535" s="71"/>
      <c r="D535" s="72"/>
      <c r="E535" s="72"/>
      <c r="F535" s="70"/>
      <c r="G535" s="70"/>
      <c r="H535" s="70"/>
      <c r="I535" s="70"/>
      <c r="J535" s="70"/>
      <c r="K535" s="70"/>
      <c r="L535" s="70"/>
      <c r="M535" s="70"/>
      <c r="N535" s="70"/>
      <c r="O535" s="70"/>
      <c r="P535" s="70"/>
      <c r="Q535" s="70"/>
    </row>
    <row r="536" spans="1:17" ht="15.75" customHeight="1" x14ac:dyDescent="0.25">
      <c r="A536" s="70"/>
      <c r="B536" s="71"/>
      <c r="C536" s="71"/>
      <c r="D536" s="72"/>
      <c r="E536" s="72"/>
      <c r="F536" s="70"/>
      <c r="G536" s="70"/>
      <c r="H536" s="70"/>
      <c r="I536" s="70"/>
      <c r="J536" s="70"/>
      <c r="K536" s="70"/>
      <c r="L536" s="70"/>
      <c r="M536" s="70"/>
      <c r="N536" s="70"/>
      <c r="O536" s="70"/>
      <c r="P536" s="70"/>
      <c r="Q536" s="70"/>
    </row>
    <row r="537" spans="1:17" ht="15.75" customHeight="1" x14ac:dyDescent="0.25">
      <c r="A537" s="70"/>
      <c r="B537" s="71"/>
      <c r="C537" s="71"/>
      <c r="D537" s="72"/>
      <c r="E537" s="72"/>
      <c r="F537" s="70"/>
      <c r="G537" s="70"/>
      <c r="H537" s="70"/>
      <c r="I537" s="70"/>
      <c r="J537" s="70"/>
      <c r="K537" s="70"/>
      <c r="L537" s="70"/>
      <c r="M537" s="70"/>
      <c r="N537" s="70"/>
      <c r="O537" s="70"/>
      <c r="P537" s="70"/>
      <c r="Q537" s="70"/>
    </row>
    <row r="538" spans="1:17" ht="15.75" customHeight="1" x14ac:dyDescent="0.25">
      <c r="A538" s="70"/>
      <c r="B538" s="71"/>
      <c r="C538" s="71"/>
      <c r="D538" s="72"/>
      <c r="E538" s="72"/>
      <c r="F538" s="70"/>
      <c r="G538" s="70"/>
      <c r="H538" s="70"/>
      <c r="I538" s="70"/>
      <c r="J538" s="70"/>
      <c r="K538" s="70"/>
      <c r="L538" s="70"/>
      <c r="M538" s="70"/>
      <c r="N538" s="70"/>
      <c r="O538" s="70"/>
      <c r="P538" s="70"/>
      <c r="Q538" s="70"/>
    </row>
    <row r="539" spans="1:17" ht="15.75" customHeight="1" x14ac:dyDescent="0.25">
      <c r="A539" s="70"/>
      <c r="B539" s="71"/>
      <c r="C539" s="71"/>
      <c r="D539" s="72"/>
      <c r="E539" s="72"/>
      <c r="F539" s="70"/>
      <c r="G539" s="70"/>
      <c r="H539" s="70"/>
      <c r="I539" s="70"/>
      <c r="J539" s="70"/>
      <c r="K539" s="70"/>
      <c r="L539" s="70"/>
      <c r="M539" s="70"/>
      <c r="N539" s="70"/>
      <c r="O539" s="70"/>
      <c r="P539" s="70"/>
      <c r="Q539" s="70"/>
    </row>
    <row r="540" spans="1:17" ht="15.75" customHeight="1" x14ac:dyDescent="0.25">
      <c r="A540" s="70"/>
      <c r="B540" s="71"/>
      <c r="C540" s="71"/>
      <c r="D540" s="72"/>
      <c r="E540" s="72"/>
      <c r="F540" s="70"/>
      <c r="G540" s="70"/>
      <c r="H540" s="70"/>
      <c r="I540" s="70"/>
      <c r="J540" s="70"/>
      <c r="K540" s="70"/>
      <c r="L540" s="70"/>
      <c r="M540" s="70"/>
      <c r="N540" s="70"/>
      <c r="O540" s="70"/>
      <c r="P540" s="70"/>
      <c r="Q540" s="70"/>
    </row>
    <row r="541" spans="1:17" ht="15.75" customHeight="1" x14ac:dyDescent="0.25">
      <c r="A541" s="70"/>
      <c r="B541" s="71"/>
      <c r="C541" s="71"/>
      <c r="D541" s="72"/>
      <c r="E541" s="72"/>
      <c r="F541" s="70"/>
      <c r="G541" s="70"/>
      <c r="H541" s="70"/>
      <c r="I541" s="70"/>
      <c r="J541" s="70"/>
      <c r="K541" s="70"/>
      <c r="L541" s="70"/>
      <c r="M541" s="70"/>
      <c r="N541" s="70"/>
      <c r="O541" s="70"/>
      <c r="P541" s="70"/>
      <c r="Q541" s="70"/>
    </row>
    <row r="542" spans="1:17" ht="15.75" customHeight="1" x14ac:dyDescent="0.25">
      <c r="A542" s="70"/>
      <c r="B542" s="71"/>
      <c r="C542" s="71"/>
      <c r="D542" s="72"/>
      <c r="E542" s="72"/>
      <c r="F542" s="70"/>
      <c r="G542" s="70"/>
      <c r="H542" s="70"/>
      <c r="I542" s="70"/>
      <c r="J542" s="70"/>
      <c r="K542" s="70"/>
      <c r="L542" s="70"/>
      <c r="M542" s="70"/>
      <c r="N542" s="70"/>
      <c r="O542" s="70"/>
      <c r="P542" s="70"/>
      <c r="Q542" s="70"/>
    </row>
    <row r="543" spans="1:17" ht="15.75" customHeight="1" x14ac:dyDescent="0.25">
      <c r="A543" s="70"/>
      <c r="B543" s="71"/>
      <c r="C543" s="71"/>
      <c r="D543" s="72"/>
      <c r="E543" s="72"/>
      <c r="F543" s="70"/>
      <c r="G543" s="70"/>
      <c r="H543" s="70"/>
      <c r="I543" s="70"/>
      <c r="J543" s="70"/>
      <c r="K543" s="70"/>
      <c r="L543" s="70"/>
      <c r="M543" s="70"/>
      <c r="N543" s="70"/>
      <c r="O543" s="70"/>
      <c r="P543" s="70"/>
      <c r="Q543" s="70"/>
    </row>
    <row r="544" spans="1:17" ht="15.75" customHeight="1" x14ac:dyDescent="0.25">
      <c r="A544" s="70"/>
      <c r="B544" s="71"/>
      <c r="C544" s="71"/>
      <c r="D544" s="72"/>
      <c r="E544" s="72"/>
      <c r="F544" s="70"/>
      <c r="G544" s="70"/>
      <c r="H544" s="70"/>
      <c r="I544" s="70"/>
      <c r="J544" s="70"/>
      <c r="K544" s="70"/>
      <c r="L544" s="70"/>
      <c r="M544" s="70"/>
      <c r="N544" s="70"/>
      <c r="O544" s="70"/>
      <c r="P544" s="70"/>
      <c r="Q544" s="70"/>
    </row>
    <row r="545" spans="1:17" ht="15.75" customHeight="1" x14ac:dyDescent="0.25">
      <c r="A545" s="70"/>
      <c r="B545" s="71"/>
      <c r="C545" s="71"/>
      <c r="D545" s="72"/>
      <c r="E545" s="72"/>
      <c r="F545" s="70"/>
      <c r="G545" s="70"/>
      <c r="H545" s="70"/>
      <c r="I545" s="70"/>
      <c r="J545" s="70"/>
      <c r="K545" s="70"/>
      <c r="L545" s="70"/>
      <c r="M545" s="70"/>
      <c r="N545" s="70"/>
      <c r="O545" s="70"/>
      <c r="P545" s="70"/>
      <c r="Q545" s="70"/>
    </row>
    <row r="546" spans="1:17" ht="15.75" customHeight="1" x14ac:dyDescent="0.25">
      <c r="A546" s="70"/>
      <c r="B546" s="71"/>
      <c r="C546" s="71"/>
      <c r="D546" s="72"/>
      <c r="E546" s="72"/>
      <c r="F546" s="70"/>
      <c r="G546" s="70"/>
      <c r="H546" s="70"/>
      <c r="I546" s="70"/>
      <c r="J546" s="70"/>
      <c r="K546" s="70"/>
      <c r="L546" s="70"/>
      <c r="M546" s="70"/>
      <c r="N546" s="70"/>
      <c r="O546" s="70"/>
      <c r="P546" s="70"/>
      <c r="Q546" s="70"/>
    </row>
    <row r="547" spans="1:17" ht="15.75" customHeight="1" x14ac:dyDescent="0.25">
      <c r="A547" s="70"/>
      <c r="B547" s="71"/>
      <c r="C547" s="71"/>
      <c r="D547" s="72"/>
      <c r="E547" s="72"/>
      <c r="F547" s="70"/>
      <c r="G547" s="70"/>
      <c r="H547" s="70"/>
      <c r="I547" s="70"/>
      <c r="J547" s="70"/>
      <c r="K547" s="70"/>
      <c r="L547" s="70"/>
      <c r="M547" s="70"/>
      <c r="N547" s="70"/>
      <c r="O547" s="70"/>
      <c r="P547" s="70"/>
      <c r="Q547" s="70"/>
    </row>
    <row r="548" spans="1:17" ht="15.75" customHeight="1" x14ac:dyDescent="0.25">
      <c r="A548" s="70"/>
      <c r="B548" s="71"/>
      <c r="C548" s="71"/>
      <c r="D548" s="72"/>
      <c r="E548" s="72"/>
      <c r="F548" s="70"/>
      <c r="G548" s="70"/>
      <c r="H548" s="70"/>
      <c r="I548" s="70"/>
      <c r="J548" s="70"/>
      <c r="K548" s="70"/>
      <c r="L548" s="70"/>
      <c r="M548" s="70"/>
      <c r="N548" s="70"/>
      <c r="O548" s="70"/>
      <c r="P548" s="70"/>
      <c r="Q548" s="70"/>
    </row>
    <row r="549" spans="1:17" ht="15.75" customHeight="1" x14ac:dyDescent="0.25">
      <c r="A549" s="70"/>
      <c r="B549" s="71"/>
      <c r="C549" s="71"/>
      <c r="D549" s="72"/>
      <c r="E549" s="72"/>
      <c r="F549" s="70"/>
      <c r="G549" s="70"/>
      <c r="H549" s="70"/>
      <c r="I549" s="70"/>
      <c r="J549" s="70"/>
      <c r="K549" s="70"/>
      <c r="L549" s="70"/>
      <c r="M549" s="70"/>
      <c r="N549" s="70"/>
      <c r="O549" s="70"/>
      <c r="P549" s="70"/>
      <c r="Q549" s="70"/>
    </row>
    <row r="550" spans="1:17" ht="15.75" customHeight="1" x14ac:dyDescent="0.25">
      <c r="A550" s="70"/>
      <c r="B550" s="71"/>
      <c r="C550" s="71"/>
      <c r="D550" s="72"/>
      <c r="E550" s="72"/>
      <c r="F550" s="70"/>
      <c r="G550" s="70"/>
      <c r="H550" s="70"/>
      <c r="I550" s="70"/>
      <c r="J550" s="70"/>
      <c r="K550" s="70"/>
      <c r="L550" s="70"/>
      <c r="M550" s="70"/>
      <c r="N550" s="70"/>
      <c r="O550" s="70"/>
      <c r="P550" s="70"/>
      <c r="Q550" s="70"/>
    </row>
    <row r="551" spans="1:17" ht="15.75" customHeight="1" x14ac:dyDescent="0.25">
      <c r="A551" s="70"/>
      <c r="B551" s="71"/>
      <c r="C551" s="71"/>
      <c r="D551" s="72"/>
      <c r="E551" s="72"/>
      <c r="F551" s="70"/>
      <c r="G551" s="70"/>
      <c r="H551" s="70"/>
      <c r="I551" s="70"/>
      <c r="J551" s="70"/>
      <c r="K551" s="70"/>
      <c r="L551" s="70"/>
      <c r="M551" s="70"/>
      <c r="N551" s="70"/>
      <c r="O551" s="70"/>
      <c r="P551" s="70"/>
      <c r="Q551" s="70"/>
    </row>
    <row r="552" spans="1:17" ht="15.75" customHeight="1" x14ac:dyDescent="0.25">
      <c r="A552" s="70"/>
      <c r="B552" s="71"/>
      <c r="C552" s="71"/>
      <c r="D552" s="72"/>
      <c r="E552" s="72"/>
      <c r="F552" s="70"/>
      <c r="G552" s="70"/>
      <c r="H552" s="70"/>
      <c r="I552" s="70"/>
      <c r="J552" s="70"/>
      <c r="K552" s="70"/>
      <c r="L552" s="70"/>
      <c r="M552" s="70"/>
      <c r="N552" s="70"/>
      <c r="O552" s="70"/>
      <c r="P552" s="70"/>
      <c r="Q552" s="70"/>
    </row>
    <row r="553" spans="1:17" ht="15.75" customHeight="1" x14ac:dyDescent="0.25">
      <c r="A553" s="70"/>
      <c r="B553" s="71"/>
      <c r="C553" s="71"/>
      <c r="D553" s="72"/>
      <c r="E553" s="72"/>
      <c r="F553" s="70"/>
      <c r="G553" s="70"/>
      <c r="H553" s="70"/>
      <c r="I553" s="70"/>
      <c r="J553" s="70"/>
      <c r="K553" s="70"/>
      <c r="L553" s="70"/>
      <c r="M553" s="70"/>
      <c r="N553" s="70"/>
      <c r="O553" s="70"/>
      <c r="P553" s="70"/>
      <c r="Q553" s="70"/>
    </row>
    <row r="554" spans="1:17" ht="15.75" customHeight="1" x14ac:dyDescent="0.25">
      <c r="A554" s="70"/>
      <c r="B554" s="71"/>
      <c r="C554" s="71"/>
      <c r="D554" s="72"/>
      <c r="E554" s="72"/>
      <c r="F554" s="70"/>
      <c r="G554" s="70"/>
      <c r="H554" s="70"/>
      <c r="I554" s="70"/>
      <c r="J554" s="70"/>
      <c r="K554" s="70"/>
      <c r="L554" s="70"/>
      <c r="M554" s="70"/>
      <c r="N554" s="70"/>
      <c r="O554" s="70"/>
      <c r="P554" s="70"/>
      <c r="Q554" s="70"/>
    </row>
    <row r="555" spans="1:17" ht="15.75" customHeight="1" x14ac:dyDescent="0.25">
      <c r="A555" s="70"/>
      <c r="B555" s="71"/>
      <c r="C555" s="71"/>
      <c r="D555" s="72"/>
      <c r="E555" s="72"/>
      <c r="F555" s="70"/>
      <c r="G555" s="70"/>
      <c r="H555" s="70"/>
      <c r="I555" s="70"/>
      <c r="J555" s="70"/>
      <c r="K555" s="70"/>
      <c r="L555" s="70"/>
      <c r="M555" s="70"/>
      <c r="N555" s="70"/>
      <c r="O555" s="70"/>
      <c r="P555" s="70"/>
      <c r="Q555" s="70"/>
    </row>
    <row r="556" spans="1:17" ht="15.75" customHeight="1" x14ac:dyDescent="0.25">
      <c r="A556" s="70"/>
      <c r="B556" s="71"/>
      <c r="C556" s="71"/>
      <c r="D556" s="72"/>
      <c r="E556" s="72"/>
      <c r="F556" s="70"/>
      <c r="G556" s="70"/>
      <c r="H556" s="70"/>
      <c r="I556" s="70"/>
      <c r="J556" s="70"/>
      <c r="K556" s="70"/>
      <c r="L556" s="70"/>
      <c r="M556" s="70"/>
      <c r="N556" s="70"/>
      <c r="O556" s="70"/>
      <c r="P556" s="70"/>
      <c r="Q556" s="70"/>
    </row>
    <row r="557" spans="1:17" ht="15.75" customHeight="1" x14ac:dyDescent="0.25">
      <c r="A557" s="70"/>
      <c r="B557" s="71"/>
      <c r="C557" s="71"/>
      <c r="D557" s="72"/>
      <c r="E557" s="72"/>
      <c r="F557" s="70"/>
      <c r="G557" s="70"/>
      <c r="H557" s="70"/>
      <c r="I557" s="70"/>
      <c r="J557" s="70"/>
      <c r="K557" s="70"/>
      <c r="L557" s="70"/>
      <c r="M557" s="70"/>
      <c r="N557" s="70"/>
      <c r="O557" s="70"/>
      <c r="P557" s="70"/>
      <c r="Q557" s="70"/>
    </row>
    <row r="558" spans="1:17" ht="15.75" customHeight="1" x14ac:dyDescent="0.25">
      <c r="A558" s="70"/>
      <c r="B558" s="71"/>
      <c r="C558" s="71"/>
      <c r="D558" s="72"/>
      <c r="E558" s="72"/>
      <c r="F558" s="70"/>
      <c r="G558" s="70"/>
      <c r="H558" s="70"/>
      <c r="I558" s="70"/>
      <c r="J558" s="70"/>
      <c r="K558" s="70"/>
      <c r="L558" s="70"/>
      <c r="M558" s="70"/>
      <c r="N558" s="70"/>
      <c r="O558" s="70"/>
      <c r="P558" s="70"/>
      <c r="Q558" s="70"/>
    </row>
    <row r="559" spans="1:17" ht="15.75" customHeight="1" x14ac:dyDescent="0.25">
      <c r="A559" s="70"/>
      <c r="B559" s="71"/>
      <c r="C559" s="71"/>
      <c r="D559" s="72"/>
      <c r="E559" s="72"/>
      <c r="F559" s="70"/>
      <c r="G559" s="70"/>
      <c r="H559" s="70"/>
      <c r="I559" s="70"/>
      <c r="J559" s="70"/>
      <c r="K559" s="70"/>
      <c r="L559" s="70"/>
      <c r="M559" s="70"/>
      <c r="N559" s="70"/>
      <c r="O559" s="70"/>
      <c r="P559" s="70"/>
      <c r="Q559" s="70"/>
    </row>
    <row r="560" spans="1:17" ht="15.75" customHeight="1" x14ac:dyDescent="0.25">
      <c r="A560" s="70"/>
      <c r="B560" s="71"/>
      <c r="C560" s="71"/>
      <c r="D560" s="72"/>
      <c r="E560" s="72"/>
      <c r="F560" s="70"/>
      <c r="G560" s="70"/>
      <c r="H560" s="70"/>
      <c r="I560" s="70"/>
      <c r="J560" s="70"/>
      <c r="K560" s="70"/>
      <c r="L560" s="70"/>
      <c r="M560" s="70"/>
      <c r="N560" s="70"/>
      <c r="O560" s="70"/>
      <c r="P560" s="70"/>
      <c r="Q560" s="70"/>
    </row>
    <row r="561" spans="1:17" ht="15.75" customHeight="1" x14ac:dyDescent="0.25">
      <c r="A561" s="70"/>
      <c r="B561" s="71"/>
      <c r="C561" s="71"/>
      <c r="D561" s="72"/>
      <c r="E561" s="72"/>
      <c r="F561" s="70"/>
      <c r="G561" s="70"/>
      <c r="H561" s="70"/>
      <c r="I561" s="70"/>
      <c r="J561" s="70"/>
      <c r="K561" s="70"/>
      <c r="L561" s="70"/>
      <c r="M561" s="70"/>
      <c r="N561" s="70"/>
      <c r="O561" s="70"/>
      <c r="P561" s="70"/>
      <c r="Q561" s="70"/>
    </row>
    <row r="562" spans="1:17" ht="15.75" customHeight="1" x14ac:dyDescent="0.25">
      <c r="A562" s="70"/>
      <c r="B562" s="71"/>
      <c r="C562" s="71"/>
      <c r="D562" s="72"/>
      <c r="E562" s="72"/>
      <c r="F562" s="70"/>
      <c r="G562" s="70"/>
      <c r="H562" s="70"/>
      <c r="I562" s="70"/>
      <c r="J562" s="70"/>
      <c r="K562" s="70"/>
      <c r="L562" s="70"/>
      <c r="M562" s="70"/>
      <c r="N562" s="70"/>
      <c r="O562" s="70"/>
      <c r="P562" s="70"/>
      <c r="Q562" s="70"/>
    </row>
    <row r="563" spans="1:17" ht="15.75" customHeight="1" x14ac:dyDescent="0.25">
      <c r="A563" s="70"/>
      <c r="B563" s="71"/>
      <c r="C563" s="71"/>
      <c r="D563" s="72"/>
      <c r="E563" s="72"/>
      <c r="F563" s="70"/>
      <c r="G563" s="70"/>
      <c r="H563" s="70"/>
      <c r="I563" s="70"/>
      <c r="J563" s="70"/>
      <c r="K563" s="70"/>
      <c r="L563" s="70"/>
      <c r="M563" s="70"/>
      <c r="N563" s="70"/>
      <c r="O563" s="70"/>
      <c r="P563" s="70"/>
      <c r="Q563" s="70"/>
    </row>
    <row r="564" spans="1:17" ht="15.75" customHeight="1" x14ac:dyDescent="0.25">
      <c r="A564" s="70"/>
      <c r="B564" s="71"/>
      <c r="C564" s="71"/>
      <c r="D564" s="72"/>
      <c r="E564" s="72"/>
      <c r="F564" s="70"/>
      <c r="G564" s="70"/>
      <c r="H564" s="70"/>
      <c r="I564" s="70"/>
      <c r="J564" s="70"/>
      <c r="K564" s="70"/>
      <c r="L564" s="70"/>
      <c r="M564" s="70"/>
      <c r="N564" s="70"/>
      <c r="O564" s="70"/>
      <c r="P564" s="70"/>
      <c r="Q564" s="70"/>
    </row>
    <row r="565" spans="1:17" ht="15.75" customHeight="1" x14ac:dyDescent="0.25">
      <c r="A565" s="70"/>
      <c r="B565" s="71"/>
      <c r="C565" s="71"/>
      <c r="D565" s="72"/>
      <c r="E565" s="72"/>
      <c r="F565" s="70"/>
      <c r="G565" s="70"/>
      <c r="H565" s="70"/>
      <c r="I565" s="70"/>
      <c r="J565" s="70"/>
      <c r="K565" s="70"/>
      <c r="L565" s="70"/>
      <c r="M565" s="70"/>
      <c r="N565" s="70"/>
      <c r="O565" s="70"/>
      <c r="P565" s="70"/>
      <c r="Q565" s="70"/>
    </row>
    <row r="566" spans="1:17" ht="15.75" customHeight="1" x14ac:dyDescent="0.25">
      <c r="A566" s="70"/>
      <c r="B566" s="71"/>
      <c r="C566" s="71"/>
      <c r="D566" s="72"/>
      <c r="E566" s="72"/>
      <c r="F566" s="70"/>
      <c r="G566" s="70"/>
      <c r="H566" s="70"/>
      <c r="I566" s="70"/>
      <c r="J566" s="70"/>
      <c r="K566" s="70"/>
      <c r="L566" s="70"/>
      <c r="M566" s="70"/>
      <c r="N566" s="70"/>
      <c r="O566" s="70"/>
      <c r="P566" s="70"/>
      <c r="Q566" s="70"/>
    </row>
    <row r="567" spans="1:17" ht="15.75" customHeight="1" x14ac:dyDescent="0.25">
      <c r="A567" s="70"/>
      <c r="B567" s="71"/>
      <c r="C567" s="71"/>
      <c r="D567" s="72"/>
      <c r="E567" s="72"/>
      <c r="F567" s="70"/>
      <c r="G567" s="70"/>
      <c r="H567" s="70"/>
      <c r="I567" s="70"/>
      <c r="J567" s="70"/>
      <c r="K567" s="70"/>
      <c r="L567" s="70"/>
      <c r="M567" s="70"/>
      <c r="N567" s="70"/>
      <c r="O567" s="70"/>
      <c r="P567" s="70"/>
      <c r="Q567" s="70"/>
    </row>
    <row r="568" spans="1:17" ht="15.75" customHeight="1" x14ac:dyDescent="0.25">
      <c r="A568" s="70"/>
      <c r="B568" s="71"/>
      <c r="C568" s="71"/>
      <c r="D568" s="72"/>
      <c r="E568" s="72"/>
      <c r="F568" s="70"/>
      <c r="G568" s="70"/>
      <c r="H568" s="70"/>
      <c r="I568" s="70"/>
      <c r="J568" s="70"/>
      <c r="K568" s="70"/>
      <c r="L568" s="70"/>
      <c r="M568" s="70"/>
      <c r="N568" s="70"/>
      <c r="O568" s="70"/>
      <c r="P568" s="70"/>
      <c r="Q568" s="70"/>
    </row>
    <row r="569" spans="1:17" ht="15.75" customHeight="1" x14ac:dyDescent="0.25">
      <c r="A569" s="70"/>
      <c r="B569" s="71"/>
      <c r="C569" s="71"/>
      <c r="D569" s="72"/>
      <c r="E569" s="72"/>
      <c r="F569" s="70"/>
      <c r="G569" s="70"/>
      <c r="H569" s="70"/>
      <c r="I569" s="70"/>
      <c r="J569" s="70"/>
      <c r="K569" s="70"/>
      <c r="L569" s="70"/>
      <c r="M569" s="70"/>
      <c r="N569" s="70"/>
      <c r="O569" s="70"/>
      <c r="P569" s="70"/>
      <c r="Q569" s="70"/>
    </row>
    <row r="570" spans="1:17" ht="15.75" customHeight="1" x14ac:dyDescent="0.25">
      <c r="A570" s="70"/>
      <c r="B570" s="71"/>
      <c r="C570" s="71"/>
      <c r="D570" s="72"/>
      <c r="E570" s="72"/>
      <c r="F570" s="70"/>
      <c r="G570" s="70"/>
      <c r="H570" s="70"/>
      <c r="I570" s="70"/>
      <c r="J570" s="70"/>
      <c r="K570" s="70"/>
      <c r="L570" s="70"/>
      <c r="M570" s="70"/>
      <c r="N570" s="70"/>
      <c r="O570" s="70"/>
      <c r="P570" s="70"/>
      <c r="Q570" s="70"/>
    </row>
    <row r="571" spans="1:17" ht="15.75" customHeight="1" x14ac:dyDescent="0.25">
      <c r="A571" s="70"/>
      <c r="B571" s="71"/>
      <c r="C571" s="71"/>
      <c r="D571" s="72"/>
      <c r="E571" s="72"/>
      <c r="F571" s="70"/>
      <c r="G571" s="70"/>
      <c r="H571" s="70"/>
      <c r="I571" s="70"/>
      <c r="J571" s="70"/>
      <c r="K571" s="70"/>
      <c r="L571" s="70"/>
      <c r="M571" s="70"/>
      <c r="N571" s="70"/>
      <c r="O571" s="70"/>
      <c r="P571" s="70"/>
      <c r="Q571" s="70"/>
    </row>
    <row r="572" spans="1:17" ht="15.75" customHeight="1" x14ac:dyDescent="0.25">
      <c r="A572" s="70"/>
      <c r="B572" s="71"/>
      <c r="C572" s="71"/>
      <c r="D572" s="72"/>
      <c r="E572" s="72"/>
      <c r="F572" s="70"/>
      <c r="G572" s="70"/>
      <c r="H572" s="70"/>
      <c r="I572" s="70"/>
      <c r="J572" s="70"/>
      <c r="K572" s="70"/>
      <c r="L572" s="70"/>
      <c r="M572" s="70"/>
      <c r="N572" s="70"/>
      <c r="O572" s="70"/>
      <c r="P572" s="70"/>
      <c r="Q572" s="70"/>
    </row>
    <row r="573" spans="1:17" ht="15.75" customHeight="1" x14ac:dyDescent="0.25">
      <c r="A573" s="70"/>
      <c r="B573" s="71"/>
      <c r="C573" s="71"/>
      <c r="D573" s="72"/>
      <c r="E573" s="72"/>
      <c r="F573" s="70"/>
      <c r="G573" s="70"/>
      <c r="H573" s="70"/>
      <c r="I573" s="70"/>
      <c r="J573" s="70"/>
      <c r="K573" s="70"/>
      <c r="L573" s="70"/>
      <c r="M573" s="70"/>
      <c r="N573" s="70"/>
      <c r="O573" s="70"/>
      <c r="P573" s="70"/>
      <c r="Q573" s="70"/>
    </row>
    <row r="574" spans="1:17" ht="15.75" customHeight="1" x14ac:dyDescent="0.25">
      <c r="A574" s="70"/>
      <c r="B574" s="71"/>
      <c r="C574" s="71"/>
      <c r="D574" s="72"/>
      <c r="E574" s="72"/>
      <c r="F574" s="70"/>
      <c r="G574" s="70"/>
      <c r="H574" s="70"/>
      <c r="I574" s="70"/>
      <c r="J574" s="70"/>
      <c r="K574" s="70"/>
      <c r="L574" s="70"/>
      <c r="M574" s="70"/>
      <c r="N574" s="70"/>
      <c r="O574" s="70"/>
      <c r="P574" s="70"/>
      <c r="Q574" s="70"/>
    </row>
    <row r="575" spans="1:17" ht="15.75" customHeight="1" x14ac:dyDescent="0.25">
      <c r="A575" s="70"/>
      <c r="B575" s="71"/>
      <c r="C575" s="71"/>
      <c r="D575" s="72"/>
      <c r="E575" s="72"/>
      <c r="F575" s="70"/>
      <c r="G575" s="70"/>
      <c r="H575" s="70"/>
      <c r="I575" s="70"/>
      <c r="J575" s="70"/>
      <c r="K575" s="70"/>
      <c r="L575" s="70"/>
      <c r="M575" s="70"/>
      <c r="N575" s="70"/>
      <c r="O575" s="70"/>
      <c r="P575" s="70"/>
      <c r="Q575" s="70"/>
    </row>
    <row r="576" spans="1:17" ht="15.75" customHeight="1" x14ac:dyDescent="0.25">
      <c r="A576" s="70"/>
      <c r="B576" s="71"/>
      <c r="C576" s="71"/>
      <c r="D576" s="72"/>
      <c r="E576" s="72"/>
      <c r="F576" s="70"/>
      <c r="G576" s="70"/>
      <c r="H576" s="70"/>
      <c r="I576" s="70"/>
      <c r="J576" s="70"/>
      <c r="K576" s="70"/>
      <c r="L576" s="70"/>
      <c r="M576" s="70"/>
      <c r="N576" s="70"/>
      <c r="O576" s="70"/>
      <c r="P576" s="70"/>
      <c r="Q576" s="70"/>
    </row>
    <row r="577" spans="1:17" ht="15.75" customHeight="1" x14ac:dyDescent="0.25">
      <c r="A577" s="70"/>
      <c r="B577" s="71"/>
      <c r="C577" s="71"/>
      <c r="D577" s="72"/>
      <c r="E577" s="72"/>
      <c r="F577" s="70"/>
      <c r="G577" s="70"/>
      <c r="H577" s="70"/>
      <c r="I577" s="70"/>
      <c r="J577" s="70"/>
      <c r="K577" s="70"/>
      <c r="L577" s="70"/>
      <c r="M577" s="70"/>
      <c r="N577" s="70"/>
      <c r="O577" s="70"/>
      <c r="P577" s="70"/>
      <c r="Q577" s="70"/>
    </row>
    <row r="578" spans="1:17" ht="15.75" customHeight="1" x14ac:dyDescent="0.25">
      <c r="A578" s="70"/>
      <c r="B578" s="71"/>
      <c r="C578" s="71"/>
      <c r="D578" s="72"/>
      <c r="E578" s="72"/>
      <c r="F578" s="70"/>
      <c r="G578" s="70"/>
      <c r="H578" s="70"/>
      <c r="I578" s="70"/>
      <c r="J578" s="70"/>
      <c r="K578" s="70"/>
      <c r="L578" s="70"/>
      <c r="M578" s="70"/>
      <c r="N578" s="70"/>
      <c r="O578" s="70"/>
      <c r="P578" s="70"/>
      <c r="Q578" s="70"/>
    </row>
    <row r="579" spans="1:17" ht="15.75" customHeight="1" x14ac:dyDescent="0.25">
      <c r="A579" s="70"/>
      <c r="B579" s="71"/>
      <c r="C579" s="71"/>
      <c r="D579" s="72"/>
      <c r="E579" s="72"/>
      <c r="F579" s="70"/>
      <c r="G579" s="70"/>
      <c r="H579" s="70"/>
      <c r="I579" s="70"/>
      <c r="J579" s="70"/>
      <c r="K579" s="70"/>
      <c r="L579" s="70"/>
      <c r="M579" s="70"/>
      <c r="N579" s="70"/>
      <c r="O579" s="70"/>
      <c r="P579" s="70"/>
      <c r="Q579" s="70"/>
    </row>
    <row r="580" spans="1:17" ht="15.75" customHeight="1" x14ac:dyDescent="0.25">
      <c r="A580" s="70"/>
      <c r="B580" s="71"/>
      <c r="C580" s="71"/>
      <c r="D580" s="72"/>
      <c r="E580" s="72"/>
      <c r="F580" s="70"/>
      <c r="G580" s="70"/>
      <c r="H580" s="70"/>
      <c r="I580" s="70"/>
      <c r="J580" s="70"/>
      <c r="K580" s="70"/>
      <c r="L580" s="70"/>
      <c r="M580" s="70"/>
      <c r="N580" s="70"/>
      <c r="O580" s="70"/>
      <c r="P580" s="70"/>
      <c r="Q580" s="70"/>
    </row>
    <row r="581" spans="1:17" ht="15.75" customHeight="1" x14ac:dyDescent="0.25">
      <c r="A581" s="70"/>
      <c r="B581" s="71"/>
      <c r="C581" s="71"/>
      <c r="D581" s="72"/>
      <c r="E581" s="72"/>
      <c r="F581" s="70"/>
      <c r="G581" s="70"/>
      <c r="H581" s="70"/>
      <c r="I581" s="70"/>
      <c r="J581" s="70"/>
      <c r="K581" s="70"/>
      <c r="L581" s="70"/>
      <c r="M581" s="70"/>
      <c r="N581" s="70"/>
      <c r="O581" s="70"/>
      <c r="P581" s="70"/>
      <c r="Q581" s="70"/>
    </row>
    <row r="582" spans="1:17" ht="15.75" customHeight="1" x14ac:dyDescent="0.25">
      <c r="A582" s="70"/>
      <c r="B582" s="71"/>
      <c r="C582" s="71"/>
      <c r="D582" s="72"/>
      <c r="E582" s="72"/>
      <c r="F582" s="70"/>
      <c r="G582" s="70"/>
      <c r="H582" s="70"/>
      <c r="I582" s="70"/>
      <c r="J582" s="70"/>
      <c r="K582" s="70"/>
      <c r="L582" s="70"/>
      <c r="M582" s="70"/>
      <c r="N582" s="70"/>
      <c r="O582" s="70"/>
      <c r="P582" s="70"/>
      <c r="Q582" s="70"/>
    </row>
    <row r="583" spans="1:17" ht="15.75" customHeight="1" x14ac:dyDescent="0.25">
      <c r="A583" s="70"/>
      <c r="B583" s="71"/>
      <c r="C583" s="71"/>
      <c r="D583" s="72"/>
      <c r="E583" s="72"/>
      <c r="F583" s="70"/>
      <c r="G583" s="70"/>
      <c r="H583" s="70"/>
      <c r="I583" s="70"/>
      <c r="J583" s="70"/>
      <c r="K583" s="70"/>
      <c r="L583" s="70"/>
      <c r="M583" s="70"/>
      <c r="N583" s="70"/>
      <c r="O583" s="70"/>
      <c r="P583" s="70"/>
      <c r="Q583" s="70"/>
    </row>
    <row r="584" spans="1:17" ht="15.75" customHeight="1" x14ac:dyDescent="0.25">
      <c r="A584" s="70"/>
      <c r="B584" s="71"/>
      <c r="C584" s="71"/>
      <c r="D584" s="72"/>
      <c r="E584" s="72"/>
      <c r="F584" s="70"/>
      <c r="G584" s="70"/>
      <c r="H584" s="70"/>
      <c r="I584" s="70"/>
      <c r="J584" s="70"/>
      <c r="K584" s="70"/>
      <c r="L584" s="70"/>
      <c r="M584" s="70"/>
      <c r="N584" s="70"/>
      <c r="O584" s="70"/>
      <c r="P584" s="70"/>
      <c r="Q584" s="70"/>
    </row>
    <row r="585" spans="1:17" ht="15.75" customHeight="1" x14ac:dyDescent="0.25">
      <c r="A585" s="70"/>
      <c r="B585" s="71"/>
      <c r="C585" s="71"/>
      <c r="D585" s="72"/>
      <c r="E585" s="72"/>
      <c r="F585" s="70"/>
      <c r="G585" s="70"/>
      <c r="H585" s="70"/>
      <c r="I585" s="70"/>
      <c r="J585" s="70"/>
      <c r="K585" s="70"/>
      <c r="L585" s="70"/>
      <c r="M585" s="70"/>
      <c r="N585" s="70"/>
      <c r="O585" s="70"/>
      <c r="P585" s="70"/>
      <c r="Q585" s="70"/>
    </row>
    <row r="586" spans="1:17" ht="15.75" customHeight="1" x14ac:dyDescent="0.25">
      <c r="A586" s="70"/>
      <c r="B586" s="71"/>
      <c r="C586" s="71"/>
      <c r="D586" s="72"/>
      <c r="E586" s="72"/>
      <c r="F586" s="70"/>
      <c r="G586" s="70"/>
      <c r="H586" s="70"/>
      <c r="I586" s="70"/>
      <c r="J586" s="70"/>
      <c r="K586" s="70"/>
      <c r="L586" s="70"/>
      <c r="M586" s="70"/>
      <c r="N586" s="70"/>
      <c r="O586" s="70"/>
      <c r="P586" s="70"/>
      <c r="Q586" s="70"/>
    </row>
    <row r="587" spans="1:17" ht="15.75" customHeight="1" x14ac:dyDescent="0.25">
      <c r="A587" s="70"/>
      <c r="B587" s="71"/>
      <c r="C587" s="71"/>
      <c r="D587" s="72"/>
      <c r="E587" s="72"/>
      <c r="F587" s="70"/>
      <c r="G587" s="70"/>
      <c r="H587" s="70"/>
      <c r="I587" s="70"/>
      <c r="J587" s="70"/>
      <c r="K587" s="70"/>
      <c r="L587" s="70"/>
      <c r="M587" s="70"/>
      <c r="N587" s="70"/>
      <c r="O587" s="70"/>
      <c r="P587" s="70"/>
      <c r="Q587" s="70"/>
    </row>
    <row r="588" spans="1:17" ht="15.75" customHeight="1" x14ac:dyDescent="0.25">
      <c r="A588" s="70"/>
      <c r="B588" s="71"/>
      <c r="C588" s="71"/>
      <c r="D588" s="72"/>
      <c r="E588" s="72"/>
      <c r="F588" s="70"/>
      <c r="G588" s="70"/>
      <c r="H588" s="70"/>
      <c r="I588" s="70"/>
      <c r="J588" s="70"/>
      <c r="K588" s="70"/>
      <c r="L588" s="70"/>
      <c r="M588" s="70"/>
      <c r="N588" s="70"/>
      <c r="O588" s="70"/>
      <c r="P588" s="70"/>
      <c r="Q588" s="70"/>
    </row>
    <row r="589" spans="1:17" ht="15.75" customHeight="1" x14ac:dyDescent="0.25">
      <c r="A589" s="70"/>
      <c r="B589" s="71"/>
      <c r="C589" s="71"/>
      <c r="D589" s="72"/>
      <c r="E589" s="72"/>
      <c r="F589" s="70"/>
      <c r="G589" s="70"/>
      <c r="H589" s="70"/>
      <c r="I589" s="70"/>
      <c r="J589" s="70"/>
      <c r="K589" s="70"/>
      <c r="L589" s="70"/>
      <c r="M589" s="70"/>
      <c r="N589" s="70"/>
      <c r="O589" s="70"/>
      <c r="P589" s="70"/>
      <c r="Q589" s="70"/>
    </row>
    <row r="590" spans="1:17" ht="15.75" customHeight="1" x14ac:dyDescent="0.25">
      <c r="A590" s="70"/>
      <c r="B590" s="71"/>
      <c r="C590" s="71"/>
      <c r="D590" s="72"/>
      <c r="E590" s="72"/>
      <c r="F590" s="70"/>
      <c r="G590" s="70"/>
      <c r="H590" s="70"/>
      <c r="I590" s="70"/>
      <c r="J590" s="70"/>
      <c r="K590" s="70"/>
      <c r="L590" s="70"/>
      <c r="M590" s="70"/>
      <c r="N590" s="70"/>
      <c r="O590" s="70"/>
      <c r="P590" s="70"/>
      <c r="Q590" s="70"/>
    </row>
    <row r="591" spans="1:17" ht="15.75" customHeight="1" x14ac:dyDescent="0.25">
      <c r="A591" s="70"/>
      <c r="B591" s="71"/>
      <c r="C591" s="71"/>
      <c r="D591" s="72"/>
      <c r="E591" s="72"/>
      <c r="F591" s="70"/>
      <c r="G591" s="70"/>
      <c r="H591" s="70"/>
      <c r="I591" s="70"/>
      <c r="J591" s="70"/>
      <c r="K591" s="70"/>
      <c r="L591" s="70"/>
      <c r="M591" s="70"/>
      <c r="N591" s="70"/>
      <c r="O591" s="70"/>
      <c r="P591" s="70"/>
      <c r="Q591" s="70"/>
    </row>
    <row r="592" spans="1:17" ht="15.75" customHeight="1" x14ac:dyDescent="0.25">
      <c r="A592" s="70"/>
      <c r="B592" s="71"/>
      <c r="C592" s="71"/>
      <c r="D592" s="72"/>
      <c r="E592" s="72"/>
      <c r="F592" s="70"/>
      <c r="G592" s="70"/>
      <c r="H592" s="70"/>
      <c r="I592" s="70"/>
      <c r="J592" s="70"/>
      <c r="K592" s="70"/>
      <c r="L592" s="70"/>
      <c r="M592" s="70"/>
      <c r="N592" s="70"/>
      <c r="O592" s="70"/>
      <c r="P592" s="70"/>
      <c r="Q592" s="70"/>
    </row>
    <row r="593" spans="1:17" ht="15.75" customHeight="1" x14ac:dyDescent="0.25">
      <c r="A593" s="70"/>
      <c r="B593" s="71"/>
      <c r="C593" s="71"/>
      <c r="D593" s="72"/>
      <c r="E593" s="72"/>
      <c r="F593" s="70"/>
      <c r="G593" s="70"/>
      <c r="H593" s="70"/>
      <c r="I593" s="70"/>
      <c r="J593" s="70"/>
      <c r="K593" s="70"/>
      <c r="L593" s="70"/>
      <c r="M593" s="70"/>
      <c r="N593" s="70"/>
      <c r="O593" s="70"/>
      <c r="P593" s="70"/>
      <c r="Q593" s="70"/>
    </row>
    <row r="594" spans="1:17" ht="15.75" customHeight="1" x14ac:dyDescent="0.25">
      <c r="A594" s="70"/>
      <c r="B594" s="71"/>
      <c r="C594" s="71"/>
      <c r="D594" s="72"/>
      <c r="E594" s="72"/>
      <c r="F594" s="70"/>
      <c r="G594" s="70"/>
      <c r="H594" s="70"/>
      <c r="I594" s="70"/>
      <c r="J594" s="70"/>
      <c r="K594" s="70"/>
      <c r="L594" s="70"/>
      <c r="M594" s="70"/>
      <c r="N594" s="70"/>
      <c r="O594" s="70"/>
      <c r="P594" s="70"/>
      <c r="Q594" s="70"/>
    </row>
    <row r="595" spans="1:17" ht="15.75" customHeight="1" x14ac:dyDescent="0.25">
      <c r="A595" s="70"/>
      <c r="B595" s="71"/>
      <c r="C595" s="71"/>
      <c r="D595" s="72"/>
      <c r="E595" s="72"/>
      <c r="F595" s="70"/>
      <c r="G595" s="70"/>
      <c r="H595" s="70"/>
      <c r="I595" s="70"/>
      <c r="J595" s="70"/>
      <c r="K595" s="70"/>
      <c r="L595" s="70"/>
      <c r="M595" s="70"/>
      <c r="N595" s="70"/>
      <c r="O595" s="70"/>
      <c r="P595" s="70"/>
      <c r="Q595" s="70"/>
    </row>
    <row r="596" spans="1:17" ht="15.75" customHeight="1" x14ac:dyDescent="0.25">
      <c r="A596" s="70"/>
      <c r="B596" s="71"/>
      <c r="C596" s="71"/>
      <c r="D596" s="72"/>
      <c r="E596" s="72"/>
      <c r="F596" s="70"/>
      <c r="G596" s="70"/>
      <c r="H596" s="70"/>
      <c r="I596" s="70"/>
      <c r="J596" s="70"/>
      <c r="K596" s="70"/>
      <c r="L596" s="70"/>
      <c r="M596" s="70"/>
      <c r="N596" s="70"/>
      <c r="O596" s="70"/>
      <c r="P596" s="70"/>
      <c r="Q596" s="70"/>
    </row>
    <row r="597" spans="1:17" ht="15.75" customHeight="1" x14ac:dyDescent="0.25">
      <c r="A597" s="70"/>
      <c r="B597" s="71"/>
      <c r="C597" s="71"/>
      <c r="D597" s="72"/>
      <c r="E597" s="72"/>
      <c r="F597" s="70"/>
      <c r="G597" s="70"/>
      <c r="H597" s="70"/>
      <c r="I597" s="70"/>
      <c r="J597" s="70"/>
      <c r="K597" s="70"/>
      <c r="L597" s="70"/>
      <c r="M597" s="70"/>
      <c r="N597" s="70"/>
      <c r="O597" s="70"/>
      <c r="P597" s="70"/>
      <c r="Q597" s="70"/>
    </row>
    <row r="598" spans="1:17" ht="15.75" customHeight="1" x14ac:dyDescent="0.25">
      <c r="A598" s="70"/>
      <c r="B598" s="71"/>
      <c r="C598" s="71"/>
      <c r="D598" s="72"/>
      <c r="E598" s="72"/>
      <c r="F598" s="70"/>
      <c r="G598" s="70"/>
      <c r="H598" s="70"/>
      <c r="I598" s="70"/>
      <c r="J598" s="70"/>
      <c r="K598" s="70"/>
      <c r="L598" s="70"/>
      <c r="M598" s="70"/>
      <c r="N598" s="70"/>
      <c r="O598" s="70"/>
      <c r="P598" s="70"/>
      <c r="Q598" s="70"/>
    </row>
    <row r="599" spans="1:17" ht="15.75" customHeight="1" x14ac:dyDescent="0.25">
      <c r="A599" s="70"/>
      <c r="B599" s="71"/>
      <c r="C599" s="71"/>
      <c r="D599" s="72"/>
      <c r="E599" s="72"/>
      <c r="F599" s="70"/>
      <c r="G599" s="70"/>
      <c r="H599" s="70"/>
      <c r="I599" s="70"/>
      <c r="J599" s="70"/>
      <c r="K599" s="70"/>
      <c r="L599" s="70"/>
      <c r="M599" s="70"/>
      <c r="N599" s="70"/>
      <c r="O599" s="70"/>
      <c r="P599" s="70"/>
      <c r="Q599" s="70"/>
    </row>
    <row r="600" spans="1:17" ht="15.75" customHeight="1" x14ac:dyDescent="0.25">
      <c r="A600" s="70"/>
      <c r="B600" s="71"/>
      <c r="C600" s="71"/>
      <c r="D600" s="72"/>
      <c r="E600" s="72"/>
      <c r="F600" s="70"/>
      <c r="G600" s="70"/>
      <c r="H600" s="70"/>
      <c r="I600" s="70"/>
      <c r="J600" s="70"/>
      <c r="K600" s="70"/>
      <c r="L600" s="70"/>
      <c r="M600" s="70"/>
      <c r="N600" s="70"/>
      <c r="O600" s="70"/>
      <c r="P600" s="70"/>
      <c r="Q600" s="70"/>
    </row>
    <row r="601" spans="1:17" ht="15.75" customHeight="1" x14ac:dyDescent="0.25">
      <c r="A601" s="70"/>
      <c r="B601" s="71"/>
      <c r="C601" s="71"/>
      <c r="D601" s="72"/>
      <c r="E601" s="72"/>
      <c r="F601" s="70"/>
      <c r="G601" s="70"/>
      <c r="H601" s="70"/>
      <c r="I601" s="70"/>
      <c r="J601" s="70"/>
      <c r="K601" s="70"/>
      <c r="L601" s="70"/>
      <c r="M601" s="70"/>
      <c r="N601" s="70"/>
      <c r="O601" s="70"/>
      <c r="P601" s="70"/>
      <c r="Q601" s="70"/>
    </row>
    <row r="602" spans="1:17" ht="15.75" customHeight="1" x14ac:dyDescent="0.25">
      <c r="A602" s="70"/>
      <c r="B602" s="71"/>
      <c r="C602" s="71"/>
      <c r="D602" s="72"/>
      <c r="E602" s="72"/>
      <c r="F602" s="70"/>
      <c r="G602" s="70"/>
      <c r="H602" s="70"/>
      <c r="I602" s="70"/>
      <c r="J602" s="70"/>
      <c r="K602" s="70"/>
      <c r="L602" s="70"/>
      <c r="M602" s="70"/>
      <c r="N602" s="70"/>
      <c r="O602" s="70"/>
      <c r="P602" s="70"/>
      <c r="Q602" s="70"/>
    </row>
    <row r="603" spans="1:17" ht="15.75" customHeight="1" x14ac:dyDescent="0.25">
      <c r="A603" s="70"/>
      <c r="B603" s="71"/>
      <c r="C603" s="71"/>
      <c r="D603" s="72"/>
      <c r="E603" s="72"/>
      <c r="F603" s="70"/>
      <c r="G603" s="70"/>
      <c r="H603" s="70"/>
      <c r="I603" s="70"/>
      <c r="J603" s="70"/>
      <c r="K603" s="70"/>
      <c r="L603" s="70"/>
      <c r="M603" s="70"/>
      <c r="N603" s="70"/>
      <c r="O603" s="70"/>
      <c r="P603" s="70"/>
      <c r="Q603" s="70"/>
    </row>
    <row r="604" spans="1:17" ht="15.75" customHeight="1" x14ac:dyDescent="0.25">
      <c r="A604" s="70"/>
      <c r="B604" s="71"/>
      <c r="C604" s="71"/>
      <c r="D604" s="72"/>
      <c r="E604" s="72"/>
      <c r="F604" s="70"/>
      <c r="G604" s="70"/>
      <c r="H604" s="70"/>
      <c r="I604" s="70"/>
      <c r="J604" s="70"/>
      <c r="K604" s="70"/>
      <c r="L604" s="70"/>
      <c r="M604" s="70"/>
      <c r="N604" s="70"/>
      <c r="O604" s="70"/>
      <c r="P604" s="70"/>
      <c r="Q604" s="70"/>
    </row>
    <row r="605" spans="1:17" ht="15.75" customHeight="1" x14ac:dyDescent="0.25">
      <c r="A605" s="70"/>
      <c r="B605" s="71"/>
      <c r="C605" s="71"/>
      <c r="D605" s="72"/>
      <c r="E605" s="72"/>
      <c r="F605" s="70"/>
      <c r="G605" s="70"/>
      <c r="H605" s="70"/>
      <c r="I605" s="70"/>
      <c r="J605" s="70"/>
      <c r="K605" s="70"/>
      <c r="L605" s="70"/>
      <c r="M605" s="70"/>
      <c r="N605" s="70"/>
      <c r="O605" s="70"/>
      <c r="P605" s="70"/>
      <c r="Q605" s="70"/>
    </row>
    <row r="606" spans="1:17" ht="15.75" customHeight="1" x14ac:dyDescent="0.25">
      <c r="A606" s="70"/>
      <c r="B606" s="71"/>
      <c r="C606" s="71"/>
      <c r="D606" s="72"/>
      <c r="E606" s="72"/>
      <c r="F606" s="70"/>
      <c r="G606" s="70"/>
      <c r="H606" s="70"/>
      <c r="I606" s="70"/>
      <c r="J606" s="70"/>
      <c r="K606" s="70"/>
      <c r="L606" s="70"/>
      <c r="M606" s="70"/>
      <c r="N606" s="70"/>
      <c r="O606" s="70"/>
      <c r="P606" s="70"/>
      <c r="Q606" s="70"/>
    </row>
    <row r="607" spans="1:17" ht="15.75" customHeight="1" x14ac:dyDescent="0.25">
      <c r="A607" s="70"/>
      <c r="B607" s="71"/>
      <c r="C607" s="71"/>
      <c r="D607" s="72"/>
      <c r="E607" s="72"/>
      <c r="F607" s="70"/>
      <c r="G607" s="70"/>
      <c r="H607" s="70"/>
      <c r="I607" s="70"/>
      <c r="J607" s="70"/>
      <c r="K607" s="70"/>
      <c r="L607" s="70"/>
      <c r="M607" s="70"/>
      <c r="N607" s="70"/>
      <c r="O607" s="70"/>
      <c r="P607" s="70"/>
      <c r="Q607" s="70"/>
    </row>
    <row r="608" spans="1:17" ht="15.75" customHeight="1" x14ac:dyDescent="0.25">
      <c r="A608" s="70"/>
      <c r="B608" s="71"/>
      <c r="C608" s="71"/>
      <c r="D608" s="72"/>
      <c r="E608" s="72"/>
      <c r="F608" s="70"/>
      <c r="G608" s="70"/>
      <c r="H608" s="70"/>
      <c r="I608" s="70"/>
      <c r="J608" s="70"/>
      <c r="K608" s="70"/>
      <c r="L608" s="70"/>
      <c r="M608" s="70"/>
      <c r="N608" s="70"/>
      <c r="O608" s="70"/>
      <c r="P608" s="70"/>
      <c r="Q608" s="70"/>
    </row>
    <row r="609" spans="1:17" ht="15.75" customHeight="1" x14ac:dyDescent="0.25">
      <c r="A609" s="70"/>
      <c r="B609" s="71"/>
      <c r="C609" s="71"/>
      <c r="D609" s="72"/>
      <c r="E609" s="72"/>
      <c r="F609" s="70"/>
      <c r="G609" s="70"/>
      <c r="H609" s="70"/>
      <c r="I609" s="70"/>
      <c r="J609" s="70"/>
      <c r="K609" s="70"/>
      <c r="L609" s="70"/>
      <c r="M609" s="70"/>
      <c r="N609" s="70"/>
      <c r="O609" s="70"/>
      <c r="P609" s="70"/>
      <c r="Q609" s="70"/>
    </row>
    <row r="610" spans="1:17" ht="15.75" customHeight="1" x14ac:dyDescent="0.25">
      <c r="A610" s="70"/>
      <c r="B610" s="71"/>
      <c r="C610" s="71"/>
      <c r="D610" s="72"/>
      <c r="E610" s="72"/>
      <c r="F610" s="70"/>
      <c r="G610" s="70"/>
      <c r="H610" s="70"/>
      <c r="I610" s="70"/>
      <c r="J610" s="70"/>
      <c r="K610" s="70"/>
      <c r="L610" s="70"/>
      <c r="M610" s="70"/>
      <c r="N610" s="70"/>
      <c r="O610" s="70"/>
      <c r="P610" s="70"/>
      <c r="Q610" s="70"/>
    </row>
    <row r="611" spans="1:17" ht="15.75" customHeight="1" x14ac:dyDescent="0.25">
      <c r="A611" s="70"/>
      <c r="B611" s="71"/>
      <c r="C611" s="71"/>
      <c r="D611" s="72"/>
      <c r="E611" s="72"/>
      <c r="F611" s="70"/>
      <c r="G611" s="70"/>
      <c r="H611" s="70"/>
      <c r="I611" s="70"/>
      <c r="J611" s="70"/>
      <c r="K611" s="70"/>
      <c r="L611" s="70"/>
      <c r="M611" s="70"/>
      <c r="N611" s="70"/>
      <c r="O611" s="70"/>
      <c r="P611" s="70"/>
      <c r="Q611" s="70"/>
    </row>
    <row r="612" spans="1:17" ht="15.75" customHeight="1" x14ac:dyDescent="0.25">
      <c r="A612" s="70"/>
      <c r="B612" s="71"/>
      <c r="C612" s="71"/>
      <c r="D612" s="72"/>
      <c r="E612" s="72"/>
      <c r="F612" s="70"/>
      <c r="G612" s="70"/>
      <c r="H612" s="70"/>
      <c r="I612" s="70"/>
      <c r="J612" s="70"/>
      <c r="K612" s="70"/>
      <c r="L612" s="70"/>
      <c r="M612" s="70"/>
      <c r="N612" s="70"/>
      <c r="O612" s="70"/>
      <c r="P612" s="70"/>
      <c r="Q612" s="70"/>
    </row>
    <row r="613" spans="1:17" ht="15.75" customHeight="1" x14ac:dyDescent="0.25">
      <c r="A613" s="70"/>
      <c r="B613" s="71"/>
      <c r="C613" s="71"/>
      <c r="D613" s="72"/>
      <c r="E613" s="72"/>
      <c r="F613" s="70"/>
      <c r="G613" s="70"/>
      <c r="H613" s="70"/>
      <c r="I613" s="70"/>
      <c r="J613" s="70"/>
      <c r="K613" s="70"/>
      <c r="L613" s="70"/>
      <c r="M613" s="70"/>
      <c r="N613" s="70"/>
      <c r="O613" s="70"/>
      <c r="P613" s="70"/>
      <c r="Q613" s="70"/>
    </row>
    <row r="614" spans="1:17" ht="15.75" customHeight="1" x14ac:dyDescent="0.25">
      <c r="A614" s="70"/>
      <c r="B614" s="71"/>
      <c r="C614" s="71"/>
      <c r="D614" s="72"/>
      <c r="E614" s="72"/>
      <c r="F614" s="70"/>
      <c r="G614" s="70"/>
      <c r="H614" s="70"/>
      <c r="I614" s="70"/>
      <c r="J614" s="70"/>
      <c r="K614" s="70"/>
      <c r="L614" s="70"/>
      <c r="M614" s="70"/>
      <c r="N614" s="70"/>
      <c r="O614" s="70"/>
      <c r="P614" s="70"/>
      <c r="Q614" s="70"/>
    </row>
    <row r="615" spans="1:17" ht="15.75" customHeight="1" x14ac:dyDescent="0.25">
      <c r="A615" s="70"/>
      <c r="B615" s="71"/>
      <c r="C615" s="71"/>
      <c r="D615" s="72"/>
      <c r="E615" s="72"/>
      <c r="F615" s="70"/>
      <c r="G615" s="70"/>
      <c r="H615" s="70"/>
      <c r="I615" s="70"/>
      <c r="J615" s="70"/>
      <c r="K615" s="70"/>
      <c r="L615" s="70"/>
      <c r="M615" s="70"/>
      <c r="N615" s="70"/>
      <c r="O615" s="70"/>
      <c r="P615" s="70"/>
      <c r="Q615" s="70"/>
    </row>
    <row r="616" spans="1:17" ht="15.75" customHeight="1" x14ac:dyDescent="0.25">
      <c r="A616" s="70"/>
      <c r="B616" s="71"/>
      <c r="C616" s="71"/>
      <c r="D616" s="72"/>
      <c r="E616" s="72"/>
      <c r="F616" s="70"/>
      <c r="G616" s="70"/>
      <c r="H616" s="70"/>
      <c r="I616" s="70"/>
      <c r="J616" s="70"/>
      <c r="K616" s="70"/>
      <c r="L616" s="70"/>
      <c r="M616" s="70"/>
      <c r="N616" s="70"/>
      <c r="O616" s="70"/>
      <c r="P616" s="70"/>
      <c r="Q616" s="70"/>
    </row>
    <row r="617" spans="1:17" ht="15.75" customHeight="1" x14ac:dyDescent="0.25">
      <c r="A617" s="70"/>
      <c r="B617" s="71"/>
      <c r="C617" s="71"/>
      <c r="D617" s="72"/>
      <c r="E617" s="72"/>
      <c r="F617" s="70"/>
      <c r="G617" s="70"/>
      <c r="H617" s="70"/>
      <c r="I617" s="70"/>
      <c r="J617" s="70"/>
      <c r="K617" s="70"/>
      <c r="L617" s="70"/>
      <c r="M617" s="70"/>
      <c r="N617" s="70"/>
      <c r="O617" s="70"/>
      <c r="P617" s="70"/>
      <c r="Q617" s="70"/>
    </row>
    <row r="618" spans="1:17" ht="15.75" customHeight="1" x14ac:dyDescent="0.25">
      <c r="A618" s="70"/>
      <c r="B618" s="71"/>
      <c r="C618" s="71"/>
      <c r="D618" s="72"/>
      <c r="E618" s="72"/>
      <c r="F618" s="70"/>
      <c r="G618" s="70"/>
      <c r="H618" s="70"/>
      <c r="I618" s="70"/>
      <c r="J618" s="70"/>
      <c r="K618" s="70"/>
      <c r="L618" s="70"/>
      <c r="M618" s="70"/>
      <c r="N618" s="70"/>
      <c r="O618" s="70"/>
      <c r="P618" s="70"/>
      <c r="Q618" s="70"/>
    </row>
    <row r="619" spans="1:17" ht="15.75" customHeight="1" x14ac:dyDescent="0.25">
      <c r="A619" s="70"/>
      <c r="B619" s="71"/>
      <c r="C619" s="71"/>
      <c r="D619" s="72"/>
      <c r="E619" s="72"/>
      <c r="F619" s="70"/>
      <c r="G619" s="70"/>
      <c r="H619" s="70"/>
      <c r="I619" s="70"/>
      <c r="J619" s="70"/>
      <c r="K619" s="70"/>
      <c r="L619" s="70"/>
      <c r="M619" s="70"/>
      <c r="N619" s="70"/>
      <c r="O619" s="70"/>
      <c r="P619" s="70"/>
      <c r="Q619" s="70"/>
    </row>
    <row r="620" spans="1:17" ht="15.75" customHeight="1" x14ac:dyDescent="0.25">
      <c r="A620" s="70"/>
      <c r="B620" s="71"/>
      <c r="C620" s="71"/>
      <c r="D620" s="72"/>
      <c r="E620" s="72"/>
      <c r="F620" s="70"/>
      <c r="G620" s="70"/>
      <c r="H620" s="70"/>
      <c r="I620" s="70"/>
      <c r="J620" s="70"/>
      <c r="K620" s="70"/>
      <c r="L620" s="70"/>
      <c r="M620" s="70"/>
      <c r="N620" s="70"/>
      <c r="O620" s="70"/>
      <c r="P620" s="70"/>
      <c r="Q620" s="70"/>
    </row>
    <row r="621" spans="1:17" ht="15.75" customHeight="1" x14ac:dyDescent="0.25">
      <c r="A621" s="70"/>
      <c r="B621" s="71"/>
      <c r="C621" s="71"/>
      <c r="D621" s="72"/>
      <c r="E621" s="72"/>
      <c r="F621" s="70"/>
      <c r="G621" s="70"/>
      <c r="H621" s="70"/>
      <c r="I621" s="70"/>
      <c r="J621" s="70"/>
      <c r="K621" s="70"/>
      <c r="L621" s="70"/>
      <c r="M621" s="70"/>
      <c r="N621" s="70"/>
      <c r="O621" s="70"/>
      <c r="P621" s="70"/>
      <c r="Q621" s="70"/>
    </row>
    <row r="622" spans="1:17" ht="15.75" customHeight="1" x14ac:dyDescent="0.25">
      <c r="A622" s="70"/>
      <c r="B622" s="71"/>
      <c r="C622" s="71"/>
      <c r="D622" s="72"/>
      <c r="E622" s="72"/>
      <c r="F622" s="70"/>
      <c r="G622" s="70"/>
      <c r="H622" s="70"/>
      <c r="I622" s="70"/>
      <c r="J622" s="70"/>
      <c r="K622" s="70"/>
      <c r="L622" s="70"/>
      <c r="M622" s="70"/>
      <c r="N622" s="70"/>
      <c r="O622" s="70"/>
      <c r="P622" s="70"/>
      <c r="Q622" s="70"/>
    </row>
    <row r="623" spans="1:17" ht="15.75" customHeight="1" x14ac:dyDescent="0.25">
      <c r="A623" s="70"/>
      <c r="B623" s="71"/>
      <c r="C623" s="71"/>
      <c r="D623" s="72"/>
      <c r="E623" s="72"/>
      <c r="F623" s="70"/>
      <c r="G623" s="70"/>
      <c r="H623" s="70"/>
      <c r="I623" s="70"/>
      <c r="J623" s="70"/>
      <c r="K623" s="70"/>
      <c r="L623" s="70"/>
      <c r="M623" s="70"/>
      <c r="N623" s="70"/>
      <c r="O623" s="70"/>
      <c r="P623" s="70"/>
      <c r="Q623" s="70"/>
    </row>
    <row r="624" spans="1:17" ht="15.75" customHeight="1" x14ac:dyDescent="0.25">
      <c r="A624" s="70"/>
      <c r="B624" s="71"/>
      <c r="C624" s="71"/>
      <c r="D624" s="72"/>
      <c r="E624" s="72"/>
      <c r="F624" s="70"/>
      <c r="G624" s="70"/>
      <c r="H624" s="70"/>
      <c r="I624" s="70"/>
      <c r="J624" s="70"/>
      <c r="K624" s="70"/>
      <c r="L624" s="70"/>
      <c r="M624" s="70"/>
      <c r="N624" s="70"/>
      <c r="O624" s="70"/>
      <c r="P624" s="70"/>
      <c r="Q624" s="70"/>
    </row>
    <row r="625" spans="1:17" ht="15.75" customHeight="1" x14ac:dyDescent="0.25">
      <c r="A625" s="70"/>
      <c r="B625" s="71"/>
      <c r="C625" s="71"/>
      <c r="D625" s="72"/>
      <c r="E625" s="72"/>
      <c r="F625" s="70"/>
      <c r="G625" s="70"/>
      <c r="H625" s="70"/>
      <c r="I625" s="70"/>
      <c r="J625" s="70"/>
      <c r="K625" s="70"/>
      <c r="L625" s="70"/>
      <c r="M625" s="70"/>
      <c r="N625" s="70"/>
      <c r="O625" s="70"/>
      <c r="P625" s="70"/>
      <c r="Q625" s="70"/>
    </row>
    <row r="626" spans="1:17" ht="15.75" customHeight="1" x14ac:dyDescent="0.25">
      <c r="A626" s="70"/>
      <c r="B626" s="71"/>
      <c r="C626" s="71"/>
      <c r="D626" s="72"/>
      <c r="E626" s="72"/>
      <c r="F626" s="70"/>
      <c r="G626" s="70"/>
      <c r="H626" s="70"/>
      <c r="I626" s="70"/>
      <c r="J626" s="70"/>
      <c r="K626" s="70"/>
      <c r="L626" s="70"/>
      <c r="M626" s="70"/>
      <c r="N626" s="70"/>
      <c r="O626" s="70"/>
      <c r="P626" s="70"/>
      <c r="Q626" s="70"/>
    </row>
    <row r="627" spans="1:17" ht="15.75" customHeight="1" x14ac:dyDescent="0.25">
      <c r="A627" s="70"/>
      <c r="B627" s="71"/>
      <c r="C627" s="71"/>
      <c r="D627" s="72"/>
      <c r="E627" s="72"/>
      <c r="F627" s="70"/>
      <c r="G627" s="70"/>
      <c r="H627" s="70"/>
      <c r="I627" s="70"/>
      <c r="J627" s="70"/>
      <c r="K627" s="70"/>
      <c r="L627" s="70"/>
      <c r="M627" s="70"/>
      <c r="N627" s="70"/>
      <c r="O627" s="70"/>
      <c r="P627" s="70"/>
      <c r="Q627" s="70"/>
    </row>
    <row r="628" spans="1:17" ht="15.75" customHeight="1" x14ac:dyDescent="0.25">
      <c r="A628" s="70"/>
      <c r="B628" s="71"/>
      <c r="C628" s="71"/>
      <c r="D628" s="72"/>
      <c r="E628" s="72"/>
      <c r="F628" s="70"/>
      <c r="G628" s="70"/>
      <c r="H628" s="70"/>
      <c r="I628" s="70"/>
      <c r="J628" s="70"/>
      <c r="K628" s="70"/>
      <c r="L628" s="70"/>
      <c r="M628" s="70"/>
      <c r="N628" s="70"/>
      <c r="O628" s="70"/>
      <c r="P628" s="70"/>
      <c r="Q628" s="70"/>
    </row>
    <row r="629" spans="1:17" ht="15.75" customHeight="1" x14ac:dyDescent="0.25">
      <c r="A629" s="70"/>
      <c r="B629" s="71"/>
      <c r="C629" s="71"/>
      <c r="D629" s="72"/>
      <c r="E629" s="72"/>
      <c r="F629" s="70"/>
      <c r="G629" s="70"/>
      <c r="H629" s="70"/>
      <c r="I629" s="70"/>
      <c r="J629" s="70"/>
      <c r="K629" s="70"/>
      <c r="L629" s="70"/>
      <c r="M629" s="70"/>
      <c r="N629" s="70"/>
      <c r="O629" s="70"/>
      <c r="P629" s="70"/>
      <c r="Q629" s="70"/>
    </row>
    <row r="630" spans="1:17" ht="15.75" customHeight="1" x14ac:dyDescent="0.25">
      <c r="A630" s="70"/>
      <c r="B630" s="71"/>
      <c r="C630" s="71"/>
      <c r="D630" s="72"/>
      <c r="E630" s="72"/>
      <c r="F630" s="70"/>
      <c r="G630" s="70"/>
      <c r="H630" s="70"/>
      <c r="I630" s="70"/>
      <c r="J630" s="70"/>
      <c r="K630" s="70"/>
      <c r="L630" s="70"/>
      <c r="M630" s="70"/>
      <c r="N630" s="70"/>
      <c r="O630" s="70"/>
      <c r="P630" s="70"/>
      <c r="Q630" s="70"/>
    </row>
    <row r="631" spans="1:17" ht="15.75" customHeight="1" x14ac:dyDescent="0.25">
      <c r="A631" s="70"/>
      <c r="B631" s="71"/>
      <c r="C631" s="71"/>
      <c r="D631" s="72"/>
      <c r="E631" s="72"/>
      <c r="F631" s="70"/>
      <c r="G631" s="70"/>
      <c r="H631" s="70"/>
      <c r="I631" s="70"/>
      <c r="J631" s="70"/>
      <c r="K631" s="70"/>
      <c r="L631" s="70"/>
      <c r="M631" s="70"/>
      <c r="N631" s="70"/>
      <c r="O631" s="70"/>
      <c r="P631" s="70"/>
      <c r="Q631" s="70"/>
    </row>
    <row r="632" spans="1:17" ht="15.75" customHeight="1" x14ac:dyDescent="0.25">
      <c r="A632" s="70"/>
      <c r="B632" s="71"/>
      <c r="C632" s="71"/>
      <c r="D632" s="72"/>
      <c r="E632" s="72"/>
      <c r="F632" s="70"/>
      <c r="G632" s="70"/>
      <c r="H632" s="70"/>
      <c r="I632" s="70"/>
      <c r="J632" s="70"/>
      <c r="K632" s="70"/>
      <c r="L632" s="70"/>
      <c r="M632" s="70"/>
      <c r="N632" s="70"/>
      <c r="O632" s="70"/>
      <c r="P632" s="70"/>
      <c r="Q632" s="70"/>
    </row>
    <row r="633" spans="1:17" ht="15.75" customHeight="1" x14ac:dyDescent="0.25">
      <c r="A633" s="70"/>
      <c r="B633" s="71"/>
      <c r="C633" s="71"/>
      <c r="D633" s="72"/>
      <c r="E633" s="72"/>
      <c r="F633" s="70"/>
      <c r="G633" s="70"/>
      <c r="H633" s="70"/>
      <c r="I633" s="70"/>
      <c r="J633" s="70"/>
      <c r="K633" s="70"/>
      <c r="L633" s="70"/>
      <c r="M633" s="70"/>
      <c r="N633" s="70"/>
      <c r="O633" s="70"/>
      <c r="P633" s="70"/>
      <c r="Q633" s="70"/>
    </row>
    <row r="634" spans="1:17" ht="15.75" customHeight="1" x14ac:dyDescent="0.25">
      <c r="A634" s="70"/>
      <c r="B634" s="71"/>
      <c r="C634" s="71"/>
      <c r="D634" s="72"/>
      <c r="E634" s="72"/>
      <c r="F634" s="70"/>
      <c r="G634" s="70"/>
      <c r="H634" s="70"/>
      <c r="I634" s="70"/>
      <c r="J634" s="70"/>
      <c r="K634" s="70"/>
      <c r="L634" s="70"/>
      <c r="M634" s="70"/>
      <c r="N634" s="70"/>
      <c r="O634" s="70"/>
      <c r="P634" s="70"/>
      <c r="Q634" s="70"/>
    </row>
    <row r="635" spans="1:17" ht="15.75" customHeight="1" x14ac:dyDescent="0.25">
      <c r="A635" s="70"/>
      <c r="B635" s="71"/>
      <c r="C635" s="71"/>
      <c r="D635" s="72"/>
      <c r="E635" s="72"/>
      <c r="F635" s="70"/>
      <c r="G635" s="70"/>
      <c r="H635" s="70"/>
      <c r="I635" s="70"/>
      <c r="J635" s="70"/>
      <c r="K635" s="70"/>
      <c r="L635" s="70"/>
      <c r="M635" s="70"/>
      <c r="N635" s="70"/>
      <c r="O635" s="70"/>
      <c r="P635" s="70"/>
      <c r="Q635" s="70"/>
    </row>
    <row r="636" spans="1:17" ht="15.75" customHeight="1" x14ac:dyDescent="0.25">
      <c r="A636" s="70"/>
      <c r="B636" s="71"/>
      <c r="C636" s="71"/>
      <c r="D636" s="72"/>
      <c r="E636" s="72"/>
      <c r="F636" s="70"/>
      <c r="G636" s="70"/>
      <c r="H636" s="70"/>
      <c r="I636" s="70"/>
      <c r="J636" s="70"/>
      <c r="K636" s="70"/>
      <c r="L636" s="70"/>
      <c r="M636" s="70"/>
      <c r="N636" s="70"/>
      <c r="O636" s="70"/>
      <c r="P636" s="70"/>
      <c r="Q636" s="70"/>
    </row>
    <row r="637" spans="1:17" ht="15.75" customHeight="1" x14ac:dyDescent="0.25">
      <c r="A637" s="70"/>
      <c r="B637" s="71"/>
      <c r="C637" s="71"/>
      <c r="D637" s="72"/>
      <c r="E637" s="72"/>
      <c r="F637" s="70"/>
      <c r="G637" s="70"/>
      <c r="H637" s="70"/>
      <c r="I637" s="70"/>
      <c r="J637" s="70"/>
      <c r="K637" s="70"/>
      <c r="L637" s="70"/>
      <c r="M637" s="70"/>
      <c r="N637" s="70"/>
      <c r="O637" s="70"/>
      <c r="P637" s="70"/>
      <c r="Q637" s="70"/>
    </row>
    <row r="638" spans="1:17" ht="15.75" customHeight="1" x14ac:dyDescent="0.25">
      <c r="A638" s="70"/>
      <c r="B638" s="71"/>
      <c r="C638" s="71"/>
      <c r="D638" s="72"/>
      <c r="E638" s="72"/>
      <c r="F638" s="70"/>
      <c r="G638" s="70"/>
      <c r="H638" s="70"/>
      <c r="I638" s="70"/>
      <c r="J638" s="70"/>
      <c r="K638" s="70"/>
      <c r="L638" s="70"/>
      <c r="M638" s="70"/>
      <c r="N638" s="70"/>
      <c r="O638" s="70"/>
      <c r="P638" s="70"/>
      <c r="Q638" s="70"/>
    </row>
    <row r="639" spans="1:17" ht="15.75" customHeight="1" x14ac:dyDescent="0.25">
      <c r="A639" s="70"/>
      <c r="B639" s="71"/>
      <c r="C639" s="71"/>
      <c r="D639" s="72"/>
      <c r="E639" s="72"/>
      <c r="F639" s="70"/>
      <c r="G639" s="70"/>
      <c r="H639" s="70"/>
      <c r="I639" s="70"/>
      <c r="J639" s="70"/>
      <c r="K639" s="70"/>
      <c r="L639" s="70"/>
      <c r="M639" s="70"/>
      <c r="N639" s="70"/>
      <c r="O639" s="70"/>
      <c r="P639" s="70"/>
      <c r="Q639" s="70"/>
    </row>
    <row r="640" spans="1:17" ht="15.75" customHeight="1" x14ac:dyDescent="0.25">
      <c r="A640" s="70"/>
      <c r="B640" s="71"/>
      <c r="C640" s="71"/>
      <c r="D640" s="72"/>
      <c r="E640" s="72"/>
      <c r="F640" s="70"/>
      <c r="G640" s="70"/>
      <c r="H640" s="70"/>
      <c r="I640" s="70"/>
      <c r="J640" s="70"/>
      <c r="K640" s="70"/>
      <c r="L640" s="70"/>
      <c r="M640" s="70"/>
      <c r="N640" s="70"/>
      <c r="O640" s="70"/>
      <c r="P640" s="70"/>
      <c r="Q640" s="70"/>
    </row>
    <row r="641" spans="1:17" ht="15.75" customHeight="1" x14ac:dyDescent="0.25">
      <c r="A641" s="70"/>
      <c r="B641" s="71"/>
      <c r="C641" s="71"/>
      <c r="D641" s="72"/>
      <c r="E641" s="72"/>
      <c r="F641" s="70"/>
      <c r="G641" s="70"/>
      <c r="H641" s="70"/>
      <c r="I641" s="70"/>
      <c r="J641" s="70"/>
      <c r="K641" s="70"/>
      <c r="L641" s="70"/>
      <c r="M641" s="70"/>
      <c r="N641" s="70"/>
      <c r="O641" s="70"/>
      <c r="P641" s="70"/>
      <c r="Q641" s="70"/>
    </row>
    <row r="642" spans="1:17" ht="15.75" customHeight="1" x14ac:dyDescent="0.25">
      <c r="A642" s="70"/>
      <c r="B642" s="71"/>
      <c r="C642" s="71"/>
      <c r="D642" s="72"/>
      <c r="E642" s="72"/>
      <c r="F642" s="70"/>
      <c r="G642" s="70"/>
      <c r="H642" s="70"/>
      <c r="I642" s="70"/>
      <c r="J642" s="70"/>
      <c r="K642" s="70"/>
      <c r="L642" s="70"/>
      <c r="M642" s="70"/>
      <c r="N642" s="70"/>
      <c r="O642" s="70"/>
      <c r="P642" s="70"/>
      <c r="Q642" s="70"/>
    </row>
    <row r="643" spans="1:17" ht="15.75" customHeight="1" x14ac:dyDescent="0.25">
      <c r="A643" s="70"/>
      <c r="B643" s="71"/>
      <c r="C643" s="71"/>
      <c r="D643" s="72"/>
      <c r="E643" s="72"/>
      <c r="F643" s="70"/>
      <c r="G643" s="70"/>
      <c r="H643" s="70"/>
      <c r="I643" s="70"/>
      <c r="J643" s="70"/>
      <c r="K643" s="70"/>
      <c r="L643" s="70"/>
      <c r="M643" s="70"/>
      <c r="N643" s="70"/>
      <c r="O643" s="70"/>
      <c r="P643" s="70"/>
      <c r="Q643" s="70"/>
    </row>
    <row r="644" spans="1:17" ht="15.75" customHeight="1" x14ac:dyDescent="0.25">
      <c r="A644" s="70"/>
      <c r="B644" s="71"/>
      <c r="C644" s="71"/>
      <c r="D644" s="72"/>
      <c r="E644" s="72"/>
      <c r="F644" s="70"/>
      <c r="G644" s="70"/>
      <c r="H644" s="70"/>
      <c r="I644" s="70"/>
      <c r="J644" s="70"/>
      <c r="K644" s="70"/>
      <c r="L644" s="70"/>
      <c r="M644" s="70"/>
      <c r="N644" s="70"/>
      <c r="O644" s="70"/>
      <c r="P644" s="70"/>
      <c r="Q644" s="70"/>
    </row>
    <row r="645" spans="1:17" ht="15.75" customHeight="1" x14ac:dyDescent="0.25">
      <c r="A645" s="70"/>
      <c r="B645" s="71"/>
      <c r="C645" s="71"/>
      <c r="D645" s="72"/>
      <c r="E645" s="72"/>
      <c r="F645" s="70"/>
      <c r="G645" s="70"/>
      <c r="H645" s="70"/>
      <c r="I645" s="70"/>
      <c r="J645" s="70"/>
      <c r="K645" s="70"/>
      <c r="L645" s="70"/>
      <c r="M645" s="70"/>
      <c r="N645" s="70"/>
      <c r="O645" s="70"/>
      <c r="P645" s="70"/>
      <c r="Q645" s="70"/>
    </row>
    <row r="646" spans="1:17" ht="15.75" customHeight="1" x14ac:dyDescent="0.25">
      <c r="A646" s="70"/>
      <c r="B646" s="71"/>
      <c r="C646" s="71"/>
      <c r="D646" s="72"/>
      <c r="E646" s="72"/>
      <c r="F646" s="70"/>
      <c r="G646" s="70"/>
      <c r="H646" s="70"/>
      <c r="I646" s="70"/>
      <c r="J646" s="70"/>
      <c r="K646" s="70"/>
      <c r="L646" s="70"/>
      <c r="M646" s="70"/>
      <c r="N646" s="70"/>
      <c r="O646" s="70"/>
      <c r="P646" s="70"/>
      <c r="Q646" s="70"/>
    </row>
    <row r="647" spans="1:17" ht="15.75" customHeight="1" x14ac:dyDescent="0.25">
      <c r="A647" s="70"/>
      <c r="B647" s="71"/>
      <c r="C647" s="71"/>
      <c r="D647" s="72"/>
      <c r="E647" s="72"/>
      <c r="F647" s="70"/>
      <c r="G647" s="70"/>
      <c r="H647" s="70"/>
      <c r="I647" s="70"/>
      <c r="J647" s="70"/>
      <c r="K647" s="70"/>
      <c r="L647" s="70"/>
      <c r="M647" s="70"/>
      <c r="N647" s="70"/>
      <c r="O647" s="70"/>
      <c r="P647" s="70"/>
      <c r="Q647" s="70"/>
    </row>
    <row r="648" spans="1:17" ht="15.75" customHeight="1" x14ac:dyDescent="0.25">
      <c r="A648" s="70"/>
      <c r="B648" s="71"/>
      <c r="C648" s="71"/>
      <c r="D648" s="72"/>
      <c r="E648" s="72"/>
      <c r="F648" s="70"/>
      <c r="G648" s="70"/>
      <c r="H648" s="70"/>
      <c r="I648" s="70"/>
      <c r="J648" s="70"/>
      <c r="K648" s="70"/>
      <c r="L648" s="70"/>
      <c r="M648" s="70"/>
      <c r="N648" s="70"/>
      <c r="O648" s="70"/>
      <c r="P648" s="70"/>
      <c r="Q648" s="70"/>
    </row>
    <row r="649" spans="1:17" ht="15.75" customHeight="1" x14ac:dyDescent="0.25">
      <c r="A649" s="70"/>
      <c r="B649" s="71"/>
      <c r="C649" s="71"/>
      <c r="D649" s="72"/>
      <c r="E649" s="72"/>
      <c r="F649" s="70"/>
      <c r="G649" s="70"/>
      <c r="H649" s="70"/>
      <c r="I649" s="70"/>
      <c r="J649" s="70"/>
      <c r="K649" s="70"/>
      <c r="L649" s="70"/>
      <c r="M649" s="70"/>
      <c r="N649" s="70"/>
      <c r="O649" s="70"/>
      <c r="P649" s="70"/>
      <c r="Q649" s="70"/>
    </row>
    <row r="650" spans="1:17" ht="15.75" customHeight="1" x14ac:dyDescent="0.25">
      <c r="A650" s="70"/>
      <c r="B650" s="71"/>
      <c r="C650" s="71"/>
      <c r="D650" s="72"/>
      <c r="E650" s="72"/>
      <c r="F650" s="70"/>
      <c r="G650" s="70"/>
      <c r="H650" s="70"/>
      <c r="I650" s="70"/>
      <c r="J650" s="70"/>
      <c r="K650" s="70"/>
      <c r="L650" s="70"/>
      <c r="M650" s="70"/>
      <c r="N650" s="70"/>
      <c r="O650" s="70"/>
      <c r="P650" s="70"/>
      <c r="Q650" s="70"/>
    </row>
    <row r="651" spans="1:17" ht="15.75" customHeight="1" x14ac:dyDescent="0.25">
      <c r="A651" s="70"/>
      <c r="B651" s="71"/>
      <c r="C651" s="71"/>
      <c r="D651" s="72"/>
      <c r="E651" s="72"/>
      <c r="F651" s="70"/>
      <c r="G651" s="70"/>
      <c r="H651" s="70"/>
      <c r="I651" s="70"/>
      <c r="J651" s="70"/>
      <c r="K651" s="70"/>
      <c r="L651" s="70"/>
      <c r="M651" s="70"/>
      <c r="N651" s="70"/>
      <c r="O651" s="70"/>
      <c r="P651" s="70"/>
      <c r="Q651" s="70"/>
    </row>
    <row r="652" spans="1:17" ht="15.75" customHeight="1" x14ac:dyDescent="0.25">
      <c r="A652" s="70"/>
      <c r="B652" s="71"/>
      <c r="C652" s="71"/>
      <c r="D652" s="72"/>
      <c r="E652" s="72"/>
      <c r="F652" s="70"/>
      <c r="G652" s="70"/>
      <c r="H652" s="70"/>
      <c r="I652" s="70"/>
      <c r="J652" s="70"/>
      <c r="K652" s="70"/>
      <c r="L652" s="70"/>
      <c r="M652" s="70"/>
      <c r="N652" s="70"/>
      <c r="O652" s="70"/>
      <c r="P652" s="70"/>
      <c r="Q652" s="70"/>
    </row>
    <row r="653" spans="1:17" ht="15.75" customHeight="1" x14ac:dyDescent="0.25">
      <c r="A653" s="70"/>
      <c r="B653" s="71"/>
      <c r="C653" s="71"/>
      <c r="D653" s="72"/>
      <c r="E653" s="72"/>
      <c r="F653" s="70"/>
      <c r="G653" s="70"/>
      <c r="H653" s="70"/>
      <c r="I653" s="70"/>
      <c r="J653" s="70"/>
      <c r="K653" s="70"/>
      <c r="L653" s="70"/>
      <c r="M653" s="70"/>
      <c r="N653" s="70"/>
      <c r="O653" s="70"/>
      <c r="P653" s="70"/>
      <c r="Q653" s="70"/>
    </row>
    <row r="654" spans="1:17" ht="15.75" customHeight="1" x14ac:dyDescent="0.25">
      <c r="A654" s="70"/>
      <c r="B654" s="71"/>
      <c r="C654" s="71"/>
      <c r="D654" s="72"/>
      <c r="E654" s="72"/>
      <c r="F654" s="70"/>
      <c r="G654" s="70"/>
      <c r="H654" s="70"/>
      <c r="I654" s="70"/>
      <c r="J654" s="70"/>
      <c r="K654" s="70"/>
      <c r="L654" s="70"/>
      <c r="M654" s="70"/>
      <c r="N654" s="70"/>
      <c r="O654" s="70"/>
      <c r="P654" s="70"/>
      <c r="Q654" s="70"/>
    </row>
    <row r="655" spans="1:17" ht="15.75" customHeight="1" x14ac:dyDescent="0.25">
      <c r="A655" s="70"/>
      <c r="B655" s="71"/>
      <c r="C655" s="71"/>
      <c r="D655" s="72"/>
      <c r="E655" s="72"/>
      <c r="F655" s="70"/>
      <c r="G655" s="70"/>
      <c r="H655" s="70"/>
      <c r="I655" s="70"/>
      <c r="J655" s="70"/>
      <c r="K655" s="70"/>
      <c r="L655" s="70"/>
      <c r="M655" s="70"/>
      <c r="N655" s="70"/>
      <c r="O655" s="70"/>
      <c r="P655" s="70"/>
      <c r="Q655" s="70"/>
    </row>
    <row r="656" spans="1:17" ht="15.75" customHeight="1" x14ac:dyDescent="0.25">
      <c r="A656" s="70"/>
      <c r="B656" s="71"/>
      <c r="C656" s="71"/>
      <c r="D656" s="72"/>
      <c r="E656" s="72"/>
      <c r="F656" s="70"/>
      <c r="G656" s="70"/>
      <c r="H656" s="70"/>
      <c r="I656" s="70"/>
      <c r="J656" s="70"/>
      <c r="K656" s="70"/>
      <c r="L656" s="70"/>
      <c r="M656" s="70"/>
      <c r="N656" s="70"/>
      <c r="O656" s="70"/>
      <c r="P656" s="70"/>
      <c r="Q656" s="70"/>
    </row>
    <row r="657" spans="1:17" ht="15.75" customHeight="1" x14ac:dyDescent="0.25">
      <c r="A657" s="70"/>
      <c r="B657" s="71"/>
      <c r="C657" s="71"/>
      <c r="D657" s="72"/>
      <c r="E657" s="72"/>
      <c r="F657" s="70"/>
      <c r="G657" s="70"/>
      <c r="H657" s="70"/>
      <c r="I657" s="70"/>
      <c r="J657" s="70"/>
      <c r="K657" s="70"/>
      <c r="L657" s="70"/>
      <c r="M657" s="70"/>
      <c r="N657" s="70"/>
      <c r="O657" s="70"/>
      <c r="P657" s="70"/>
      <c r="Q657" s="70"/>
    </row>
    <row r="658" spans="1:17" ht="15.75" customHeight="1" x14ac:dyDescent="0.25">
      <c r="A658" s="70"/>
      <c r="B658" s="71"/>
      <c r="C658" s="71"/>
      <c r="D658" s="72"/>
      <c r="E658" s="72"/>
      <c r="F658" s="70"/>
      <c r="G658" s="70"/>
      <c r="H658" s="70"/>
      <c r="I658" s="70"/>
      <c r="J658" s="70"/>
      <c r="K658" s="70"/>
      <c r="L658" s="70"/>
      <c r="M658" s="70"/>
      <c r="N658" s="70"/>
      <c r="O658" s="70"/>
      <c r="P658" s="70"/>
      <c r="Q658" s="70"/>
    </row>
    <row r="659" spans="1:17" ht="15.75" customHeight="1" x14ac:dyDescent="0.25">
      <c r="A659" s="70"/>
      <c r="B659" s="71"/>
      <c r="C659" s="71"/>
      <c r="D659" s="72"/>
      <c r="E659" s="72"/>
      <c r="F659" s="70"/>
      <c r="G659" s="70"/>
      <c r="H659" s="70"/>
      <c r="I659" s="70"/>
      <c r="J659" s="70"/>
      <c r="K659" s="70"/>
      <c r="L659" s="70"/>
      <c r="M659" s="70"/>
      <c r="N659" s="70"/>
      <c r="O659" s="70"/>
      <c r="P659" s="70"/>
      <c r="Q659" s="70"/>
    </row>
    <row r="660" spans="1:17" ht="15.75" customHeight="1" x14ac:dyDescent="0.25">
      <c r="A660" s="70"/>
      <c r="B660" s="71"/>
      <c r="C660" s="71"/>
      <c r="D660" s="72"/>
      <c r="E660" s="72"/>
      <c r="F660" s="70"/>
      <c r="G660" s="70"/>
      <c r="H660" s="70"/>
      <c r="I660" s="70"/>
      <c r="J660" s="70"/>
      <c r="K660" s="70"/>
      <c r="L660" s="70"/>
      <c r="M660" s="70"/>
      <c r="N660" s="70"/>
      <c r="O660" s="70"/>
      <c r="P660" s="70"/>
      <c r="Q660" s="70"/>
    </row>
    <row r="661" spans="1:17" ht="15.75" customHeight="1" x14ac:dyDescent="0.25">
      <c r="A661" s="70"/>
      <c r="B661" s="71"/>
      <c r="C661" s="71"/>
      <c r="D661" s="72"/>
      <c r="E661" s="72"/>
      <c r="F661" s="70"/>
      <c r="G661" s="70"/>
      <c r="H661" s="70"/>
      <c r="I661" s="70"/>
      <c r="J661" s="70"/>
      <c r="K661" s="70"/>
      <c r="L661" s="70"/>
      <c r="M661" s="70"/>
      <c r="N661" s="70"/>
      <c r="O661" s="70"/>
      <c r="P661" s="70"/>
      <c r="Q661" s="70"/>
    </row>
    <row r="662" spans="1:17" ht="15.75" customHeight="1" x14ac:dyDescent="0.25">
      <c r="A662" s="70"/>
      <c r="B662" s="71"/>
      <c r="C662" s="71"/>
      <c r="D662" s="72"/>
      <c r="E662" s="72"/>
      <c r="F662" s="70"/>
      <c r="G662" s="70"/>
      <c r="H662" s="70"/>
      <c r="I662" s="70"/>
      <c r="J662" s="70"/>
      <c r="K662" s="70"/>
      <c r="L662" s="70"/>
      <c r="M662" s="70"/>
      <c r="N662" s="70"/>
      <c r="O662" s="70"/>
      <c r="P662" s="70"/>
      <c r="Q662" s="70"/>
    </row>
    <row r="663" spans="1:17" ht="15.75" customHeight="1" x14ac:dyDescent="0.25">
      <c r="A663" s="70"/>
      <c r="B663" s="71"/>
      <c r="C663" s="71"/>
      <c r="D663" s="72"/>
      <c r="E663" s="72"/>
      <c r="F663" s="70"/>
      <c r="G663" s="70"/>
      <c r="H663" s="70"/>
      <c r="I663" s="70"/>
      <c r="J663" s="70"/>
      <c r="K663" s="70"/>
      <c r="L663" s="70"/>
      <c r="M663" s="70"/>
      <c r="N663" s="70"/>
      <c r="O663" s="70"/>
      <c r="P663" s="70"/>
      <c r="Q663" s="70"/>
    </row>
    <row r="664" spans="1:17" ht="15.75" customHeight="1" x14ac:dyDescent="0.25">
      <c r="A664" s="70"/>
      <c r="B664" s="71"/>
      <c r="C664" s="71"/>
      <c r="D664" s="72"/>
      <c r="E664" s="72"/>
      <c r="F664" s="70"/>
      <c r="G664" s="70"/>
      <c r="H664" s="70"/>
      <c r="I664" s="70"/>
      <c r="J664" s="70"/>
      <c r="K664" s="70"/>
      <c r="L664" s="70"/>
      <c r="M664" s="70"/>
      <c r="N664" s="70"/>
      <c r="O664" s="70"/>
      <c r="P664" s="70"/>
      <c r="Q664" s="70"/>
    </row>
    <row r="665" spans="1:17" ht="15.75" customHeight="1" x14ac:dyDescent="0.25">
      <c r="A665" s="70"/>
      <c r="B665" s="71"/>
      <c r="C665" s="71"/>
      <c r="D665" s="72"/>
      <c r="E665" s="72"/>
      <c r="F665" s="70"/>
      <c r="G665" s="70"/>
      <c r="H665" s="70"/>
      <c r="I665" s="70"/>
      <c r="J665" s="70"/>
      <c r="K665" s="70"/>
      <c r="L665" s="70"/>
      <c r="M665" s="70"/>
      <c r="N665" s="70"/>
      <c r="O665" s="70"/>
      <c r="P665" s="70"/>
      <c r="Q665" s="70"/>
    </row>
    <row r="666" spans="1:17" ht="15.75" customHeight="1" x14ac:dyDescent="0.25">
      <c r="A666" s="70"/>
      <c r="B666" s="71"/>
      <c r="C666" s="71"/>
      <c r="D666" s="72"/>
      <c r="E666" s="72"/>
      <c r="F666" s="70"/>
      <c r="G666" s="70"/>
      <c r="H666" s="70"/>
      <c r="I666" s="70"/>
      <c r="J666" s="70"/>
      <c r="K666" s="70"/>
      <c r="L666" s="70"/>
      <c r="M666" s="70"/>
      <c r="N666" s="70"/>
      <c r="O666" s="70"/>
      <c r="P666" s="70"/>
      <c r="Q666" s="70"/>
    </row>
    <row r="667" spans="1:17" ht="15.75" customHeight="1" x14ac:dyDescent="0.25">
      <c r="A667" s="70"/>
      <c r="B667" s="71"/>
      <c r="C667" s="71"/>
      <c r="D667" s="72"/>
      <c r="E667" s="72"/>
      <c r="F667" s="70"/>
      <c r="G667" s="70"/>
      <c r="H667" s="70"/>
      <c r="I667" s="70"/>
      <c r="J667" s="70"/>
      <c r="K667" s="70"/>
      <c r="L667" s="70"/>
      <c r="M667" s="70"/>
      <c r="N667" s="70"/>
      <c r="O667" s="70"/>
      <c r="P667" s="70"/>
      <c r="Q667" s="70"/>
    </row>
    <row r="668" spans="1:17" ht="15.75" customHeight="1" x14ac:dyDescent="0.25">
      <c r="A668" s="70"/>
      <c r="B668" s="71"/>
      <c r="C668" s="71"/>
      <c r="D668" s="72"/>
      <c r="E668" s="72"/>
      <c r="F668" s="70"/>
      <c r="G668" s="70"/>
      <c r="H668" s="70"/>
      <c r="I668" s="70"/>
      <c r="J668" s="70"/>
      <c r="K668" s="70"/>
      <c r="L668" s="70"/>
      <c r="M668" s="70"/>
      <c r="N668" s="70"/>
      <c r="O668" s="70"/>
      <c r="P668" s="70"/>
      <c r="Q668" s="70"/>
    </row>
    <row r="669" spans="1:17" ht="15.75" customHeight="1" x14ac:dyDescent="0.25">
      <c r="A669" s="70"/>
      <c r="B669" s="71"/>
      <c r="C669" s="71"/>
      <c r="D669" s="72"/>
      <c r="E669" s="72"/>
      <c r="F669" s="70"/>
      <c r="G669" s="70"/>
      <c r="H669" s="70"/>
      <c r="I669" s="70"/>
      <c r="J669" s="70"/>
      <c r="K669" s="70"/>
      <c r="L669" s="70"/>
      <c r="M669" s="70"/>
      <c r="N669" s="70"/>
      <c r="O669" s="70"/>
      <c r="P669" s="70"/>
      <c r="Q669" s="70"/>
    </row>
    <row r="670" spans="1:17" ht="15.75" customHeight="1" x14ac:dyDescent="0.25">
      <c r="A670" s="70"/>
      <c r="B670" s="71"/>
      <c r="C670" s="71"/>
      <c r="D670" s="72"/>
      <c r="E670" s="72"/>
      <c r="F670" s="70"/>
      <c r="G670" s="70"/>
      <c r="H670" s="70"/>
      <c r="I670" s="70"/>
      <c r="J670" s="70"/>
      <c r="K670" s="70"/>
      <c r="L670" s="70"/>
      <c r="M670" s="70"/>
      <c r="N670" s="70"/>
      <c r="O670" s="70"/>
      <c r="P670" s="70"/>
      <c r="Q670" s="70"/>
    </row>
    <row r="671" spans="1:17" ht="15.75" customHeight="1" x14ac:dyDescent="0.25">
      <c r="A671" s="70"/>
      <c r="B671" s="71"/>
      <c r="C671" s="71"/>
      <c r="D671" s="72"/>
      <c r="E671" s="72"/>
      <c r="F671" s="70"/>
      <c r="G671" s="70"/>
      <c r="H671" s="70"/>
      <c r="I671" s="70"/>
      <c r="J671" s="70"/>
      <c r="K671" s="70"/>
      <c r="L671" s="70"/>
      <c r="M671" s="70"/>
      <c r="N671" s="70"/>
      <c r="O671" s="70"/>
      <c r="P671" s="70"/>
      <c r="Q671" s="70"/>
    </row>
    <row r="672" spans="1:17" ht="15.75" customHeight="1" x14ac:dyDescent="0.25">
      <c r="A672" s="70"/>
      <c r="B672" s="71"/>
      <c r="C672" s="71"/>
      <c r="D672" s="72"/>
      <c r="E672" s="72"/>
      <c r="F672" s="70"/>
      <c r="G672" s="70"/>
      <c r="H672" s="70"/>
      <c r="I672" s="70"/>
      <c r="J672" s="70"/>
      <c r="K672" s="70"/>
      <c r="L672" s="70"/>
      <c r="M672" s="70"/>
      <c r="N672" s="70"/>
      <c r="O672" s="70"/>
      <c r="P672" s="70"/>
      <c r="Q672" s="70"/>
    </row>
    <row r="673" spans="1:17" ht="15.75" customHeight="1" x14ac:dyDescent="0.25">
      <c r="A673" s="70"/>
      <c r="B673" s="71"/>
      <c r="C673" s="71"/>
      <c r="D673" s="72"/>
      <c r="E673" s="72"/>
      <c r="F673" s="70"/>
      <c r="G673" s="70"/>
      <c r="H673" s="70"/>
      <c r="I673" s="70"/>
      <c r="J673" s="70"/>
      <c r="K673" s="70"/>
      <c r="L673" s="70"/>
      <c r="M673" s="70"/>
      <c r="N673" s="70"/>
      <c r="O673" s="70"/>
      <c r="P673" s="70"/>
      <c r="Q673" s="70"/>
    </row>
    <row r="674" spans="1:17" ht="15.75" customHeight="1" x14ac:dyDescent="0.25">
      <c r="A674" s="70"/>
      <c r="B674" s="71"/>
      <c r="C674" s="71"/>
      <c r="D674" s="72"/>
      <c r="E674" s="72"/>
      <c r="F674" s="70"/>
      <c r="G674" s="70"/>
      <c r="H674" s="70"/>
      <c r="I674" s="70"/>
      <c r="J674" s="70"/>
      <c r="K674" s="70"/>
      <c r="L674" s="70"/>
      <c r="M674" s="70"/>
      <c r="N674" s="70"/>
      <c r="O674" s="70"/>
      <c r="P674" s="70"/>
      <c r="Q674" s="70"/>
    </row>
    <row r="675" spans="1:17" ht="15.75" customHeight="1" x14ac:dyDescent="0.25">
      <c r="A675" s="70"/>
      <c r="B675" s="71"/>
      <c r="C675" s="71"/>
      <c r="D675" s="72"/>
      <c r="E675" s="72"/>
      <c r="F675" s="70"/>
      <c r="G675" s="70"/>
      <c r="H675" s="70"/>
      <c r="I675" s="70"/>
      <c r="J675" s="70"/>
      <c r="K675" s="70"/>
      <c r="L675" s="70"/>
      <c r="M675" s="70"/>
      <c r="N675" s="70"/>
      <c r="O675" s="70"/>
      <c r="P675" s="70"/>
      <c r="Q675" s="70"/>
    </row>
    <row r="676" spans="1:17" ht="15.75" customHeight="1" x14ac:dyDescent="0.25">
      <c r="A676" s="70"/>
      <c r="B676" s="71"/>
      <c r="C676" s="71"/>
      <c r="D676" s="72"/>
      <c r="E676" s="72"/>
      <c r="F676" s="70"/>
      <c r="G676" s="70"/>
      <c r="H676" s="70"/>
      <c r="I676" s="70"/>
      <c r="J676" s="70"/>
      <c r="K676" s="70"/>
      <c r="L676" s="70"/>
      <c r="M676" s="70"/>
      <c r="N676" s="70"/>
      <c r="O676" s="70"/>
      <c r="P676" s="70"/>
      <c r="Q676" s="70"/>
    </row>
    <row r="677" spans="1:17" ht="15.75" customHeight="1" x14ac:dyDescent="0.25">
      <c r="A677" s="70"/>
      <c r="B677" s="71"/>
      <c r="C677" s="71"/>
      <c r="D677" s="72"/>
      <c r="E677" s="72"/>
      <c r="F677" s="70"/>
      <c r="G677" s="70"/>
      <c r="H677" s="70"/>
      <c r="I677" s="70"/>
      <c r="J677" s="70"/>
      <c r="K677" s="70"/>
      <c r="L677" s="70"/>
      <c r="M677" s="70"/>
      <c r="N677" s="70"/>
      <c r="O677" s="70"/>
      <c r="P677" s="70"/>
      <c r="Q677" s="70"/>
    </row>
    <row r="678" spans="1:17" ht="15.75" customHeight="1" x14ac:dyDescent="0.25">
      <c r="A678" s="70"/>
      <c r="B678" s="71"/>
      <c r="C678" s="71"/>
      <c r="D678" s="72"/>
      <c r="E678" s="72"/>
      <c r="F678" s="70"/>
      <c r="G678" s="70"/>
      <c r="H678" s="70"/>
      <c r="I678" s="70"/>
      <c r="J678" s="70"/>
      <c r="K678" s="70"/>
      <c r="L678" s="70"/>
      <c r="M678" s="70"/>
      <c r="N678" s="70"/>
      <c r="O678" s="70"/>
      <c r="P678" s="70"/>
      <c r="Q678" s="70"/>
    </row>
    <row r="679" spans="1:17" ht="15.75" customHeight="1" x14ac:dyDescent="0.25">
      <c r="A679" s="70"/>
      <c r="B679" s="71"/>
      <c r="C679" s="71"/>
      <c r="D679" s="72"/>
      <c r="E679" s="72"/>
      <c r="F679" s="70"/>
      <c r="G679" s="70"/>
      <c r="H679" s="70"/>
      <c r="I679" s="70"/>
      <c r="J679" s="70"/>
      <c r="K679" s="70"/>
      <c r="L679" s="70"/>
      <c r="M679" s="70"/>
      <c r="N679" s="70"/>
      <c r="O679" s="70"/>
      <c r="P679" s="70"/>
      <c r="Q679" s="70"/>
    </row>
    <row r="680" spans="1:17" ht="15.75" customHeight="1" x14ac:dyDescent="0.25">
      <c r="A680" s="70"/>
      <c r="B680" s="71"/>
      <c r="C680" s="71"/>
      <c r="D680" s="72"/>
      <c r="E680" s="72"/>
      <c r="F680" s="70"/>
      <c r="G680" s="70"/>
      <c r="H680" s="70"/>
      <c r="I680" s="70"/>
      <c r="J680" s="70"/>
      <c r="K680" s="70"/>
      <c r="L680" s="70"/>
      <c r="M680" s="70"/>
      <c r="N680" s="70"/>
      <c r="O680" s="70"/>
      <c r="P680" s="70"/>
      <c r="Q680" s="70"/>
    </row>
    <row r="681" spans="1:17" ht="15.75" customHeight="1" x14ac:dyDescent="0.25">
      <c r="A681" s="70"/>
      <c r="B681" s="71"/>
      <c r="C681" s="71"/>
      <c r="D681" s="72"/>
      <c r="E681" s="72"/>
      <c r="F681" s="70"/>
      <c r="G681" s="70"/>
      <c r="H681" s="70"/>
      <c r="I681" s="70"/>
      <c r="J681" s="70"/>
      <c r="K681" s="70"/>
      <c r="L681" s="70"/>
      <c r="M681" s="70"/>
      <c r="N681" s="70"/>
      <c r="O681" s="70"/>
      <c r="P681" s="70"/>
      <c r="Q681" s="70"/>
    </row>
    <row r="682" spans="1:17" ht="15.75" customHeight="1" x14ac:dyDescent="0.25">
      <c r="A682" s="70"/>
      <c r="B682" s="71"/>
      <c r="C682" s="71"/>
      <c r="D682" s="72"/>
      <c r="E682" s="72"/>
      <c r="F682" s="70"/>
      <c r="G682" s="70"/>
      <c r="H682" s="70"/>
      <c r="I682" s="70"/>
      <c r="J682" s="70"/>
      <c r="K682" s="70"/>
      <c r="L682" s="70"/>
      <c r="M682" s="70"/>
      <c r="N682" s="70"/>
      <c r="O682" s="70"/>
      <c r="P682" s="70"/>
      <c r="Q682" s="70"/>
    </row>
    <row r="683" spans="1:17" ht="15.75" customHeight="1" x14ac:dyDescent="0.25">
      <c r="A683" s="70"/>
      <c r="B683" s="71"/>
      <c r="C683" s="71"/>
      <c r="D683" s="72"/>
      <c r="E683" s="72"/>
      <c r="F683" s="70"/>
      <c r="G683" s="70"/>
      <c r="H683" s="70"/>
      <c r="I683" s="70"/>
      <c r="J683" s="70"/>
      <c r="K683" s="70"/>
      <c r="L683" s="70"/>
      <c r="M683" s="70"/>
      <c r="N683" s="70"/>
      <c r="O683" s="70"/>
      <c r="P683" s="70"/>
      <c r="Q683" s="70"/>
    </row>
    <row r="684" spans="1:17" ht="15.75" customHeight="1" x14ac:dyDescent="0.25">
      <c r="A684" s="70"/>
      <c r="B684" s="71"/>
      <c r="C684" s="71"/>
      <c r="D684" s="72"/>
      <c r="E684" s="72"/>
      <c r="F684" s="70"/>
      <c r="G684" s="70"/>
      <c r="H684" s="70"/>
      <c r="I684" s="70"/>
      <c r="J684" s="70"/>
      <c r="K684" s="70"/>
      <c r="L684" s="70"/>
      <c r="M684" s="70"/>
      <c r="N684" s="70"/>
      <c r="O684" s="70"/>
      <c r="P684" s="70"/>
      <c r="Q684" s="70"/>
    </row>
    <row r="685" spans="1:17" ht="15.75" customHeight="1" x14ac:dyDescent="0.25">
      <c r="A685" s="70"/>
      <c r="B685" s="71"/>
      <c r="C685" s="71"/>
      <c r="D685" s="72"/>
      <c r="E685" s="72"/>
      <c r="F685" s="70"/>
      <c r="G685" s="70"/>
      <c r="H685" s="70"/>
      <c r="I685" s="70"/>
      <c r="J685" s="70"/>
      <c r="K685" s="70"/>
      <c r="L685" s="70"/>
      <c r="M685" s="70"/>
      <c r="N685" s="70"/>
      <c r="O685" s="70"/>
      <c r="P685" s="70"/>
      <c r="Q685" s="70"/>
    </row>
    <row r="686" spans="1:17" ht="15.75" customHeight="1" x14ac:dyDescent="0.25">
      <c r="A686" s="70"/>
      <c r="B686" s="71"/>
      <c r="C686" s="71"/>
      <c r="D686" s="72"/>
      <c r="E686" s="72"/>
      <c r="F686" s="70"/>
      <c r="G686" s="70"/>
      <c r="H686" s="70"/>
      <c r="I686" s="70"/>
      <c r="J686" s="70"/>
      <c r="K686" s="70"/>
      <c r="L686" s="70"/>
      <c r="M686" s="70"/>
      <c r="N686" s="70"/>
      <c r="O686" s="70"/>
      <c r="P686" s="70"/>
      <c r="Q686" s="70"/>
    </row>
    <row r="687" spans="1:17" ht="15.75" customHeight="1" x14ac:dyDescent="0.25">
      <c r="A687" s="70"/>
      <c r="B687" s="71"/>
      <c r="C687" s="71"/>
      <c r="D687" s="72"/>
      <c r="E687" s="72"/>
      <c r="F687" s="70"/>
      <c r="G687" s="70"/>
      <c r="H687" s="70"/>
      <c r="I687" s="70"/>
      <c r="J687" s="70"/>
      <c r="K687" s="70"/>
      <c r="L687" s="70"/>
      <c r="M687" s="70"/>
      <c r="N687" s="70"/>
      <c r="O687" s="70"/>
      <c r="P687" s="70"/>
      <c r="Q687" s="70"/>
    </row>
    <row r="688" spans="1:17" ht="15.75" customHeight="1" x14ac:dyDescent="0.25">
      <c r="A688" s="70"/>
      <c r="B688" s="71"/>
      <c r="C688" s="71"/>
      <c r="D688" s="72"/>
      <c r="E688" s="72"/>
      <c r="F688" s="70"/>
      <c r="G688" s="70"/>
      <c r="H688" s="70"/>
      <c r="I688" s="70"/>
      <c r="J688" s="70"/>
      <c r="K688" s="70"/>
      <c r="L688" s="70"/>
      <c r="M688" s="70"/>
      <c r="N688" s="70"/>
      <c r="O688" s="70"/>
      <c r="P688" s="70"/>
      <c r="Q688" s="70"/>
    </row>
    <row r="689" spans="1:17" ht="15.75" customHeight="1" x14ac:dyDescent="0.25">
      <c r="A689" s="70"/>
      <c r="B689" s="71"/>
      <c r="C689" s="71"/>
      <c r="D689" s="72"/>
      <c r="E689" s="72"/>
      <c r="F689" s="70"/>
      <c r="G689" s="70"/>
      <c r="H689" s="70"/>
      <c r="I689" s="70"/>
      <c r="J689" s="70"/>
      <c r="K689" s="70"/>
      <c r="L689" s="70"/>
      <c r="M689" s="70"/>
      <c r="N689" s="70"/>
      <c r="O689" s="70"/>
      <c r="P689" s="70"/>
      <c r="Q689" s="70"/>
    </row>
    <row r="690" spans="1:17" ht="15.75" customHeight="1" x14ac:dyDescent="0.25">
      <c r="A690" s="70"/>
      <c r="B690" s="71"/>
      <c r="C690" s="71"/>
      <c r="D690" s="72"/>
      <c r="E690" s="72"/>
      <c r="F690" s="70"/>
      <c r="G690" s="70"/>
      <c r="H690" s="70"/>
      <c r="I690" s="70"/>
      <c r="J690" s="70"/>
      <c r="K690" s="70"/>
      <c r="L690" s="70"/>
      <c r="M690" s="70"/>
      <c r="N690" s="70"/>
      <c r="O690" s="70"/>
      <c r="P690" s="70"/>
      <c r="Q690" s="70"/>
    </row>
    <row r="691" spans="1:17" ht="15.75" customHeight="1" x14ac:dyDescent="0.25">
      <c r="A691" s="70"/>
      <c r="B691" s="71"/>
      <c r="C691" s="71"/>
      <c r="D691" s="72"/>
      <c r="E691" s="72"/>
      <c r="F691" s="70"/>
      <c r="G691" s="70"/>
      <c r="H691" s="70"/>
      <c r="I691" s="70"/>
      <c r="J691" s="70"/>
      <c r="K691" s="70"/>
      <c r="L691" s="70"/>
      <c r="M691" s="70"/>
      <c r="N691" s="70"/>
      <c r="O691" s="70"/>
      <c r="P691" s="70"/>
      <c r="Q691" s="70"/>
    </row>
    <row r="692" spans="1:17" ht="15.75" customHeight="1" x14ac:dyDescent="0.25">
      <c r="A692" s="70"/>
      <c r="B692" s="71"/>
      <c r="C692" s="71"/>
      <c r="D692" s="72"/>
      <c r="E692" s="72"/>
      <c r="F692" s="70"/>
      <c r="G692" s="70"/>
      <c r="H692" s="70"/>
      <c r="I692" s="70"/>
      <c r="J692" s="70"/>
      <c r="K692" s="70"/>
      <c r="L692" s="70"/>
      <c r="M692" s="70"/>
      <c r="N692" s="70"/>
      <c r="O692" s="70"/>
      <c r="P692" s="70"/>
      <c r="Q692" s="70"/>
    </row>
    <row r="693" spans="1:17" ht="15.75" customHeight="1" x14ac:dyDescent="0.25">
      <c r="A693" s="70"/>
      <c r="B693" s="71"/>
      <c r="C693" s="71"/>
      <c r="D693" s="72"/>
      <c r="E693" s="72"/>
      <c r="F693" s="70"/>
      <c r="G693" s="70"/>
      <c r="H693" s="70"/>
      <c r="I693" s="70"/>
      <c r="J693" s="70"/>
      <c r="K693" s="70"/>
      <c r="L693" s="70"/>
      <c r="M693" s="70"/>
      <c r="N693" s="70"/>
      <c r="O693" s="70"/>
      <c r="P693" s="70"/>
      <c r="Q693" s="70"/>
    </row>
    <row r="694" spans="1:17" ht="15.75" customHeight="1" x14ac:dyDescent="0.25">
      <c r="A694" s="70"/>
      <c r="B694" s="71"/>
      <c r="C694" s="71"/>
      <c r="D694" s="72"/>
      <c r="E694" s="72"/>
      <c r="F694" s="70"/>
      <c r="G694" s="70"/>
      <c r="H694" s="70"/>
      <c r="I694" s="70"/>
      <c r="J694" s="70"/>
      <c r="K694" s="70"/>
      <c r="L694" s="70"/>
      <c r="M694" s="70"/>
      <c r="N694" s="70"/>
      <c r="O694" s="70"/>
      <c r="P694" s="70"/>
      <c r="Q694" s="70"/>
    </row>
    <row r="695" spans="1:17" ht="15.75" customHeight="1" x14ac:dyDescent="0.25">
      <c r="A695" s="70"/>
      <c r="B695" s="71"/>
      <c r="C695" s="71"/>
      <c r="D695" s="72"/>
      <c r="E695" s="72"/>
      <c r="F695" s="70"/>
      <c r="G695" s="70"/>
      <c r="H695" s="70"/>
      <c r="I695" s="70"/>
      <c r="J695" s="70"/>
      <c r="K695" s="70"/>
      <c r="L695" s="70"/>
      <c r="M695" s="70"/>
      <c r="N695" s="70"/>
      <c r="O695" s="70"/>
      <c r="P695" s="70"/>
      <c r="Q695" s="70"/>
    </row>
    <row r="696" spans="1:17" ht="15.75" customHeight="1" x14ac:dyDescent="0.25">
      <c r="A696" s="70"/>
      <c r="B696" s="71"/>
      <c r="C696" s="71"/>
      <c r="D696" s="72"/>
      <c r="E696" s="72"/>
      <c r="F696" s="70"/>
      <c r="G696" s="70"/>
      <c r="H696" s="70"/>
      <c r="I696" s="70"/>
      <c r="J696" s="70"/>
      <c r="K696" s="70"/>
      <c r="L696" s="70"/>
      <c r="M696" s="70"/>
      <c r="N696" s="70"/>
      <c r="O696" s="70"/>
      <c r="P696" s="70"/>
      <c r="Q696" s="70"/>
    </row>
    <row r="697" spans="1:17" ht="15.75" customHeight="1" x14ac:dyDescent="0.25">
      <c r="A697" s="70"/>
      <c r="B697" s="71"/>
      <c r="C697" s="71"/>
      <c r="D697" s="72"/>
      <c r="E697" s="72"/>
      <c r="F697" s="70"/>
      <c r="G697" s="70"/>
      <c r="H697" s="70"/>
      <c r="I697" s="70"/>
      <c r="J697" s="70"/>
      <c r="K697" s="70"/>
      <c r="L697" s="70"/>
      <c r="M697" s="70"/>
      <c r="N697" s="70"/>
      <c r="O697" s="70"/>
      <c r="P697" s="70"/>
      <c r="Q697" s="70"/>
    </row>
    <row r="698" spans="1:17" ht="15.75" customHeight="1" x14ac:dyDescent="0.25">
      <c r="A698" s="70"/>
      <c r="B698" s="71"/>
      <c r="C698" s="71"/>
      <c r="D698" s="72"/>
      <c r="E698" s="72"/>
      <c r="F698" s="70"/>
      <c r="G698" s="70"/>
      <c r="H698" s="70"/>
      <c r="I698" s="70"/>
      <c r="J698" s="70"/>
      <c r="K698" s="70"/>
      <c r="L698" s="70"/>
      <c r="M698" s="70"/>
      <c r="N698" s="70"/>
      <c r="O698" s="70"/>
      <c r="P698" s="70"/>
      <c r="Q698" s="70"/>
    </row>
    <row r="699" spans="1:17" ht="15.75" customHeight="1" x14ac:dyDescent="0.25">
      <c r="A699" s="70"/>
      <c r="B699" s="71"/>
      <c r="C699" s="71"/>
      <c r="D699" s="72"/>
      <c r="E699" s="72"/>
      <c r="F699" s="70"/>
      <c r="G699" s="70"/>
      <c r="H699" s="70"/>
      <c r="I699" s="70"/>
      <c r="J699" s="70"/>
      <c r="K699" s="70"/>
      <c r="L699" s="70"/>
      <c r="M699" s="70"/>
      <c r="N699" s="70"/>
      <c r="O699" s="70"/>
      <c r="P699" s="70"/>
      <c r="Q699" s="70"/>
    </row>
    <row r="700" spans="1:17" ht="15.75" customHeight="1" x14ac:dyDescent="0.25">
      <c r="A700" s="70"/>
      <c r="B700" s="71"/>
      <c r="C700" s="71"/>
      <c r="D700" s="72"/>
      <c r="E700" s="72"/>
      <c r="F700" s="70"/>
      <c r="G700" s="70"/>
      <c r="H700" s="70"/>
      <c r="I700" s="70"/>
      <c r="J700" s="70"/>
      <c r="K700" s="70"/>
      <c r="L700" s="70"/>
      <c r="M700" s="70"/>
      <c r="N700" s="70"/>
      <c r="O700" s="70"/>
      <c r="P700" s="70"/>
      <c r="Q700" s="70"/>
    </row>
    <row r="701" spans="1:17" ht="15.75" customHeight="1" x14ac:dyDescent="0.25">
      <c r="A701" s="70"/>
      <c r="B701" s="71"/>
      <c r="C701" s="71"/>
      <c r="D701" s="72"/>
      <c r="E701" s="72"/>
      <c r="F701" s="70"/>
      <c r="G701" s="70"/>
      <c r="H701" s="70"/>
      <c r="I701" s="70"/>
      <c r="J701" s="70"/>
      <c r="K701" s="70"/>
      <c r="L701" s="70"/>
      <c r="M701" s="70"/>
      <c r="N701" s="70"/>
      <c r="O701" s="70"/>
      <c r="P701" s="70"/>
      <c r="Q701" s="70"/>
    </row>
    <row r="702" spans="1:17" ht="15.75" customHeight="1" x14ac:dyDescent="0.25">
      <c r="A702" s="70"/>
      <c r="B702" s="71"/>
      <c r="C702" s="71"/>
      <c r="D702" s="72"/>
      <c r="E702" s="72"/>
      <c r="F702" s="70"/>
      <c r="G702" s="70"/>
      <c r="H702" s="70"/>
      <c r="I702" s="70"/>
      <c r="J702" s="70"/>
      <c r="K702" s="70"/>
      <c r="L702" s="70"/>
      <c r="M702" s="70"/>
      <c r="N702" s="70"/>
      <c r="O702" s="70"/>
      <c r="P702" s="70"/>
      <c r="Q702" s="70"/>
    </row>
    <row r="703" spans="1:17" ht="15.75" customHeight="1" x14ac:dyDescent="0.25">
      <c r="A703" s="70"/>
      <c r="B703" s="71"/>
      <c r="C703" s="71"/>
      <c r="D703" s="72"/>
      <c r="E703" s="72"/>
      <c r="F703" s="70"/>
      <c r="G703" s="70"/>
      <c r="H703" s="70"/>
      <c r="I703" s="70"/>
      <c r="J703" s="70"/>
      <c r="K703" s="70"/>
      <c r="L703" s="70"/>
      <c r="M703" s="70"/>
      <c r="N703" s="70"/>
      <c r="O703" s="70"/>
      <c r="P703" s="70"/>
      <c r="Q703" s="70"/>
    </row>
    <row r="704" spans="1:17" ht="15.75" customHeight="1" x14ac:dyDescent="0.25">
      <c r="A704" s="70"/>
      <c r="B704" s="71"/>
      <c r="C704" s="71"/>
      <c r="D704" s="72"/>
      <c r="E704" s="72"/>
      <c r="F704" s="70"/>
      <c r="G704" s="70"/>
      <c r="H704" s="70"/>
      <c r="I704" s="70"/>
      <c r="J704" s="70"/>
      <c r="K704" s="70"/>
      <c r="L704" s="70"/>
      <c r="M704" s="70"/>
      <c r="N704" s="70"/>
      <c r="O704" s="70"/>
      <c r="P704" s="70"/>
      <c r="Q704" s="70"/>
    </row>
    <row r="705" spans="1:17" ht="15.75" customHeight="1" x14ac:dyDescent="0.25">
      <c r="A705" s="70"/>
      <c r="B705" s="71"/>
      <c r="C705" s="71"/>
      <c r="D705" s="72"/>
      <c r="E705" s="72"/>
      <c r="F705" s="70"/>
      <c r="G705" s="70"/>
      <c r="H705" s="70"/>
      <c r="I705" s="70"/>
      <c r="J705" s="70"/>
      <c r="K705" s="70"/>
      <c r="L705" s="70"/>
      <c r="M705" s="70"/>
      <c r="N705" s="70"/>
      <c r="O705" s="70"/>
      <c r="P705" s="70"/>
      <c r="Q705" s="70"/>
    </row>
    <row r="706" spans="1:17" ht="15.75" customHeight="1" x14ac:dyDescent="0.25">
      <c r="A706" s="70"/>
      <c r="B706" s="71"/>
      <c r="C706" s="71"/>
      <c r="D706" s="72"/>
      <c r="E706" s="72"/>
      <c r="F706" s="70"/>
      <c r="G706" s="70"/>
      <c r="H706" s="70"/>
      <c r="I706" s="70"/>
      <c r="J706" s="70"/>
      <c r="K706" s="70"/>
      <c r="L706" s="70"/>
      <c r="M706" s="70"/>
      <c r="N706" s="70"/>
      <c r="O706" s="70"/>
      <c r="P706" s="70"/>
      <c r="Q706" s="70"/>
    </row>
    <row r="707" spans="1:17" ht="15.75" customHeight="1" x14ac:dyDescent="0.25">
      <c r="A707" s="70"/>
      <c r="B707" s="71"/>
      <c r="C707" s="71"/>
      <c r="D707" s="72"/>
      <c r="E707" s="72"/>
      <c r="F707" s="70"/>
      <c r="G707" s="70"/>
      <c r="H707" s="70"/>
      <c r="I707" s="70"/>
      <c r="J707" s="70"/>
      <c r="K707" s="70"/>
      <c r="L707" s="70"/>
      <c r="M707" s="70"/>
      <c r="N707" s="70"/>
      <c r="O707" s="70"/>
      <c r="P707" s="70"/>
      <c r="Q707" s="70"/>
    </row>
    <row r="708" spans="1:17" ht="15.75" customHeight="1" x14ac:dyDescent="0.25">
      <c r="A708" s="70"/>
      <c r="B708" s="71"/>
      <c r="C708" s="71"/>
      <c r="D708" s="72"/>
      <c r="E708" s="72"/>
      <c r="F708" s="70"/>
      <c r="G708" s="70"/>
      <c r="H708" s="70"/>
      <c r="I708" s="70"/>
      <c r="J708" s="70"/>
      <c r="K708" s="70"/>
      <c r="L708" s="70"/>
      <c r="M708" s="70"/>
      <c r="N708" s="70"/>
      <c r="O708" s="70"/>
      <c r="P708" s="70"/>
      <c r="Q708" s="70"/>
    </row>
    <row r="709" spans="1:17" ht="15.75" customHeight="1" x14ac:dyDescent="0.25">
      <c r="A709" s="70"/>
      <c r="B709" s="71"/>
      <c r="C709" s="71"/>
      <c r="D709" s="72"/>
      <c r="E709" s="72"/>
      <c r="F709" s="70"/>
      <c r="G709" s="70"/>
      <c r="H709" s="70"/>
      <c r="I709" s="70"/>
      <c r="J709" s="70"/>
      <c r="K709" s="70"/>
      <c r="L709" s="70"/>
      <c r="M709" s="70"/>
      <c r="N709" s="70"/>
      <c r="O709" s="70"/>
      <c r="P709" s="70"/>
      <c r="Q709" s="70"/>
    </row>
    <row r="710" spans="1:17" ht="15.75" customHeight="1" x14ac:dyDescent="0.25">
      <c r="A710" s="70"/>
      <c r="B710" s="71"/>
      <c r="C710" s="71"/>
      <c r="D710" s="72"/>
      <c r="E710" s="72"/>
      <c r="F710" s="70"/>
      <c r="G710" s="70"/>
      <c r="H710" s="70"/>
      <c r="I710" s="70"/>
      <c r="J710" s="70"/>
      <c r="K710" s="70"/>
      <c r="L710" s="70"/>
      <c r="M710" s="70"/>
      <c r="N710" s="70"/>
      <c r="O710" s="70"/>
      <c r="P710" s="70"/>
      <c r="Q710" s="70"/>
    </row>
    <row r="711" spans="1:17" ht="15.75" customHeight="1" x14ac:dyDescent="0.25">
      <c r="A711" s="70"/>
      <c r="B711" s="71"/>
      <c r="C711" s="71"/>
      <c r="D711" s="72"/>
      <c r="E711" s="72"/>
      <c r="F711" s="70"/>
      <c r="G711" s="70"/>
      <c r="H711" s="70"/>
      <c r="I711" s="70"/>
      <c r="J711" s="70"/>
      <c r="K711" s="70"/>
      <c r="L711" s="70"/>
      <c r="M711" s="70"/>
      <c r="N711" s="70"/>
      <c r="O711" s="70"/>
      <c r="P711" s="70"/>
      <c r="Q711" s="70"/>
    </row>
    <row r="712" spans="1:17" ht="15.75" customHeight="1" x14ac:dyDescent="0.25">
      <c r="A712" s="70"/>
      <c r="B712" s="71"/>
      <c r="C712" s="71"/>
      <c r="D712" s="72"/>
      <c r="E712" s="72"/>
      <c r="F712" s="70"/>
      <c r="G712" s="70"/>
      <c r="H712" s="70"/>
      <c r="I712" s="70"/>
      <c r="J712" s="70"/>
      <c r="K712" s="70"/>
      <c r="L712" s="70"/>
      <c r="M712" s="70"/>
      <c r="N712" s="70"/>
      <c r="O712" s="70"/>
      <c r="P712" s="70"/>
      <c r="Q712" s="70"/>
    </row>
    <row r="713" spans="1:17" ht="15.75" customHeight="1" x14ac:dyDescent="0.25">
      <c r="A713" s="70"/>
      <c r="B713" s="71"/>
      <c r="C713" s="71"/>
      <c r="D713" s="72"/>
      <c r="E713" s="72"/>
      <c r="F713" s="70"/>
      <c r="G713" s="70"/>
      <c r="H713" s="70"/>
      <c r="I713" s="70"/>
      <c r="J713" s="70"/>
      <c r="K713" s="70"/>
      <c r="L713" s="70"/>
      <c r="M713" s="70"/>
      <c r="N713" s="70"/>
      <c r="O713" s="70"/>
      <c r="P713" s="70"/>
      <c r="Q713" s="70"/>
    </row>
    <row r="714" spans="1:17" ht="15.75" customHeight="1" x14ac:dyDescent="0.25">
      <c r="A714" s="70"/>
      <c r="B714" s="71"/>
      <c r="C714" s="71"/>
      <c r="D714" s="72"/>
      <c r="E714" s="72"/>
      <c r="F714" s="70"/>
      <c r="G714" s="70"/>
      <c r="H714" s="70"/>
      <c r="I714" s="70"/>
      <c r="J714" s="70"/>
      <c r="K714" s="70"/>
      <c r="L714" s="70"/>
      <c r="M714" s="70"/>
      <c r="N714" s="70"/>
      <c r="O714" s="70"/>
      <c r="P714" s="70"/>
      <c r="Q714" s="70"/>
    </row>
    <row r="715" spans="1:17" ht="15.75" customHeight="1" x14ac:dyDescent="0.25">
      <c r="A715" s="70"/>
      <c r="B715" s="71"/>
      <c r="C715" s="71"/>
      <c r="D715" s="72"/>
      <c r="E715" s="72"/>
      <c r="F715" s="70"/>
      <c r="G715" s="70"/>
      <c r="H715" s="70"/>
      <c r="I715" s="70"/>
      <c r="J715" s="70"/>
      <c r="K715" s="70"/>
      <c r="L715" s="70"/>
      <c r="M715" s="70"/>
      <c r="N715" s="70"/>
      <c r="O715" s="70"/>
      <c r="P715" s="70"/>
      <c r="Q715" s="70"/>
    </row>
    <row r="716" spans="1:17" ht="15.75" customHeight="1" x14ac:dyDescent="0.25">
      <c r="A716" s="70"/>
      <c r="B716" s="71"/>
      <c r="C716" s="71"/>
      <c r="D716" s="72"/>
      <c r="E716" s="72"/>
      <c r="F716" s="70"/>
      <c r="G716" s="70"/>
      <c r="H716" s="70"/>
      <c r="I716" s="70"/>
      <c r="J716" s="70"/>
      <c r="K716" s="70"/>
      <c r="L716" s="70"/>
      <c r="M716" s="70"/>
      <c r="N716" s="70"/>
      <c r="O716" s="70"/>
      <c r="P716" s="70"/>
      <c r="Q716" s="70"/>
    </row>
    <row r="717" spans="1:17" ht="15.75" customHeight="1" x14ac:dyDescent="0.25">
      <c r="A717" s="70"/>
      <c r="B717" s="71"/>
      <c r="C717" s="71"/>
      <c r="D717" s="72"/>
      <c r="E717" s="72"/>
      <c r="F717" s="70"/>
      <c r="G717" s="70"/>
      <c r="H717" s="70"/>
      <c r="I717" s="70"/>
      <c r="J717" s="70"/>
      <c r="K717" s="70"/>
      <c r="L717" s="70"/>
      <c r="M717" s="70"/>
      <c r="N717" s="70"/>
      <c r="O717" s="70"/>
      <c r="P717" s="70"/>
      <c r="Q717" s="70"/>
    </row>
    <row r="718" spans="1:17" ht="15.75" customHeight="1" x14ac:dyDescent="0.25">
      <c r="A718" s="70"/>
      <c r="B718" s="71"/>
      <c r="C718" s="71"/>
      <c r="D718" s="72"/>
      <c r="E718" s="72"/>
      <c r="F718" s="70"/>
      <c r="G718" s="70"/>
      <c r="H718" s="70"/>
      <c r="I718" s="70"/>
      <c r="J718" s="70"/>
      <c r="K718" s="70"/>
      <c r="L718" s="70"/>
      <c r="M718" s="70"/>
      <c r="N718" s="70"/>
      <c r="O718" s="70"/>
      <c r="P718" s="70"/>
      <c r="Q718" s="70"/>
    </row>
    <row r="719" spans="1:17" ht="15.75" customHeight="1" x14ac:dyDescent="0.25">
      <c r="A719" s="70"/>
      <c r="B719" s="71"/>
      <c r="C719" s="71"/>
      <c r="D719" s="72"/>
      <c r="E719" s="72"/>
      <c r="F719" s="70"/>
      <c r="G719" s="70"/>
      <c r="H719" s="70"/>
      <c r="I719" s="70"/>
      <c r="J719" s="70"/>
      <c r="K719" s="70"/>
      <c r="L719" s="70"/>
      <c r="M719" s="70"/>
      <c r="N719" s="70"/>
      <c r="O719" s="70"/>
      <c r="P719" s="70"/>
      <c r="Q719" s="70"/>
    </row>
    <row r="720" spans="1:17" ht="15.75" customHeight="1" x14ac:dyDescent="0.25">
      <c r="A720" s="70"/>
      <c r="B720" s="71"/>
      <c r="C720" s="71"/>
      <c r="D720" s="72"/>
      <c r="E720" s="72"/>
      <c r="F720" s="70"/>
      <c r="G720" s="70"/>
      <c r="H720" s="70"/>
      <c r="I720" s="70"/>
      <c r="J720" s="70"/>
      <c r="K720" s="70"/>
      <c r="L720" s="70"/>
      <c r="M720" s="70"/>
      <c r="N720" s="70"/>
      <c r="O720" s="70"/>
      <c r="P720" s="70"/>
      <c r="Q720" s="70"/>
    </row>
    <row r="721" spans="1:17" ht="15.75" customHeight="1" x14ac:dyDescent="0.25">
      <c r="A721" s="70"/>
      <c r="B721" s="71"/>
      <c r="C721" s="71"/>
      <c r="D721" s="72"/>
      <c r="E721" s="72"/>
      <c r="F721" s="70"/>
      <c r="G721" s="70"/>
      <c r="H721" s="70"/>
      <c r="I721" s="70"/>
      <c r="J721" s="70"/>
      <c r="K721" s="70"/>
      <c r="L721" s="70"/>
      <c r="M721" s="70"/>
      <c r="N721" s="70"/>
      <c r="O721" s="70"/>
      <c r="P721" s="70"/>
      <c r="Q721" s="70"/>
    </row>
    <row r="722" spans="1:17" ht="15.75" customHeight="1" x14ac:dyDescent="0.25">
      <c r="A722" s="70"/>
      <c r="B722" s="71"/>
      <c r="C722" s="71"/>
      <c r="D722" s="72"/>
      <c r="E722" s="72"/>
      <c r="F722" s="70"/>
      <c r="G722" s="70"/>
      <c r="H722" s="70"/>
      <c r="I722" s="70"/>
      <c r="J722" s="70"/>
      <c r="K722" s="70"/>
      <c r="L722" s="70"/>
      <c r="M722" s="70"/>
      <c r="N722" s="70"/>
      <c r="O722" s="70"/>
      <c r="P722" s="70"/>
      <c r="Q722" s="70"/>
    </row>
    <row r="723" spans="1:17" ht="15.75" customHeight="1" x14ac:dyDescent="0.25">
      <c r="A723" s="70"/>
      <c r="B723" s="71"/>
      <c r="C723" s="71"/>
      <c r="D723" s="72"/>
      <c r="E723" s="72"/>
      <c r="F723" s="70"/>
      <c r="G723" s="70"/>
      <c r="H723" s="70"/>
      <c r="I723" s="70"/>
      <c r="J723" s="70"/>
      <c r="K723" s="70"/>
      <c r="L723" s="70"/>
      <c r="M723" s="70"/>
      <c r="N723" s="70"/>
      <c r="O723" s="70"/>
      <c r="P723" s="70"/>
      <c r="Q723" s="70"/>
    </row>
    <row r="724" spans="1:17" ht="15.75" customHeight="1" x14ac:dyDescent="0.25">
      <c r="A724" s="70"/>
      <c r="B724" s="71"/>
      <c r="C724" s="71"/>
      <c r="D724" s="72"/>
      <c r="E724" s="72"/>
      <c r="F724" s="70"/>
      <c r="G724" s="70"/>
      <c r="H724" s="70"/>
      <c r="I724" s="70"/>
      <c r="J724" s="70"/>
      <c r="K724" s="70"/>
      <c r="L724" s="70"/>
      <c r="M724" s="70"/>
      <c r="N724" s="70"/>
      <c r="O724" s="70"/>
      <c r="P724" s="70"/>
      <c r="Q724" s="70"/>
    </row>
    <row r="725" spans="1:17" ht="15.75" customHeight="1" x14ac:dyDescent="0.25">
      <c r="A725" s="70"/>
      <c r="B725" s="71"/>
      <c r="C725" s="71"/>
      <c r="D725" s="72"/>
      <c r="E725" s="72"/>
      <c r="F725" s="70"/>
      <c r="G725" s="70"/>
      <c r="H725" s="70"/>
      <c r="I725" s="70"/>
      <c r="J725" s="70"/>
      <c r="K725" s="70"/>
      <c r="L725" s="70"/>
      <c r="M725" s="70"/>
      <c r="N725" s="70"/>
      <c r="O725" s="70"/>
      <c r="P725" s="70"/>
      <c r="Q725" s="70"/>
    </row>
    <row r="726" spans="1:17" ht="15.75" customHeight="1" x14ac:dyDescent="0.25">
      <c r="A726" s="70"/>
      <c r="B726" s="71"/>
      <c r="C726" s="71"/>
      <c r="D726" s="72"/>
      <c r="E726" s="72"/>
      <c r="F726" s="70"/>
      <c r="G726" s="70"/>
      <c r="H726" s="70"/>
      <c r="I726" s="70"/>
      <c r="J726" s="70"/>
      <c r="K726" s="70"/>
      <c r="L726" s="70"/>
      <c r="M726" s="70"/>
      <c r="N726" s="70"/>
      <c r="O726" s="70"/>
      <c r="P726" s="70"/>
      <c r="Q726" s="70"/>
    </row>
    <row r="727" spans="1:17" ht="15.75" customHeight="1" x14ac:dyDescent="0.25">
      <c r="A727" s="70"/>
      <c r="B727" s="71"/>
      <c r="C727" s="71"/>
      <c r="D727" s="72"/>
      <c r="E727" s="72"/>
      <c r="F727" s="70"/>
      <c r="G727" s="70"/>
      <c r="H727" s="70"/>
      <c r="I727" s="70"/>
      <c r="J727" s="70"/>
      <c r="K727" s="70"/>
      <c r="L727" s="70"/>
      <c r="M727" s="70"/>
      <c r="N727" s="70"/>
      <c r="O727" s="70"/>
      <c r="P727" s="70"/>
      <c r="Q727" s="70"/>
    </row>
    <row r="728" spans="1:17" ht="15.75" customHeight="1" x14ac:dyDescent="0.25">
      <c r="A728" s="70"/>
      <c r="B728" s="71"/>
      <c r="C728" s="71"/>
      <c r="D728" s="72"/>
      <c r="E728" s="72"/>
      <c r="F728" s="70"/>
      <c r="G728" s="70"/>
      <c r="H728" s="70"/>
      <c r="I728" s="70"/>
      <c r="J728" s="70"/>
      <c r="K728" s="70"/>
      <c r="L728" s="70"/>
      <c r="M728" s="70"/>
      <c r="N728" s="70"/>
      <c r="O728" s="70"/>
      <c r="P728" s="70"/>
      <c r="Q728" s="70"/>
    </row>
    <row r="729" spans="1:17" ht="15.75" customHeight="1" x14ac:dyDescent="0.25">
      <c r="A729" s="70"/>
      <c r="B729" s="71"/>
      <c r="C729" s="71"/>
      <c r="D729" s="72"/>
      <c r="E729" s="72"/>
      <c r="F729" s="70"/>
      <c r="G729" s="70"/>
      <c r="H729" s="70"/>
      <c r="I729" s="70"/>
      <c r="J729" s="70"/>
      <c r="K729" s="70"/>
      <c r="L729" s="70"/>
      <c r="M729" s="70"/>
      <c r="N729" s="70"/>
      <c r="O729" s="70"/>
      <c r="P729" s="70"/>
      <c r="Q729" s="70"/>
    </row>
    <row r="730" spans="1:17" ht="15.75" customHeight="1" x14ac:dyDescent="0.25">
      <c r="A730" s="70"/>
      <c r="B730" s="71"/>
      <c r="C730" s="71"/>
      <c r="D730" s="72"/>
      <c r="E730" s="72"/>
      <c r="F730" s="70"/>
      <c r="G730" s="70"/>
      <c r="H730" s="70"/>
      <c r="I730" s="70"/>
      <c r="J730" s="70"/>
      <c r="K730" s="70"/>
      <c r="L730" s="70"/>
      <c r="M730" s="70"/>
      <c r="N730" s="70"/>
      <c r="O730" s="70"/>
      <c r="P730" s="70"/>
      <c r="Q730" s="70"/>
    </row>
    <row r="731" spans="1:17" ht="15.75" customHeight="1" x14ac:dyDescent="0.25">
      <c r="A731" s="70"/>
      <c r="B731" s="71"/>
      <c r="C731" s="71"/>
      <c r="D731" s="72"/>
      <c r="E731" s="72"/>
      <c r="F731" s="70"/>
      <c r="G731" s="70"/>
      <c r="H731" s="70"/>
      <c r="I731" s="70"/>
      <c r="J731" s="70"/>
      <c r="K731" s="70"/>
      <c r="L731" s="70"/>
      <c r="M731" s="70"/>
      <c r="N731" s="70"/>
      <c r="O731" s="70"/>
      <c r="P731" s="70"/>
      <c r="Q731" s="70"/>
    </row>
    <row r="732" spans="1:17" ht="15.75" customHeight="1" x14ac:dyDescent="0.25">
      <c r="A732" s="70"/>
      <c r="B732" s="71"/>
      <c r="C732" s="71"/>
      <c r="D732" s="72"/>
      <c r="E732" s="72"/>
      <c r="F732" s="70"/>
      <c r="G732" s="70"/>
      <c r="H732" s="70"/>
      <c r="I732" s="70"/>
      <c r="J732" s="70"/>
      <c r="K732" s="70"/>
      <c r="L732" s="70"/>
      <c r="M732" s="70"/>
      <c r="N732" s="70"/>
      <c r="O732" s="70"/>
      <c r="P732" s="70"/>
      <c r="Q732" s="70"/>
    </row>
    <row r="733" spans="1:17" ht="15.75" customHeight="1" x14ac:dyDescent="0.25">
      <c r="A733" s="70"/>
      <c r="B733" s="71"/>
      <c r="C733" s="71"/>
      <c r="D733" s="72"/>
      <c r="E733" s="72"/>
      <c r="F733" s="70"/>
      <c r="G733" s="70"/>
      <c r="H733" s="70"/>
      <c r="I733" s="70"/>
      <c r="J733" s="70"/>
      <c r="K733" s="70"/>
      <c r="L733" s="70"/>
      <c r="M733" s="70"/>
      <c r="N733" s="70"/>
      <c r="O733" s="70"/>
      <c r="P733" s="70"/>
      <c r="Q733" s="70"/>
    </row>
    <row r="734" spans="1:17" ht="15.75" customHeight="1" x14ac:dyDescent="0.25">
      <c r="A734" s="70"/>
      <c r="B734" s="71"/>
      <c r="C734" s="71"/>
      <c r="D734" s="72"/>
      <c r="E734" s="72"/>
      <c r="F734" s="70"/>
      <c r="G734" s="70"/>
      <c r="H734" s="70"/>
      <c r="I734" s="70"/>
      <c r="J734" s="70"/>
      <c r="K734" s="70"/>
      <c r="L734" s="70"/>
      <c r="M734" s="70"/>
      <c r="N734" s="70"/>
      <c r="O734" s="70"/>
      <c r="P734" s="70"/>
      <c r="Q734" s="70"/>
    </row>
    <row r="735" spans="1:17" ht="15.75" customHeight="1" x14ac:dyDescent="0.25">
      <c r="A735" s="70"/>
      <c r="B735" s="71"/>
      <c r="C735" s="71"/>
      <c r="D735" s="72"/>
      <c r="E735" s="72"/>
      <c r="F735" s="70"/>
      <c r="G735" s="70"/>
      <c r="H735" s="70"/>
      <c r="I735" s="70"/>
      <c r="J735" s="70"/>
      <c r="K735" s="70"/>
      <c r="L735" s="70"/>
      <c r="M735" s="70"/>
      <c r="N735" s="70"/>
      <c r="O735" s="70"/>
      <c r="P735" s="70"/>
      <c r="Q735" s="70"/>
    </row>
    <row r="736" spans="1:17" ht="15.75" customHeight="1" x14ac:dyDescent="0.25">
      <c r="A736" s="70"/>
      <c r="B736" s="71"/>
      <c r="C736" s="71"/>
      <c r="D736" s="72"/>
      <c r="E736" s="72"/>
      <c r="F736" s="70"/>
      <c r="G736" s="70"/>
      <c r="H736" s="70"/>
      <c r="I736" s="70"/>
      <c r="J736" s="70"/>
      <c r="K736" s="70"/>
      <c r="L736" s="70"/>
      <c r="M736" s="70"/>
      <c r="N736" s="70"/>
      <c r="O736" s="70"/>
      <c r="P736" s="70"/>
      <c r="Q736" s="70"/>
    </row>
    <row r="737" spans="1:17" ht="15.75" customHeight="1" x14ac:dyDescent="0.25">
      <c r="A737" s="70"/>
      <c r="B737" s="71"/>
      <c r="C737" s="71"/>
      <c r="D737" s="72"/>
      <c r="E737" s="72"/>
      <c r="F737" s="70"/>
      <c r="G737" s="70"/>
      <c r="H737" s="70"/>
      <c r="I737" s="70"/>
      <c r="J737" s="70"/>
      <c r="K737" s="70"/>
      <c r="L737" s="70"/>
      <c r="M737" s="70"/>
      <c r="N737" s="70"/>
      <c r="O737" s="70"/>
      <c r="P737" s="70"/>
      <c r="Q737" s="70"/>
    </row>
    <row r="738" spans="1:17" ht="15.75" customHeight="1" x14ac:dyDescent="0.25">
      <c r="A738" s="70"/>
      <c r="B738" s="71"/>
      <c r="C738" s="71"/>
      <c r="D738" s="72"/>
      <c r="E738" s="72"/>
      <c r="F738" s="70"/>
      <c r="G738" s="70"/>
      <c r="H738" s="70"/>
      <c r="I738" s="70"/>
      <c r="J738" s="70"/>
      <c r="K738" s="70"/>
      <c r="L738" s="70"/>
      <c r="M738" s="70"/>
      <c r="N738" s="70"/>
      <c r="O738" s="70"/>
      <c r="P738" s="70"/>
      <c r="Q738" s="70"/>
    </row>
    <row r="739" spans="1:17" ht="15.75" customHeight="1" x14ac:dyDescent="0.25">
      <c r="A739" s="70"/>
      <c r="B739" s="71"/>
      <c r="C739" s="71"/>
      <c r="D739" s="72"/>
      <c r="E739" s="72"/>
      <c r="F739" s="70"/>
      <c r="G739" s="70"/>
      <c r="H739" s="70"/>
      <c r="I739" s="70"/>
      <c r="J739" s="70"/>
      <c r="K739" s="70"/>
      <c r="L739" s="70"/>
      <c r="M739" s="70"/>
      <c r="N739" s="70"/>
      <c r="O739" s="70"/>
      <c r="P739" s="70"/>
      <c r="Q739" s="70"/>
    </row>
    <row r="740" spans="1:17" ht="15.75" customHeight="1" x14ac:dyDescent="0.25">
      <c r="A740" s="70"/>
      <c r="B740" s="71"/>
      <c r="C740" s="71"/>
      <c r="D740" s="72"/>
      <c r="E740" s="72"/>
      <c r="F740" s="70"/>
      <c r="G740" s="70"/>
      <c r="H740" s="70"/>
      <c r="I740" s="70"/>
      <c r="J740" s="70"/>
      <c r="K740" s="70"/>
      <c r="L740" s="70"/>
      <c r="M740" s="70"/>
      <c r="N740" s="70"/>
      <c r="O740" s="70"/>
      <c r="P740" s="70"/>
      <c r="Q740" s="70"/>
    </row>
    <row r="741" spans="1:17" ht="15.75" customHeight="1" x14ac:dyDescent="0.25">
      <c r="A741" s="70"/>
      <c r="B741" s="71"/>
      <c r="C741" s="71"/>
      <c r="D741" s="72"/>
      <c r="E741" s="72"/>
      <c r="F741" s="70"/>
      <c r="G741" s="70"/>
      <c r="H741" s="70"/>
      <c r="I741" s="70"/>
      <c r="J741" s="70"/>
      <c r="K741" s="70"/>
      <c r="L741" s="70"/>
      <c r="M741" s="70"/>
      <c r="N741" s="70"/>
      <c r="O741" s="70"/>
      <c r="P741" s="70"/>
      <c r="Q741" s="70"/>
    </row>
    <row r="742" spans="1:17" ht="15.75" customHeight="1" x14ac:dyDescent="0.25">
      <c r="A742" s="70"/>
      <c r="B742" s="71"/>
      <c r="C742" s="71"/>
      <c r="D742" s="72"/>
      <c r="E742" s="72"/>
      <c r="F742" s="70"/>
      <c r="G742" s="70"/>
      <c r="H742" s="70"/>
      <c r="I742" s="70"/>
      <c r="J742" s="70"/>
      <c r="K742" s="70"/>
      <c r="L742" s="70"/>
      <c r="M742" s="70"/>
      <c r="N742" s="70"/>
      <c r="O742" s="70"/>
      <c r="P742" s="70"/>
      <c r="Q742" s="70"/>
    </row>
    <row r="743" spans="1:17" ht="15.75" customHeight="1" x14ac:dyDescent="0.25">
      <c r="A743" s="70"/>
      <c r="B743" s="71"/>
      <c r="C743" s="71"/>
      <c r="D743" s="72"/>
      <c r="E743" s="72"/>
      <c r="F743" s="70"/>
      <c r="G743" s="70"/>
      <c r="H743" s="70"/>
      <c r="I743" s="70"/>
      <c r="J743" s="70"/>
      <c r="K743" s="70"/>
      <c r="L743" s="70"/>
      <c r="M743" s="70"/>
      <c r="N743" s="70"/>
      <c r="O743" s="70"/>
      <c r="P743" s="70"/>
      <c r="Q743" s="70"/>
    </row>
    <row r="744" spans="1:17" ht="15.75" customHeight="1" x14ac:dyDescent="0.25">
      <c r="A744" s="70"/>
      <c r="B744" s="71"/>
      <c r="C744" s="71"/>
      <c r="D744" s="72"/>
      <c r="E744" s="72"/>
      <c r="F744" s="70"/>
      <c r="G744" s="70"/>
      <c r="H744" s="70"/>
      <c r="I744" s="70"/>
      <c r="J744" s="70"/>
      <c r="K744" s="70"/>
      <c r="L744" s="70"/>
      <c r="M744" s="70"/>
      <c r="N744" s="70"/>
      <c r="O744" s="70"/>
      <c r="P744" s="70"/>
      <c r="Q744" s="70"/>
    </row>
    <row r="745" spans="1:17" ht="15.75" customHeight="1" x14ac:dyDescent="0.25">
      <c r="A745" s="70"/>
      <c r="B745" s="71"/>
      <c r="C745" s="71"/>
      <c r="D745" s="72"/>
      <c r="E745" s="72"/>
      <c r="F745" s="70"/>
      <c r="G745" s="70"/>
      <c r="H745" s="70"/>
      <c r="I745" s="70"/>
      <c r="J745" s="70"/>
      <c r="K745" s="70"/>
      <c r="L745" s="70"/>
      <c r="M745" s="70"/>
      <c r="N745" s="70"/>
      <c r="O745" s="70"/>
      <c r="P745" s="70"/>
      <c r="Q745" s="70"/>
    </row>
    <row r="746" spans="1:17" ht="15.75" customHeight="1" x14ac:dyDescent="0.25">
      <c r="A746" s="70"/>
      <c r="B746" s="71"/>
      <c r="C746" s="71"/>
      <c r="D746" s="72"/>
      <c r="E746" s="72"/>
      <c r="F746" s="70"/>
      <c r="G746" s="70"/>
      <c r="H746" s="70"/>
      <c r="I746" s="70"/>
      <c r="J746" s="70"/>
      <c r="K746" s="70"/>
      <c r="L746" s="70"/>
      <c r="M746" s="70"/>
      <c r="N746" s="70"/>
      <c r="O746" s="70"/>
      <c r="P746" s="70"/>
      <c r="Q746" s="70"/>
    </row>
    <row r="747" spans="1:17" ht="15.75" customHeight="1" x14ac:dyDescent="0.25">
      <c r="A747" s="70"/>
      <c r="B747" s="71"/>
      <c r="C747" s="71"/>
      <c r="D747" s="72"/>
      <c r="E747" s="72"/>
      <c r="F747" s="70"/>
      <c r="G747" s="70"/>
      <c r="H747" s="70"/>
      <c r="I747" s="70"/>
      <c r="J747" s="70"/>
      <c r="K747" s="70"/>
      <c r="L747" s="70"/>
      <c r="M747" s="70"/>
      <c r="N747" s="70"/>
      <c r="O747" s="70"/>
      <c r="P747" s="70"/>
      <c r="Q747" s="70"/>
    </row>
    <row r="748" spans="1:17" ht="15.75" customHeight="1" x14ac:dyDescent="0.25">
      <c r="A748" s="70"/>
      <c r="B748" s="71"/>
      <c r="C748" s="71"/>
      <c r="D748" s="72"/>
      <c r="E748" s="72"/>
      <c r="F748" s="70"/>
      <c r="G748" s="70"/>
      <c r="H748" s="70"/>
      <c r="I748" s="70"/>
      <c r="J748" s="70"/>
      <c r="K748" s="70"/>
      <c r="L748" s="70"/>
      <c r="M748" s="70"/>
      <c r="N748" s="70"/>
      <c r="O748" s="70"/>
      <c r="P748" s="70"/>
      <c r="Q748" s="70"/>
    </row>
    <row r="749" spans="1:17" ht="15.75" customHeight="1" x14ac:dyDescent="0.25">
      <c r="A749" s="70"/>
      <c r="B749" s="71"/>
      <c r="C749" s="71"/>
      <c r="D749" s="72"/>
      <c r="E749" s="72"/>
      <c r="F749" s="70"/>
      <c r="G749" s="70"/>
      <c r="H749" s="70"/>
      <c r="I749" s="70"/>
      <c r="J749" s="70"/>
      <c r="K749" s="70"/>
      <c r="L749" s="70"/>
      <c r="M749" s="70"/>
      <c r="N749" s="70"/>
      <c r="O749" s="70"/>
      <c r="P749" s="70"/>
      <c r="Q749" s="70"/>
    </row>
    <row r="750" spans="1:17" ht="15.75" customHeight="1" x14ac:dyDescent="0.25">
      <c r="A750" s="70"/>
      <c r="B750" s="71"/>
      <c r="C750" s="71"/>
      <c r="D750" s="72"/>
      <c r="E750" s="72"/>
      <c r="F750" s="70"/>
      <c r="G750" s="70"/>
      <c r="H750" s="70"/>
      <c r="I750" s="70"/>
      <c r="J750" s="70"/>
      <c r="K750" s="70"/>
      <c r="L750" s="70"/>
      <c r="M750" s="70"/>
      <c r="N750" s="70"/>
      <c r="O750" s="70"/>
      <c r="P750" s="70"/>
      <c r="Q750" s="70"/>
    </row>
    <row r="751" spans="1:17" ht="15.75" customHeight="1" x14ac:dyDescent="0.25">
      <c r="A751" s="70"/>
      <c r="B751" s="71"/>
      <c r="C751" s="71"/>
      <c r="D751" s="72"/>
      <c r="E751" s="72"/>
      <c r="F751" s="70"/>
      <c r="G751" s="70"/>
      <c r="H751" s="70"/>
      <c r="I751" s="70"/>
      <c r="J751" s="70"/>
      <c r="K751" s="70"/>
      <c r="L751" s="70"/>
      <c r="M751" s="70"/>
      <c r="N751" s="70"/>
      <c r="O751" s="70"/>
      <c r="P751" s="70"/>
      <c r="Q751" s="70"/>
    </row>
    <row r="752" spans="1:17" ht="15.75" customHeight="1" x14ac:dyDescent="0.25">
      <c r="A752" s="70"/>
      <c r="B752" s="71"/>
      <c r="C752" s="71"/>
      <c r="D752" s="72"/>
      <c r="E752" s="72"/>
      <c r="F752" s="70"/>
      <c r="G752" s="70"/>
      <c r="H752" s="70"/>
      <c r="I752" s="70"/>
      <c r="J752" s="70"/>
      <c r="K752" s="70"/>
      <c r="L752" s="70"/>
      <c r="M752" s="70"/>
      <c r="N752" s="70"/>
      <c r="O752" s="70"/>
      <c r="P752" s="70"/>
      <c r="Q752" s="70"/>
    </row>
    <row r="753" spans="1:17" ht="15.75" customHeight="1" x14ac:dyDescent="0.25">
      <c r="A753" s="70"/>
      <c r="B753" s="71"/>
      <c r="C753" s="71"/>
      <c r="D753" s="72"/>
      <c r="E753" s="72"/>
      <c r="F753" s="70"/>
      <c r="G753" s="70"/>
      <c r="H753" s="70"/>
      <c r="I753" s="70"/>
      <c r="J753" s="70"/>
      <c r="K753" s="70"/>
      <c r="L753" s="70"/>
      <c r="M753" s="70"/>
      <c r="N753" s="70"/>
      <c r="O753" s="70"/>
      <c r="P753" s="70"/>
      <c r="Q753" s="70"/>
    </row>
    <row r="754" spans="1:17" ht="15.75" customHeight="1" x14ac:dyDescent="0.25">
      <c r="A754" s="70"/>
      <c r="B754" s="71"/>
      <c r="C754" s="71"/>
      <c r="D754" s="72"/>
      <c r="E754" s="72"/>
      <c r="F754" s="70"/>
      <c r="G754" s="70"/>
      <c r="H754" s="70"/>
      <c r="I754" s="70"/>
      <c r="J754" s="70"/>
      <c r="K754" s="70"/>
      <c r="L754" s="70"/>
      <c r="M754" s="70"/>
      <c r="N754" s="70"/>
      <c r="O754" s="70"/>
      <c r="P754" s="70"/>
      <c r="Q754" s="70"/>
    </row>
    <row r="755" spans="1:17" ht="15.75" customHeight="1" x14ac:dyDescent="0.25">
      <c r="A755" s="70"/>
      <c r="B755" s="71"/>
      <c r="C755" s="71"/>
      <c r="D755" s="72"/>
      <c r="E755" s="72"/>
      <c r="F755" s="70"/>
      <c r="G755" s="70"/>
      <c r="H755" s="70"/>
      <c r="I755" s="70"/>
      <c r="J755" s="70"/>
      <c r="K755" s="70"/>
      <c r="L755" s="70"/>
      <c r="M755" s="70"/>
      <c r="N755" s="70"/>
      <c r="O755" s="70"/>
      <c r="P755" s="70"/>
      <c r="Q755" s="70"/>
    </row>
    <row r="756" spans="1:17" ht="15.75" customHeight="1" x14ac:dyDescent="0.25">
      <c r="A756" s="70"/>
      <c r="B756" s="71"/>
      <c r="C756" s="71"/>
      <c r="D756" s="72"/>
      <c r="E756" s="72"/>
      <c r="F756" s="70"/>
      <c r="G756" s="70"/>
      <c r="H756" s="70"/>
      <c r="I756" s="70"/>
      <c r="J756" s="70"/>
      <c r="K756" s="70"/>
      <c r="L756" s="70"/>
      <c r="M756" s="70"/>
      <c r="N756" s="70"/>
      <c r="O756" s="70"/>
      <c r="P756" s="70"/>
      <c r="Q756" s="70"/>
    </row>
    <row r="757" spans="1:17" ht="15.75" customHeight="1" x14ac:dyDescent="0.25">
      <c r="A757" s="70"/>
      <c r="B757" s="71"/>
      <c r="C757" s="71"/>
      <c r="D757" s="72"/>
      <c r="E757" s="72"/>
      <c r="F757" s="70"/>
      <c r="G757" s="70"/>
      <c r="H757" s="70"/>
      <c r="I757" s="70"/>
      <c r="J757" s="70"/>
      <c r="K757" s="70"/>
      <c r="L757" s="70"/>
      <c r="M757" s="70"/>
      <c r="N757" s="70"/>
      <c r="O757" s="70"/>
      <c r="P757" s="70"/>
      <c r="Q757" s="70"/>
    </row>
    <row r="758" spans="1:17" ht="15.75" customHeight="1" x14ac:dyDescent="0.25">
      <c r="A758" s="70"/>
      <c r="B758" s="71"/>
      <c r="C758" s="71"/>
      <c r="D758" s="72"/>
      <c r="E758" s="72"/>
      <c r="F758" s="70"/>
      <c r="G758" s="70"/>
      <c r="H758" s="70"/>
      <c r="I758" s="70"/>
      <c r="J758" s="70"/>
      <c r="K758" s="70"/>
      <c r="L758" s="70"/>
      <c r="M758" s="70"/>
      <c r="N758" s="70"/>
      <c r="O758" s="70"/>
      <c r="P758" s="70"/>
      <c r="Q758" s="70"/>
    </row>
    <row r="759" spans="1:17" ht="15.75" customHeight="1" x14ac:dyDescent="0.25">
      <c r="A759" s="70"/>
      <c r="B759" s="71"/>
      <c r="C759" s="71"/>
      <c r="D759" s="72"/>
      <c r="E759" s="72"/>
      <c r="F759" s="70"/>
      <c r="G759" s="70"/>
      <c r="H759" s="70"/>
      <c r="I759" s="70"/>
      <c r="J759" s="70"/>
      <c r="K759" s="70"/>
      <c r="L759" s="70"/>
      <c r="M759" s="70"/>
      <c r="N759" s="70"/>
      <c r="O759" s="70"/>
      <c r="P759" s="70"/>
      <c r="Q759" s="70"/>
    </row>
    <row r="760" spans="1:17" ht="15.75" customHeight="1" x14ac:dyDescent="0.25">
      <c r="A760" s="70"/>
      <c r="B760" s="71"/>
      <c r="C760" s="71"/>
      <c r="D760" s="72"/>
      <c r="E760" s="72"/>
      <c r="F760" s="70"/>
      <c r="G760" s="70"/>
      <c r="H760" s="70"/>
      <c r="I760" s="70"/>
      <c r="J760" s="70"/>
      <c r="K760" s="70"/>
      <c r="L760" s="70"/>
      <c r="M760" s="70"/>
      <c r="N760" s="70"/>
      <c r="O760" s="70"/>
      <c r="P760" s="70"/>
      <c r="Q760" s="70"/>
    </row>
    <row r="761" spans="1:17" ht="15.75" customHeight="1" x14ac:dyDescent="0.25">
      <c r="A761" s="70"/>
      <c r="B761" s="71"/>
      <c r="C761" s="71"/>
      <c r="D761" s="72"/>
      <c r="E761" s="72"/>
      <c r="F761" s="70"/>
      <c r="G761" s="70"/>
      <c r="H761" s="70"/>
      <c r="I761" s="70"/>
      <c r="J761" s="70"/>
      <c r="K761" s="70"/>
      <c r="L761" s="70"/>
      <c r="M761" s="70"/>
      <c r="N761" s="70"/>
      <c r="O761" s="70"/>
      <c r="P761" s="70"/>
      <c r="Q761" s="70"/>
    </row>
    <row r="762" spans="1:17" ht="15.75" customHeight="1" x14ac:dyDescent="0.25">
      <c r="A762" s="70"/>
      <c r="B762" s="71"/>
      <c r="C762" s="71"/>
      <c r="D762" s="72"/>
      <c r="E762" s="72"/>
      <c r="F762" s="70"/>
      <c r="G762" s="70"/>
      <c r="H762" s="70"/>
      <c r="I762" s="70"/>
      <c r="J762" s="70"/>
      <c r="K762" s="70"/>
      <c r="L762" s="70"/>
      <c r="M762" s="70"/>
      <c r="N762" s="70"/>
      <c r="O762" s="70"/>
      <c r="P762" s="70"/>
      <c r="Q762" s="70"/>
    </row>
    <row r="763" spans="1:17" ht="15.75" customHeight="1" x14ac:dyDescent="0.25">
      <c r="A763" s="70"/>
      <c r="B763" s="71"/>
      <c r="C763" s="71"/>
      <c r="D763" s="72"/>
      <c r="E763" s="72"/>
      <c r="F763" s="70"/>
      <c r="G763" s="70"/>
      <c r="H763" s="70"/>
      <c r="I763" s="70"/>
      <c r="J763" s="70"/>
      <c r="K763" s="70"/>
      <c r="L763" s="70"/>
      <c r="M763" s="70"/>
      <c r="N763" s="70"/>
      <c r="O763" s="70"/>
      <c r="P763" s="70"/>
      <c r="Q763" s="70"/>
    </row>
    <row r="764" spans="1:17" ht="15.75" customHeight="1" x14ac:dyDescent="0.25">
      <c r="A764" s="70"/>
      <c r="B764" s="71"/>
      <c r="C764" s="71"/>
      <c r="D764" s="72"/>
      <c r="E764" s="72"/>
      <c r="F764" s="70"/>
      <c r="G764" s="70"/>
      <c r="H764" s="70"/>
      <c r="I764" s="70"/>
      <c r="J764" s="70"/>
      <c r="K764" s="70"/>
      <c r="L764" s="70"/>
      <c r="M764" s="70"/>
      <c r="N764" s="70"/>
      <c r="O764" s="70"/>
      <c r="P764" s="70"/>
      <c r="Q764" s="70"/>
    </row>
    <row r="765" spans="1:17" ht="15.75" customHeight="1" x14ac:dyDescent="0.25">
      <c r="A765" s="70"/>
      <c r="B765" s="71"/>
      <c r="C765" s="71"/>
      <c r="D765" s="72"/>
      <c r="E765" s="72"/>
      <c r="F765" s="70"/>
      <c r="G765" s="70"/>
      <c r="H765" s="70"/>
      <c r="I765" s="70"/>
      <c r="J765" s="70"/>
      <c r="K765" s="70"/>
      <c r="L765" s="70"/>
      <c r="M765" s="70"/>
      <c r="N765" s="70"/>
      <c r="O765" s="70"/>
      <c r="P765" s="70"/>
      <c r="Q765" s="70"/>
    </row>
    <row r="766" spans="1:17" ht="15.75" customHeight="1" x14ac:dyDescent="0.25">
      <c r="A766" s="70"/>
      <c r="B766" s="71"/>
      <c r="C766" s="71"/>
      <c r="D766" s="72"/>
      <c r="E766" s="72"/>
      <c r="F766" s="70"/>
      <c r="G766" s="70"/>
      <c r="H766" s="70"/>
      <c r="I766" s="70"/>
      <c r="J766" s="70"/>
      <c r="K766" s="70"/>
      <c r="L766" s="70"/>
      <c r="M766" s="70"/>
      <c r="N766" s="70"/>
      <c r="O766" s="70"/>
      <c r="P766" s="70"/>
      <c r="Q766" s="70"/>
    </row>
    <row r="767" spans="1:17" ht="15.75" customHeight="1" x14ac:dyDescent="0.25">
      <c r="A767" s="70"/>
      <c r="B767" s="71"/>
      <c r="C767" s="71"/>
      <c r="D767" s="72"/>
      <c r="E767" s="72"/>
      <c r="F767" s="70"/>
      <c r="G767" s="70"/>
      <c r="H767" s="70"/>
      <c r="I767" s="70"/>
      <c r="J767" s="70"/>
      <c r="K767" s="70"/>
      <c r="L767" s="70"/>
      <c r="M767" s="70"/>
      <c r="N767" s="70"/>
      <c r="O767" s="70"/>
      <c r="P767" s="70"/>
      <c r="Q767" s="70"/>
    </row>
    <row r="768" spans="1:17" ht="15.75" customHeight="1" x14ac:dyDescent="0.25">
      <c r="A768" s="70"/>
      <c r="B768" s="71"/>
      <c r="C768" s="71"/>
      <c r="D768" s="72"/>
      <c r="E768" s="72"/>
      <c r="F768" s="70"/>
      <c r="G768" s="70"/>
      <c r="H768" s="70"/>
      <c r="I768" s="70"/>
      <c r="J768" s="70"/>
      <c r="K768" s="70"/>
      <c r="L768" s="70"/>
      <c r="M768" s="70"/>
      <c r="N768" s="70"/>
      <c r="O768" s="70"/>
      <c r="P768" s="70"/>
      <c r="Q768" s="70"/>
    </row>
    <row r="769" spans="1:17" ht="15.75" customHeight="1" x14ac:dyDescent="0.25">
      <c r="A769" s="70"/>
      <c r="B769" s="71"/>
      <c r="C769" s="71"/>
      <c r="D769" s="72"/>
      <c r="E769" s="72"/>
      <c r="F769" s="70"/>
      <c r="G769" s="70"/>
      <c r="H769" s="70"/>
      <c r="I769" s="70"/>
      <c r="J769" s="70"/>
      <c r="K769" s="70"/>
      <c r="L769" s="70"/>
      <c r="M769" s="70"/>
      <c r="N769" s="70"/>
      <c r="O769" s="70"/>
      <c r="P769" s="70"/>
      <c r="Q769" s="70"/>
    </row>
    <row r="770" spans="1:17" ht="15.75" customHeight="1" x14ac:dyDescent="0.25">
      <c r="A770" s="70"/>
      <c r="B770" s="71"/>
      <c r="C770" s="71"/>
      <c r="D770" s="72"/>
      <c r="E770" s="72"/>
      <c r="F770" s="70"/>
      <c r="G770" s="70"/>
      <c r="H770" s="70"/>
      <c r="I770" s="70"/>
      <c r="J770" s="70"/>
      <c r="K770" s="70"/>
      <c r="L770" s="70"/>
      <c r="M770" s="70"/>
      <c r="N770" s="70"/>
      <c r="O770" s="70"/>
      <c r="P770" s="70"/>
      <c r="Q770" s="70"/>
    </row>
    <row r="771" spans="1:17" ht="15.75" customHeight="1" x14ac:dyDescent="0.25">
      <c r="A771" s="70"/>
      <c r="B771" s="71"/>
      <c r="C771" s="71"/>
      <c r="D771" s="72"/>
      <c r="E771" s="72"/>
      <c r="F771" s="70"/>
      <c r="G771" s="70"/>
      <c r="H771" s="70"/>
      <c r="I771" s="70"/>
      <c r="J771" s="70"/>
      <c r="K771" s="70"/>
      <c r="L771" s="70"/>
      <c r="M771" s="70"/>
      <c r="N771" s="70"/>
      <c r="O771" s="70"/>
      <c r="P771" s="70"/>
      <c r="Q771" s="70"/>
    </row>
    <row r="772" spans="1:17" ht="15.75" customHeight="1" x14ac:dyDescent="0.25">
      <c r="A772" s="70"/>
      <c r="B772" s="71"/>
      <c r="C772" s="71"/>
      <c r="D772" s="72"/>
      <c r="E772" s="72"/>
      <c r="F772" s="70"/>
      <c r="G772" s="70"/>
      <c r="H772" s="70"/>
      <c r="I772" s="70"/>
      <c r="J772" s="70"/>
      <c r="K772" s="70"/>
      <c r="L772" s="70"/>
      <c r="M772" s="70"/>
      <c r="N772" s="70"/>
      <c r="O772" s="70"/>
      <c r="P772" s="70"/>
      <c r="Q772" s="70"/>
    </row>
    <row r="773" spans="1:17" ht="15.75" customHeight="1" x14ac:dyDescent="0.25">
      <c r="A773" s="70"/>
      <c r="B773" s="71"/>
      <c r="C773" s="71"/>
      <c r="D773" s="72"/>
      <c r="E773" s="72"/>
      <c r="F773" s="70"/>
      <c r="G773" s="70"/>
      <c r="H773" s="70"/>
      <c r="I773" s="70"/>
      <c r="J773" s="70"/>
      <c r="K773" s="70"/>
      <c r="L773" s="70"/>
      <c r="M773" s="70"/>
      <c r="N773" s="70"/>
      <c r="O773" s="70"/>
      <c r="P773" s="70"/>
      <c r="Q773" s="70"/>
    </row>
    <row r="774" spans="1:17" ht="15.75" customHeight="1" x14ac:dyDescent="0.25">
      <c r="A774" s="70"/>
      <c r="B774" s="71"/>
      <c r="C774" s="71"/>
      <c r="D774" s="72"/>
      <c r="E774" s="72"/>
      <c r="F774" s="70"/>
      <c r="G774" s="70"/>
      <c r="H774" s="70"/>
      <c r="I774" s="70"/>
      <c r="J774" s="70"/>
      <c r="K774" s="70"/>
      <c r="L774" s="70"/>
      <c r="M774" s="70"/>
      <c r="N774" s="70"/>
      <c r="O774" s="70"/>
      <c r="P774" s="70"/>
      <c r="Q774" s="70"/>
    </row>
    <row r="775" spans="1:17" ht="15.75" customHeight="1" x14ac:dyDescent="0.25">
      <c r="A775" s="70"/>
      <c r="B775" s="71"/>
      <c r="C775" s="71"/>
      <c r="D775" s="72"/>
      <c r="E775" s="72"/>
      <c r="F775" s="70"/>
      <c r="G775" s="70"/>
      <c r="H775" s="70"/>
      <c r="I775" s="70"/>
      <c r="J775" s="70"/>
      <c r="K775" s="70"/>
      <c r="L775" s="70"/>
      <c r="M775" s="70"/>
      <c r="N775" s="70"/>
      <c r="O775" s="70"/>
      <c r="P775" s="70"/>
      <c r="Q775" s="70"/>
    </row>
    <row r="776" spans="1:17" ht="15.75" customHeight="1" x14ac:dyDescent="0.25">
      <c r="A776" s="70"/>
      <c r="B776" s="71"/>
      <c r="C776" s="71"/>
      <c r="D776" s="72"/>
      <c r="E776" s="72"/>
      <c r="F776" s="70"/>
      <c r="G776" s="70"/>
      <c r="H776" s="70"/>
      <c r="I776" s="70"/>
      <c r="J776" s="70"/>
      <c r="K776" s="70"/>
      <c r="L776" s="70"/>
      <c r="M776" s="70"/>
      <c r="N776" s="70"/>
      <c r="O776" s="70"/>
      <c r="P776" s="70"/>
      <c r="Q776" s="70"/>
    </row>
    <row r="777" spans="1:17" ht="15.75" customHeight="1" x14ac:dyDescent="0.25">
      <c r="A777" s="70"/>
      <c r="B777" s="71"/>
      <c r="C777" s="71"/>
      <c r="D777" s="72"/>
      <c r="E777" s="72"/>
      <c r="F777" s="70"/>
      <c r="G777" s="70"/>
      <c r="H777" s="70"/>
      <c r="I777" s="70"/>
      <c r="J777" s="70"/>
      <c r="K777" s="70"/>
      <c r="L777" s="70"/>
      <c r="M777" s="70"/>
      <c r="N777" s="70"/>
      <c r="O777" s="70"/>
      <c r="P777" s="70"/>
      <c r="Q777" s="70"/>
    </row>
    <row r="778" spans="1:17" ht="15.75" customHeight="1" x14ac:dyDescent="0.25">
      <c r="A778" s="70"/>
      <c r="B778" s="71"/>
      <c r="C778" s="71"/>
      <c r="D778" s="72"/>
      <c r="E778" s="72"/>
      <c r="F778" s="70"/>
      <c r="G778" s="70"/>
      <c r="H778" s="70"/>
      <c r="I778" s="70"/>
      <c r="J778" s="70"/>
      <c r="K778" s="70"/>
      <c r="L778" s="70"/>
      <c r="M778" s="70"/>
      <c r="N778" s="70"/>
      <c r="O778" s="70"/>
      <c r="P778" s="70"/>
      <c r="Q778" s="70"/>
    </row>
    <row r="779" spans="1:17" ht="15.75" customHeight="1" x14ac:dyDescent="0.25">
      <c r="A779" s="70"/>
      <c r="B779" s="71"/>
      <c r="C779" s="71"/>
      <c r="D779" s="72"/>
      <c r="E779" s="72"/>
      <c r="F779" s="70"/>
      <c r="G779" s="70"/>
      <c r="H779" s="70"/>
      <c r="I779" s="70"/>
      <c r="J779" s="70"/>
      <c r="K779" s="70"/>
      <c r="L779" s="70"/>
      <c r="M779" s="70"/>
      <c r="N779" s="70"/>
      <c r="O779" s="70"/>
      <c r="P779" s="70"/>
      <c r="Q779" s="70"/>
    </row>
    <row r="780" spans="1:17" ht="15.75" customHeight="1" x14ac:dyDescent="0.25">
      <c r="A780" s="70"/>
      <c r="B780" s="71"/>
      <c r="C780" s="71"/>
      <c r="D780" s="72"/>
      <c r="E780" s="72"/>
      <c r="F780" s="70"/>
      <c r="G780" s="70"/>
      <c r="H780" s="70"/>
      <c r="I780" s="70"/>
      <c r="J780" s="70"/>
      <c r="K780" s="70"/>
      <c r="L780" s="70"/>
      <c r="M780" s="70"/>
      <c r="N780" s="70"/>
      <c r="O780" s="70"/>
      <c r="P780" s="70"/>
      <c r="Q780" s="70"/>
    </row>
    <row r="781" spans="1:17" ht="15.75" customHeight="1" x14ac:dyDescent="0.25">
      <c r="A781" s="70"/>
      <c r="B781" s="71"/>
      <c r="C781" s="71"/>
      <c r="D781" s="72"/>
      <c r="E781" s="72"/>
      <c r="F781" s="70"/>
      <c r="G781" s="70"/>
      <c r="H781" s="70"/>
      <c r="I781" s="70"/>
      <c r="J781" s="70"/>
      <c r="K781" s="70"/>
      <c r="L781" s="70"/>
      <c r="M781" s="70"/>
      <c r="N781" s="70"/>
      <c r="O781" s="70"/>
      <c r="P781" s="70"/>
      <c r="Q781" s="70"/>
    </row>
    <row r="782" spans="1:17" ht="15.75" customHeight="1" x14ac:dyDescent="0.25">
      <c r="A782" s="70"/>
      <c r="B782" s="71"/>
      <c r="C782" s="71"/>
      <c r="D782" s="72"/>
      <c r="E782" s="72"/>
      <c r="F782" s="70"/>
      <c r="G782" s="70"/>
      <c r="H782" s="70"/>
      <c r="I782" s="70"/>
      <c r="J782" s="70"/>
      <c r="K782" s="70"/>
      <c r="L782" s="70"/>
      <c r="M782" s="70"/>
      <c r="N782" s="70"/>
      <c r="O782" s="70"/>
      <c r="P782" s="70"/>
      <c r="Q782" s="70"/>
    </row>
    <row r="783" spans="1:17" ht="15.75" customHeight="1" x14ac:dyDescent="0.25">
      <c r="A783" s="70"/>
      <c r="B783" s="71"/>
      <c r="C783" s="71"/>
      <c r="D783" s="72"/>
      <c r="E783" s="72"/>
      <c r="F783" s="70"/>
      <c r="G783" s="70"/>
      <c r="H783" s="70"/>
      <c r="I783" s="70"/>
      <c r="J783" s="70"/>
      <c r="K783" s="70"/>
      <c r="L783" s="70"/>
      <c r="M783" s="70"/>
      <c r="N783" s="70"/>
      <c r="O783" s="70"/>
      <c r="P783" s="70"/>
      <c r="Q783" s="70"/>
    </row>
    <row r="784" spans="1:17" ht="15.75" customHeight="1" x14ac:dyDescent="0.25">
      <c r="A784" s="70"/>
      <c r="B784" s="71"/>
      <c r="C784" s="71"/>
      <c r="D784" s="72"/>
      <c r="E784" s="72"/>
      <c r="F784" s="70"/>
      <c r="G784" s="70"/>
      <c r="H784" s="70"/>
      <c r="I784" s="70"/>
      <c r="J784" s="70"/>
      <c r="K784" s="70"/>
      <c r="L784" s="70"/>
      <c r="M784" s="70"/>
      <c r="N784" s="70"/>
      <c r="O784" s="70"/>
      <c r="P784" s="70"/>
      <c r="Q784" s="70"/>
    </row>
    <row r="785" spans="1:17" ht="15.75" customHeight="1" x14ac:dyDescent="0.25">
      <c r="A785" s="70"/>
      <c r="B785" s="71"/>
      <c r="C785" s="71"/>
      <c r="D785" s="72"/>
      <c r="E785" s="72"/>
      <c r="F785" s="70"/>
      <c r="G785" s="70"/>
      <c r="H785" s="70"/>
      <c r="I785" s="70"/>
      <c r="J785" s="70"/>
      <c r="K785" s="70"/>
      <c r="L785" s="70"/>
      <c r="M785" s="70"/>
      <c r="N785" s="70"/>
      <c r="O785" s="70"/>
      <c r="P785" s="70"/>
      <c r="Q785" s="70"/>
    </row>
    <row r="786" spans="1:17" ht="15.75" customHeight="1" x14ac:dyDescent="0.25">
      <c r="A786" s="70"/>
      <c r="B786" s="71"/>
      <c r="C786" s="71"/>
      <c r="D786" s="72"/>
      <c r="E786" s="72"/>
      <c r="F786" s="70"/>
      <c r="G786" s="70"/>
      <c r="H786" s="70"/>
      <c r="I786" s="70"/>
      <c r="J786" s="70"/>
      <c r="K786" s="70"/>
      <c r="L786" s="70"/>
      <c r="M786" s="70"/>
      <c r="N786" s="70"/>
      <c r="O786" s="70"/>
      <c r="P786" s="70"/>
      <c r="Q786" s="70"/>
    </row>
    <row r="787" spans="1:17" ht="15.75" customHeight="1" x14ac:dyDescent="0.25">
      <c r="A787" s="70"/>
      <c r="B787" s="71"/>
      <c r="C787" s="71"/>
      <c r="D787" s="72"/>
      <c r="E787" s="72"/>
      <c r="F787" s="70"/>
      <c r="G787" s="70"/>
      <c r="H787" s="70"/>
      <c r="I787" s="70"/>
      <c r="J787" s="70"/>
      <c r="K787" s="70"/>
      <c r="L787" s="70"/>
      <c r="M787" s="70"/>
      <c r="N787" s="70"/>
      <c r="O787" s="70"/>
      <c r="P787" s="70"/>
      <c r="Q787" s="70"/>
    </row>
    <row r="788" spans="1:17" ht="15.75" customHeight="1" x14ac:dyDescent="0.25">
      <c r="A788" s="70"/>
      <c r="B788" s="71"/>
      <c r="C788" s="71"/>
      <c r="D788" s="72"/>
      <c r="E788" s="72"/>
      <c r="F788" s="70"/>
      <c r="G788" s="70"/>
      <c r="H788" s="70"/>
      <c r="I788" s="70"/>
      <c r="J788" s="70"/>
      <c r="K788" s="70"/>
      <c r="L788" s="70"/>
      <c r="M788" s="70"/>
      <c r="N788" s="70"/>
      <c r="O788" s="70"/>
      <c r="P788" s="70"/>
      <c r="Q788" s="70"/>
    </row>
    <row r="789" spans="1:17" ht="15.75" customHeight="1" x14ac:dyDescent="0.25">
      <c r="A789" s="70"/>
      <c r="B789" s="71"/>
      <c r="C789" s="71"/>
      <c r="D789" s="72"/>
      <c r="E789" s="72"/>
      <c r="F789" s="70"/>
      <c r="G789" s="70"/>
      <c r="H789" s="70"/>
      <c r="I789" s="70"/>
      <c r="J789" s="70"/>
      <c r="K789" s="70"/>
      <c r="L789" s="70"/>
      <c r="M789" s="70"/>
      <c r="N789" s="70"/>
      <c r="O789" s="70"/>
      <c r="P789" s="70"/>
      <c r="Q789" s="70"/>
    </row>
    <row r="790" spans="1:17" ht="15.75" customHeight="1" x14ac:dyDescent="0.25">
      <c r="A790" s="70"/>
      <c r="B790" s="71"/>
      <c r="C790" s="71"/>
      <c r="D790" s="72"/>
      <c r="E790" s="72"/>
      <c r="F790" s="70"/>
      <c r="G790" s="70"/>
      <c r="H790" s="70"/>
      <c r="I790" s="70"/>
      <c r="J790" s="70"/>
      <c r="K790" s="70"/>
      <c r="L790" s="70"/>
      <c r="M790" s="70"/>
      <c r="N790" s="70"/>
      <c r="O790" s="70"/>
      <c r="P790" s="70"/>
      <c r="Q790" s="70"/>
    </row>
    <row r="791" spans="1:17" ht="15.75" customHeight="1" x14ac:dyDescent="0.25">
      <c r="A791" s="70"/>
      <c r="B791" s="71"/>
      <c r="C791" s="71"/>
      <c r="D791" s="72"/>
      <c r="E791" s="72"/>
      <c r="F791" s="70"/>
      <c r="G791" s="70"/>
      <c r="H791" s="70"/>
      <c r="I791" s="70"/>
      <c r="J791" s="70"/>
      <c r="K791" s="70"/>
      <c r="L791" s="70"/>
      <c r="M791" s="70"/>
      <c r="N791" s="70"/>
      <c r="O791" s="70"/>
      <c r="P791" s="70"/>
      <c r="Q791" s="70"/>
    </row>
    <row r="792" spans="1:17" ht="15.75" customHeight="1" x14ac:dyDescent="0.25">
      <c r="A792" s="70"/>
      <c r="B792" s="71"/>
      <c r="C792" s="71"/>
      <c r="D792" s="72"/>
      <c r="E792" s="72"/>
      <c r="F792" s="70"/>
      <c r="G792" s="70"/>
      <c r="H792" s="70"/>
      <c r="I792" s="70"/>
      <c r="J792" s="70"/>
      <c r="K792" s="70"/>
      <c r="L792" s="70"/>
      <c r="M792" s="70"/>
      <c r="N792" s="70"/>
      <c r="O792" s="70"/>
      <c r="P792" s="70"/>
      <c r="Q792" s="70"/>
    </row>
    <row r="793" spans="1:17" ht="15.75" customHeight="1" x14ac:dyDescent="0.25">
      <c r="A793" s="70"/>
      <c r="B793" s="71"/>
      <c r="C793" s="71"/>
      <c r="D793" s="72"/>
      <c r="E793" s="72"/>
      <c r="F793" s="70"/>
      <c r="G793" s="70"/>
      <c r="H793" s="70"/>
      <c r="I793" s="70"/>
      <c r="J793" s="70"/>
      <c r="K793" s="70"/>
      <c r="L793" s="70"/>
      <c r="M793" s="70"/>
      <c r="N793" s="70"/>
      <c r="O793" s="70"/>
      <c r="P793" s="70"/>
      <c r="Q793" s="70"/>
    </row>
    <row r="794" spans="1:17" ht="15.75" customHeight="1" x14ac:dyDescent="0.25">
      <c r="A794" s="70"/>
      <c r="B794" s="71"/>
      <c r="C794" s="71"/>
      <c r="D794" s="72"/>
      <c r="E794" s="72"/>
      <c r="F794" s="70"/>
      <c r="G794" s="70"/>
      <c r="H794" s="70"/>
      <c r="I794" s="70"/>
      <c r="J794" s="70"/>
      <c r="K794" s="70"/>
      <c r="L794" s="70"/>
      <c r="M794" s="70"/>
      <c r="N794" s="70"/>
      <c r="O794" s="70"/>
      <c r="P794" s="70"/>
      <c r="Q794" s="70"/>
    </row>
    <row r="795" spans="1:17" ht="15.75" customHeight="1" x14ac:dyDescent="0.25">
      <c r="A795" s="70"/>
      <c r="B795" s="71"/>
      <c r="C795" s="71"/>
      <c r="D795" s="72"/>
      <c r="E795" s="72"/>
      <c r="F795" s="70"/>
      <c r="G795" s="70"/>
      <c r="H795" s="70"/>
      <c r="I795" s="70"/>
      <c r="J795" s="70"/>
      <c r="K795" s="70"/>
      <c r="L795" s="70"/>
      <c r="M795" s="70"/>
      <c r="N795" s="70"/>
      <c r="O795" s="70"/>
      <c r="P795" s="70"/>
      <c r="Q795" s="70"/>
    </row>
    <row r="796" spans="1:17" ht="15.75" customHeight="1" x14ac:dyDescent="0.25">
      <c r="A796" s="70"/>
      <c r="B796" s="71"/>
      <c r="C796" s="71"/>
      <c r="D796" s="72"/>
      <c r="E796" s="72"/>
      <c r="F796" s="70"/>
      <c r="G796" s="70"/>
      <c r="H796" s="70"/>
      <c r="I796" s="70"/>
      <c r="J796" s="70"/>
      <c r="K796" s="70"/>
      <c r="L796" s="70"/>
      <c r="M796" s="70"/>
      <c r="N796" s="70"/>
      <c r="O796" s="70"/>
      <c r="P796" s="70"/>
      <c r="Q796" s="70"/>
    </row>
    <row r="797" spans="1:17" ht="15.75" customHeight="1" x14ac:dyDescent="0.25">
      <c r="A797" s="70"/>
      <c r="B797" s="71"/>
      <c r="C797" s="71"/>
      <c r="D797" s="72"/>
      <c r="E797" s="72"/>
      <c r="F797" s="70"/>
      <c r="G797" s="70"/>
      <c r="H797" s="70"/>
      <c r="I797" s="70"/>
      <c r="J797" s="70"/>
      <c r="K797" s="70"/>
      <c r="L797" s="70"/>
      <c r="M797" s="70"/>
      <c r="N797" s="70"/>
      <c r="O797" s="70"/>
      <c r="P797" s="70"/>
      <c r="Q797" s="70"/>
    </row>
    <row r="798" spans="1:17" ht="15.75" customHeight="1" x14ac:dyDescent="0.25">
      <c r="A798" s="70"/>
      <c r="B798" s="71"/>
      <c r="C798" s="71"/>
      <c r="D798" s="72"/>
      <c r="E798" s="72"/>
      <c r="F798" s="70"/>
      <c r="G798" s="70"/>
      <c r="H798" s="70"/>
      <c r="I798" s="70"/>
      <c r="J798" s="70"/>
      <c r="K798" s="70"/>
      <c r="L798" s="70"/>
      <c r="M798" s="70"/>
      <c r="N798" s="70"/>
      <c r="O798" s="70"/>
      <c r="P798" s="70"/>
      <c r="Q798" s="70"/>
    </row>
    <row r="799" spans="1:17" ht="15.75" customHeight="1" x14ac:dyDescent="0.25">
      <c r="A799" s="70"/>
      <c r="B799" s="71"/>
      <c r="C799" s="71"/>
      <c r="D799" s="72"/>
      <c r="E799" s="72"/>
      <c r="F799" s="70"/>
      <c r="G799" s="70"/>
      <c r="H799" s="70"/>
      <c r="I799" s="70"/>
      <c r="J799" s="70"/>
      <c r="K799" s="70"/>
      <c r="L799" s="70"/>
      <c r="M799" s="70"/>
      <c r="N799" s="70"/>
      <c r="O799" s="70"/>
      <c r="P799" s="70"/>
      <c r="Q799" s="70"/>
    </row>
    <row r="800" spans="1:17" ht="15.75" customHeight="1" x14ac:dyDescent="0.25">
      <c r="A800" s="70"/>
      <c r="B800" s="71"/>
      <c r="C800" s="71"/>
      <c r="D800" s="72"/>
      <c r="E800" s="72"/>
      <c r="F800" s="70"/>
      <c r="G800" s="70"/>
      <c r="H800" s="70"/>
      <c r="I800" s="70"/>
      <c r="J800" s="70"/>
      <c r="K800" s="70"/>
      <c r="L800" s="70"/>
      <c r="M800" s="70"/>
      <c r="N800" s="70"/>
      <c r="O800" s="70"/>
      <c r="P800" s="70"/>
      <c r="Q800" s="70"/>
    </row>
    <row r="801" spans="1:17" ht="15.75" customHeight="1" x14ac:dyDescent="0.25">
      <c r="A801" s="70"/>
      <c r="B801" s="71"/>
      <c r="C801" s="71"/>
      <c r="D801" s="72"/>
      <c r="E801" s="72"/>
      <c r="F801" s="70"/>
      <c r="G801" s="70"/>
      <c r="H801" s="70"/>
      <c r="I801" s="70"/>
      <c r="J801" s="70"/>
      <c r="K801" s="70"/>
      <c r="L801" s="70"/>
      <c r="M801" s="70"/>
      <c r="N801" s="70"/>
      <c r="O801" s="70"/>
      <c r="P801" s="70"/>
      <c r="Q801" s="70"/>
    </row>
    <row r="802" spans="1:17" ht="15.75" customHeight="1" x14ac:dyDescent="0.25">
      <c r="A802" s="70"/>
      <c r="B802" s="71"/>
      <c r="C802" s="71"/>
      <c r="D802" s="72"/>
      <c r="E802" s="72"/>
      <c r="F802" s="70"/>
      <c r="G802" s="70"/>
      <c r="H802" s="70"/>
      <c r="I802" s="70"/>
      <c r="J802" s="70"/>
      <c r="K802" s="70"/>
      <c r="L802" s="70"/>
      <c r="M802" s="70"/>
      <c r="N802" s="70"/>
      <c r="O802" s="70"/>
      <c r="P802" s="70"/>
      <c r="Q802" s="70"/>
    </row>
    <row r="803" spans="1:17" ht="15.75" customHeight="1" x14ac:dyDescent="0.25">
      <c r="A803" s="70"/>
      <c r="B803" s="71"/>
      <c r="C803" s="71"/>
      <c r="D803" s="72"/>
      <c r="E803" s="72"/>
      <c r="F803" s="70"/>
      <c r="G803" s="70"/>
      <c r="H803" s="70"/>
      <c r="I803" s="70"/>
      <c r="J803" s="70"/>
      <c r="K803" s="70"/>
      <c r="L803" s="70"/>
      <c r="M803" s="70"/>
      <c r="N803" s="70"/>
      <c r="O803" s="70"/>
      <c r="P803" s="70"/>
      <c r="Q803" s="70"/>
    </row>
    <row r="804" spans="1:17" ht="15.75" customHeight="1" x14ac:dyDescent="0.25">
      <c r="A804" s="70"/>
      <c r="B804" s="71"/>
      <c r="C804" s="71"/>
      <c r="D804" s="72"/>
      <c r="E804" s="72"/>
      <c r="F804" s="70"/>
      <c r="G804" s="70"/>
      <c r="H804" s="70"/>
      <c r="I804" s="70"/>
      <c r="J804" s="70"/>
      <c r="K804" s="70"/>
      <c r="L804" s="70"/>
      <c r="M804" s="70"/>
      <c r="N804" s="70"/>
      <c r="O804" s="70"/>
      <c r="P804" s="70"/>
      <c r="Q804" s="70"/>
    </row>
    <row r="805" spans="1:17" ht="15.75" customHeight="1" x14ac:dyDescent="0.25">
      <c r="A805" s="70"/>
      <c r="B805" s="71"/>
      <c r="C805" s="71"/>
      <c r="D805" s="72"/>
      <c r="E805" s="72"/>
      <c r="F805" s="70"/>
      <c r="G805" s="70"/>
      <c r="H805" s="70"/>
      <c r="I805" s="70"/>
      <c r="J805" s="70"/>
      <c r="K805" s="70"/>
      <c r="L805" s="70"/>
      <c r="M805" s="70"/>
      <c r="N805" s="70"/>
      <c r="O805" s="70"/>
      <c r="P805" s="70"/>
      <c r="Q805" s="70"/>
    </row>
    <row r="806" spans="1:17" ht="15.75" customHeight="1" x14ac:dyDescent="0.25">
      <c r="A806" s="70"/>
      <c r="B806" s="71"/>
      <c r="C806" s="71"/>
      <c r="D806" s="72"/>
      <c r="E806" s="72"/>
      <c r="F806" s="70"/>
      <c r="G806" s="70"/>
      <c r="H806" s="70"/>
      <c r="I806" s="70"/>
      <c r="J806" s="70"/>
      <c r="K806" s="70"/>
      <c r="L806" s="70"/>
      <c r="M806" s="70"/>
      <c r="N806" s="70"/>
      <c r="O806" s="70"/>
      <c r="P806" s="70"/>
      <c r="Q806" s="70"/>
    </row>
    <row r="807" spans="1:17" ht="15.75" customHeight="1" x14ac:dyDescent="0.25">
      <c r="A807" s="70"/>
      <c r="B807" s="71"/>
      <c r="C807" s="71"/>
      <c r="D807" s="72"/>
      <c r="E807" s="72"/>
      <c r="F807" s="70"/>
      <c r="G807" s="70"/>
      <c r="H807" s="70"/>
      <c r="I807" s="70"/>
      <c r="J807" s="70"/>
      <c r="K807" s="70"/>
      <c r="L807" s="70"/>
      <c r="M807" s="70"/>
      <c r="N807" s="70"/>
      <c r="O807" s="70"/>
      <c r="P807" s="70"/>
      <c r="Q807" s="70"/>
    </row>
    <row r="808" spans="1:17" ht="15.75" customHeight="1" x14ac:dyDescent="0.25">
      <c r="A808" s="70"/>
      <c r="B808" s="71"/>
      <c r="C808" s="71"/>
      <c r="D808" s="72"/>
      <c r="E808" s="72"/>
      <c r="F808" s="70"/>
      <c r="G808" s="70"/>
      <c r="H808" s="70"/>
      <c r="I808" s="70"/>
      <c r="J808" s="70"/>
      <c r="K808" s="70"/>
      <c r="L808" s="70"/>
      <c r="M808" s="70"/>
      <c r="N808" s="70"/>
      <c r="O808" s="70"/>
      <c r="P808" s="70"/>
      <c r="Q808" s="70"/>
    </row>
    <row r="809" spans="1:17" ht="15.75" customHeight="1" x14ac:dyDescent="0.25">
      <c r="A809" s="70"/>
      <c r="B809" s="71"/>
      <c r="C809" s="71"/>
      <c r="D809" s="72"/>
      <c r="E809" s="72"/>
      <c r="F809" s="70"/>
      <c r="G809" s="70"/>
      <c r="H809" s="70"/>
      <c r="I809" s="70"/>
      <c r="J809" s="70"/>
      <c r="K809" s="70"/>
      <c r="L809" s="70"/>
      <c r="M809" s="70"/>
      <c r="N809" s="70"/>
      <c r="O809" s="70"/>
      <c r="P809" s="70"/>
      <c r="Q809" s="70"/>
    </row>
    <row r="810" spans="1:17" ht="15.75" customHeight="1" x14ac:dyDescent="0.25">
      <c r="A810" s="70"/>
      <c r="B810" s="71"/>
      <c r="C810" s="71"/>
      <c r="D810" s="72"/>
      <c r="E810" s="72"/>
      <c r="F810" s="70"/>
      <c r="G810" s="70"/>
      <c r="H810" s="70"/>
      <c r="I810" s="70"/>
      <c r="J810" s="70"/>
      <c r="K810" s="70"/>
      <c r="L810" s="70"/>
      <c r="M810" s="70"/>
      <c r="N810" s="70"/>
      <c r="O810" s="70"/>
      <c r="P810" s="70"/>
      <c r="Q810" s="70"/>
    </row>
    <row r="811" spans="1:17" ht="15.75" customHeight="1" x14ac:dyDescent="0.25">
      <c r="A811" s="70"/>
      <c r="B811" s="71"/>
      <c r="C811" s="71"/>
      <c r="D811" s="72"/>
      <c r="E811" s="72"/>
      <c r="F811" s="70"/>
      <c r="G811" s="70"/>
      <c r="H811" s="70"/>
      <c r="I811" s="70"/>
      <c r="J811" s="70"/>
      <c r="K811" s="70"/>
      <c r="L811" s="70"/>
      <c r="M811" s="70"/>
      <c r="N811" s="70"/>
      <c r="O811" s="70"/>
      <c r="P811" s="70"/>
      <c r="Q811" s="70"/>
    </row>
    <row r="812" spans="1:17" ht="15.75" customHeight="1" x14ac:dyDescent="0.25">
      <c r="A812" s="70"/>
      <c r="B812" s="71"/>
      <c r="C812" s="71"/>
      <c r="D812" s="72"/>
      <c r="E812" s="72"/>
      <c r="F812" s="70"/>
      <c r="G812" s="70"/>
      <c r="H812" s="70"/>
      <c r="I812" s="70"/>
      <c r="J812" s="70"/>
      <c r="K812" s="70"/>
      <c r="L812" s="70"/>
      <c r="M812" s="70"/>
      <c r="N812" s="70"/>
      <c r="O812" s="70"/>
      <c r="P812" s="70"/>
      <c r="Q812" s="70"/>
    </row>
    <row r="813" spans="1:17" ht="15.75" customHeight="1" x14ac:dyDescent="0.25">
      <c r="A813" s="70"/>
      <c r="B813" s="71"/>
      <c r="C813" s="71"/>
      <c r="D813" s="72"/>
      <c r="E813" s="72"/>
      <c r="F813" s="70"/>
      <c r="G813" s="70"/>
      <c r="H813" s="70"/>
      <c r="I813" s="70"/>
      <c r="J813" s="70"/>
      <c r="K813" s="70"/>
      <c r="L813" s="70"/>
      <c r="M813" s="70"/>
      <c r="N813" s="70"/>
      <c r="O813" s="70"/>
      <c r="P813" s="70"/>
      <c r="Q813" s="70"/>
    </row>
    <row r="814" spans="1:17" ht="15.75" customHeight="1" x14ac:dyDescent="0.25">
      <c r="A814" s="70"/>
      <c r="B814" s="71"/>
      <c r="C814" s="71"/>
      <c r="D814" s="72"/>
      <c r="E814" s="72"/>
      <c r="F814" s="70"/>
      <c r="G814" s="70"/>
      <c r="H814" s="70"/>
      <c r="I814" s="70"/>
      <c r="J814" s="70"/>
      <c r="K814" s="70"/>
      <c r="L814" s="70"/>
      <c r="M814" s="70"/>
      <c r="N814" s="70"/>
      <c r="O814" s="70"/>
      <c r="P814" s="70"/>
      <c r="Q814" s="70"/>
    </row>
    <row r="815" spans="1:17" ht="15.75" customHeight="1" x14ac:dyDescent="0.25">
      <c r="A815" s="70"/>
      <c r="B815" s="71"/>
      <c r="C815" s="71"/>
      <c r="D815" s="72"/>
      <c r="E815" s="72"/>
      <c r="F815" s="70"/>
      <c r="G815" s="70"/>
      <c r="H815" s="70"/>
      <c r="I815" s="70"/>
      <c r="J815" s="70"/>
      <c r="K815" s="70"/>
      <c r="L815" s="70"/>
      <c r="M815" s="70"/>
      <c r="N815" s="70"/>
      <c r="O815" s="70"/>
      <c r="P815" s="70"/>
      <c r="Q815" s="70"/>
    </row>
    <row r="816" spans="1:17" ht="15.75" customHeight="1" x14ac:dyDescent="0.25">
      <c r="A816" s="70"/>
      <c r="B816" s="71"/>
      <c r="C816" s="71"/>
      <c r="D816" s="72"/>
      <c r="E816" s="72"/>
      <c r="F816" s="70"/>
      <c r="G816" s="70"/>
      <c r="H816" s="70"/>
      <c r="I816" s="70"/>
      <c r="J816" s="70"/>
      <c r="K816" s="70"/>
      <c r="L816" s="70"/>
      <c r="M816" s="70"/>
      <c r="N816" s="70"/>
      <c r="O816" s="70"/>
      <c r="P816" s="70"/>
      <c r="Q816" s="70"/>
    </row>
    <row r="817" spans="1:17" ht="15.75" customHeight="1" x14ac:dyDescent="0.25">
      <c r="A817" s="70"/>
      <c r="B817" s="71"/>
      <c r="C817" s="71"/>
      <c r="D817" s="72"/>
      <c r="E817" s="72"/>
      <c r="F817" s="70"/>
      <c r="G817" s="70"/>
      <c r="H817" s="70"/>
      <c r="I817" s="70"/>
      <c r="J817" s="70"/>
      <c r="K817" s="70"/>
      <c r="L817" s="70"/>
      <c r="M817" s="70"/>
      <c r="N817" s="70"/>
      <c r="O817" s="70"/>
      <c r="P817" s="70"/>
      <c r="Q817" s="70"/>
    </row>
    <row r="818" spans="1:17" ht="15.75" customHeight="1" x14ac:dyDescent="0.25">
      <c r="A818" s="70"/>
      <c r="B818" s="71"/>
      <c r="C818" s="71"/>
      <c r="D818" s="72"/>
      <c r="E818" s="72"/>
      <c r="F818" s="70"/>
      <c r="G818" s="70"/>
      <c r="H818" s="70"/>
      <c r="I818" s="70"/>
      <c r="J818" s="70"/>
      <c r="K818" s="70"/>
      <c r="L818" s="70"/>
      <c r="M818" s="70"/>
      <c r="N818" s="70"/>
      <c r="O818" s="70"/>
      <c r="P818" s="70"/>
      <c r="Q818" s="70"/>
    </row>
    <row r="819" spans="1:17" ht="15.75" customHeight="1" x14ac:dyDescent="0.25">
      <c r="A819" s="70"/>
      <c r="B819" s="71"/>
      <c r="C819" s="71"/>
      <c r="D819" s="72"/>
      <c r="E819" s="72"/>
      <c r="F819" s="70"/>
      <c r="G819" s="70"/>
      <c r="H819" s="70"/>
      <c r="I819" s="70"/>
      <c r="J819" s="70"/>
      <c r="K819" s="70"/>
      <c r="L819" s="70"/>
      <c r="M819" s="70"/>
      <c r="N819" s="70"/>
      <c r="O819" s="70"/>
      <c r="P819" s="70"/>
      <c r="Q819" s="70"/>
    </row>
    <row r="820" spans="1:17" ht="15.75" customHeight="1" x14ac:dyDescent="0.25">
      <c r="A820" s="70"/>
      <c r="B820" s="71"/>
      <c r="C820" s="71"/>
      <c r="D820" s="72"/>
      <c r="E820" s="72"/>
      <c r="F820" s="70"/>
      <c r="G820" s="70"/>
      <c r="H820" s="70"/>
      <c r="I820" s="70"/>
      <c r="J820" s="70"/>
      <c r="K820" s="70"/>
      <c r="L820" s="70"/>
      <c r="M820" s="70"/>
      <c r="N820" s="70"/>
      <c r="O820" s="70"/>
      <c r="P820" s="70"/>
      <c r="Q820" s="70"/>
    </row>
    <row r="821" spans="1:17" ht="15.75" customHeight="1" x14ac:dyDescent="0.25">
      <c r="A821" s="70"/>
      <c r="B821" s="71"/>
      <c r="C821" s="71"/>
      <c r="D821" s="72"/>
      <c r="E821" s="72"/>
      <c r="F821" s="70"/>
      <c r="G821" s="70"/>
      <c r="H821" s="70"/>
      <c r="I821" s="70"/>
      <c r="J821" s="70"/>
      <c r="K821" s="70"/>
      <c r="L821" s="70"/>
      <c r="M821" s="70"/>
      <c r="N821" s="70"/>
      <c r="O821" s="70"/>
      <c r="P821" s="70"/>
      <c r="Q821" s="70"/>
    </row>
    <row r="822" spans="1:17" ht="15.75" customHeight="1" x14ac:dyDescent="0.25">
      <c r="A822" s="70"/>
      <c r="B822" s="71"/>
      <c r="C822" s="71"/>
      <c r="D822" s="72"/>
      <c r="E822" s="72"/>
      <c r="F822" s="70"/>
      <c r="G822" s="70"/>
      <c r="H822" s="70"/>
      <c r="I822" s="70"/>
      <c r="J822" s="70"/>
      <c r="K822" s="70"/>
      <c r="L822" s="70"/>
      <c r="M822" s="70"/>
      <c r="N822" s="70"/>
      <c r="O822" s="70"/>
      <c r="P822" s="70"/>
      <c r="Q822" s="70"/>
    </row>
    <row r="823" spans="1:17" ht="15.75" customHeight="1" x14ac:dyDescent="0.25">
      <c r="A823" s="70"/>
      <c r="B823" s="71"/>
      <c r="C823" s="71"/>
      <c r="D823" s="72"/>
      <c r="E823" s="72"/>
      <c r="F823" s="70"/>
      <c r="G823" s="70"/>
      <c r="H823" s="70"/>
      <c r="I823" s="70"/>
      <c r="J823" s="70"/>
      <c r="K823" s="70"/>
      <c r="L823" s="70"/>
      <c r="M823" s="70"/>
      <c r="N823" s="70"/>
      <c r="O823" s="70"/>
      <c r="P823" s="70"/>
      <c r="Q823" s="70"/>
    </row>
    <row r="824" spans="1:17" ht="15.75" customHeight="1" x14ac:dyDescent="0.25">
      <c r="A824" s="70"/>
      <c r="B824" s="71"/>
      <c r="C824" s="71"/>
      <c r="D824" s="72"/>
      <c r="E824" s="72"/>
      <c r="F824" s="70"/>
      <c r="G824" s="70"/>
      <c r="H824" s="70"/>
      <c r="I824" s="70"/>
      <c r="J824" s="70"/>
      <c r="K824" s="70"/>
      <c r="L824" s="70"/>
      <c r="M824" s="70"/>
      <c r="N824" s="70"/>
      <c r="O824" s="70"/>
      <c r="P824" s="70"/>
      <c r="Q824" s="70"/>
    </row>
    <row r="825" spans="1:17" ht="15.75" customHeight="1" x14ac:dyDescent="0.25">
      <c r="A825" s="70"/>
      <c r="B825" s="71"/>
      <c r="C825" s="71"/>
      <c r="D825" s="72"/>
      <c r="E825" s="72"/>
      <c r="F825" s="70"/>
      <c r="G825" s="70"/>
      <c r="H825" s="70"/>
      <c r="I825" s="70"/>
      <c r="J825" s="70"/>
      <c r="K825" s="70"/>
      <c r="L825" s="70"/>
      <c r="M825" s="70"/>
      <c r="N825" s="70"/>
      <c r="O825" s="70"/>
      <c r="P825" s="70"/>
      <c r="Q825" s="70"/>
    </row>
    <row r="826" spans="1:17" ht="15.75" customHeight="1" x14ac:dyDescent="0.25">
      <c r="A826" s="70"/>
      <c r="B826" s="71"/>
      <c r="C826" s="71"/>
      <c r="D826" s="72"/>
      <c r="E826" s="72"/>
      <c r="F826" s="70"/>
      <c r="G826" s="70"/>
      <c r="H826" s="70"/>
      <c r="I826" s="70"/>
      <c r="J826" s="70"/>
      <c r="K826" s="70"/>
      <c r="L826" s="70"/>
      <c r="M826" s="70"/>
      <c r="N826" s="70"/>
      <c r="O826" s="70"/>
      <c r="P826" s="70"/>
      <c r="Q826" s="70"/>
    </row>
    <row r="827" spans="1:17" ht="15.75" customHeight="1" x14ac:dyDescent="0.25">
      <c r="A827" s="70"/>
      <c r="B827" s="71"/>
      <c r="C827" s="71"/>
      <c r="D827" s="72"/>
      <c r="E827" s="72"/>
      <c r="F827" s="70"/>
      <c r="G827" s="70"/>
      <c r="H827" s="70"/>
      <c r="I827" s="70"/>
      <c r="J827" s="70"/>
      <c r="K827" s="70"/>
      <c r="L827" s="70"/>
      <c r="M827" s="70"/>
      <c r="N827" s="70"/>
      <c r="O827" s="70"/>
      <c r="P827" s="70"/>
      <c r="Q827" s="70"/>
    </row>
    <row r="828" spans="1:17" ht="15.75" customHeight="1" x14ac:dyDescent="0.25">
      <c r="A828" s="70"/>
      <c r="B828" s="71"/>
      <c r="C828" s="71"/>
      <c r="D828" s="72"/>
      <c r="E828" s="72"/>
      <c r="F828" s="70"/>
      <c r="G828" s="70"/>
      <c r="H828" s="70"/>
      <c r="I828" s="70"/>
      <c r="J828" s="70"/>
      <c r="K828" s="70"/>
      <c r="L828" s="70"/>
      <c r="M828" s="70"/>
      <c r="N828" s="70"/>
      <c r="O828" s="70"/>
      <c r="P828" s="70"/>
      <c r="Q828" s="70"/>
    </row>
    <row r="829" spans="1:17" ht="15.75" customHeight="1" x14ac:dyDescent="0.25">
      <c r="A829" s="70"/>
      <c r="B829" s="71"/>
      <c r="C829" s="71"/>
      <c r="D829" s="72"/>
      <c r="E829" s="72"/>
      <c r="F829" s="70"/>
      <c r="G829" s="70"/>
      <c r="H829" s="70"/>
      <c r="I829" s="70"/>
      <c r="J829" s="70"/>
      <c r="K829" s="70"/>
      <c r="L829" s="70"/>
      <c r="M829" s="70"/>
      <c r="N829" s="70"/>
      <c r="O829" s="70"/>
      <c r="P829" s="70"/>
      <c r="Q829" s="70"/>
    </row>
    <row r="830" spans="1:17" ht="15.75" customHeight="1" x14ac:dyDescent="0.25">
      <c r="A830" s="70"/>
      <c r="B830" s="71"/>
      <c r="C830" s="71"/>
      <c r="D830" s="72"/>
      <c r="E830" s="72"/>
      <c r="F830" s="70"/>
      <c r="G830" s="70"/>
      <c r="H830" s="70"/>
      <c r="I830" s="70"/>
      <c r="J830" s="70"/>
      <c r="K830" s="70"/>
      <c r="L830" s="70"/>
      <c r="M830" s="70"/>
      <c r="N830" s="70"/>
      <c r="O830" s="70"/>
      <c r="P830" s="70"/>
      <c r="Q830" s="70"/>
    </row>
    <row r="831" spans="1:17" ht="15.75" customHeight="1" x14ac:dyDescent="0.25">
      <c r="A831" s="70"/>
      <c r="B831" s="71"/>
      <c r="C831" s="71"/>
      <c r="D831" s="72"/>
      <c r="E831" s="72"/>
      <c r="F831" s="70"/>
      <c r="G831" s="70"/>
      <c r="H831" s="70"/>
      <c r="I831" s="70"/>
      <c r="J831" s="70"/>
      <c r="K831" s="70"/>
      <c r="L831" s="70"/>
      <c r="M831" s="70"/>
      <c r="N831" s="70"/>
      <c r="O831" s="70"/>
      <c r="P831" s="70"/>
      <c r="Q831" s="70"/>
    </row>
    <row r="832" spans="1:17" ht="15.75" customHeight="1" x14ac:dyDescent="0.25">
      <c r="A832" s="70"/>
      <c r="B832" s="71"/>
      <c r="C832" s="71"/>
      <c r="D832" s="72"/>
      <c r="E832" s="72"/>
      <c r="F832" s="70"/>
      <c r="G832" s="70"/>
      <c r="H832" s="70"/>
      <c r="I832" s="70"/>
      <c r="J832" s="70"/>
      <c r="K832" s="70"/>
      <c r="L832" s="70"/>
      <c r="M832" s="70"/>
      <c r="N832" s="70"/>
      <c r="O832" s="70"/>
      <c r="P832" s="70"/>
      <c r="Q832" s="70"/>
    </row>
    <row r="833" spans="1:17" ht="15.75" customHeight="1" x14ac:dyDescent="0.25">
      <c r="A833" s="70"/>
      <c r="B833" s="71"/>
      <c r="C833" s="71"/>
      <c r="D833" s="72"/>
      <c r="E833" s="72"/>
      <c r="F833" s="70"/>
      <c r="G833" s="70"/>
      <c r="H833" s="70"/>
      <c r="I833" s="70"/>
      <c r="J833" s="70"/>
      <c r="K833" s="70"/>
      <c r="L833" s="70"/>
      <c r="M833" s="70"/>
      <c r="N833" s="70"/>
      <c r="O833" s="70"/>
      <c r="P833" s="70"/>
      <c r="Q833" s="70"/>
    </row>
    <row r="834" spans="1:17" ht="15.75" customHeight="1" x14ac:dyDescent="0.25">
      <c r="A834" s="70"/>
      <c r="B834" s="71"/>
      <c r="C834" s="71"/>
      <c r="D834" s="72"/>
      <c r="E834" s="72"/>
      <c r="F834" s="70"/>
      <c r="G834" s="70"/>
      <c r="H834" s="70"/>
      <c r="I834" s="70"/>
      <c r="J834" s="70"/>
      <c r="K834" s="70"/>
      <c r="L834" s="70"/>
      <c r="M834" s="70"/>
      <c r="N834" s="70"/>
      <c r="O834" s="70"/>
      <c r="P834" s="70"/>
      <c r="Q834" s="70"/>
    </row>
    <row r="835" spans="1:17" ht="15.75" customHeight="1" x14ac:dyDescent="0.25">
      <c r="A835" s="70"/>
      <c r="B835" s="71"/>
      <c r="C835" s="71"/>
      <c r="D835" s="72"/>
      <c r="E835" s="72"/>
      <c r="F835" s="70"/>
      <c r="G835" s="70"/>
      <c r="H835" s="70"/>
      <c r="I835" s="70"/>
      <c r="J835" s="70"/>
      <c r="K835" s="70"/>
      <c r="L835" s="70"/>
      <c r="M835" s="70"/>
      <c r="N835" s="70"/>
      <c r="O835" s="70"/>
      <c r="P835" s="70"/>
      <c r="Q835" s="70"/>
    </row>
    <row r="836" spans="1:17" ht="15.75" customHeight="1" x14ac:dyDescent="0.25">
      <c r="A836" s="70"/>
      <c r="B836" s="71"/>
      <c r="C836" s="71"/>
      <c r="D836" s="72"/>
      <c r="E836" s="72"/>
      <c r="F836" s="70"/>
      <c r="G836" s="70"/>
      <c r="H836" s="70"/>
      <c r="I836" s="70"/>
      <c r="J836" s="70"/>
      <c r="K836" s="70"/>
      <c r="L836" s="70"/>
      <c r="M836" s="70"/>
      <c r="N836" s="70"/>
      <c r="O836" s="70"/>
      <c r="P836" s="70"/>
      <c r="Q836" s="70"/>
    </row>
    <row r="837" spans="1:17" ht="15.75" customHeight="1" x14ac:dyDescent="0.25">
      <c r="A837" s="70"/>
      <c r="B837" s="71"/>
      <c r="C837" s="71"/>
      <c r="D837" s="72"/>
      <c r="E837" s="72"/>
      <c r="F837" s="70"/>
      <c r="G837" s="70"/>
      <c r="H837" s="70"/>
      <c r="I837" s="70"/>
      <c r="J837" s="70"/>
      <c r="K837" s="70"/>
      <c r="L837" s="70"/>
      <c r="M837" s="70"/>
      <c r="N837" s="70"/>
      <c r="O837" s="70"/>
      <c r="P837" s="70"/>
      <c r="Q837" s="70"/>
    </row>
    <row r="838" spans="1:17" ht="15.75" customHeight="1" x14ac:dyDescent="0.25">
      <c r="A838" s="70"/>
      <c r="B838" s="71"/>
      <c r="C838" s="71"/>
      <c r="D838" s="72"/>
      <c r="E838" s="72"/>
      <c r="F838" s="70"/>
      <c r="G838" s="70"/>
      <c r="H838" s="70"/>
      <c r="I838" s="70"/>
      <c r="J838" s="70"/>
      <c r="K838" s="70"/>
      <c r="L838" s="70"/>
      <c r="M838" s="70"/>
      <c r="N838" s="70"/>
      <c r="O838" s="70"/>
      <c r="P838" s="70"/>
      <c r="Q838" s="70"/>
    </row>
    <row r="839" spans="1:17" ht="15.75" customHeight="1" x14ac:dyDescent="0.25">
      <c r="A839" s="70"/>
      <c r="B839" s="71"/>
      <c r="C839" s="71"/>
      <c r="D839" s="72"/>
      <c r="E839" s="72"/>
      <c r="F839" s="70"/>
      <c r="G839" s="70"/>
      <c r="H839" s="70"/>
      <c r="I839" s="70"/>
      <c r="J839" s="70"/>
      <c r="K839" s="70"/>
      <c r="L839" s="70"/>
      <c r="M839" s="70"/>
      <c r="N839" s="70"/>
      <c r="O839" s="70"/>
      <c r="P839" s="70"/>
      <c r="Q839" s="70"/>
    </row>
    <row r="840" spans="1:17" ht="15.75" customHeight="1" x14ac:dyDescent="0.25">
      <c r="A840" s="70"/>
      <c r="B840" s="71"/>
      <c r="C840" s="71"/>
      <c r="D840" s="72"/>
      <c r="E840" s="72"/>
      <c r="F840" s="70"/>
      <c r="G840" s="70"/>
      <c r="H840" s="70"/>
      <c r="I840" s="70"/>
      <c r="J840" s="70"/>
      <c r="K840" s="70"/>
      <c r="L840" s="70"/>
      <c r="M840" s="70"/>
      <c r="N840" s="70"/>
      <c r="O840" s="70"/>
      <c r="P840" s="70"/>
      <c r="Q840" s="70"/>
    </row>
    <row r="841" spans="1:17" ht="15.75" customHeight="1" x14ac:dyDescent="0.25">
      <c r="A841" s="70"/>
      <c r="B841" s="71"/>
      <c r="C841" s="71"/>
      <c r="D841" s="72"/>
      <c r="E841" s="72"/>
      <c r="F841" s="70"/>
      <c r="G841" s="70"/>
      <c r="H841" s="70"/>
      <c r="I841" s="70"/>
      <c r="J841" s="70"/>
      <c r="K841" s="70"/>
      <c r="L841" s="70"/>
      <c r="M841" s="70"/>
      <c r="N841" s="70"/>
      <c r="O841" s="70"/>
      <c r="P841" s="70"/>
      <c r="Q841" s="70"/>
    </row>
    <row r="842" spans="1:17" ht="15.75" customHeight="1" x14ac:dyDescent="0.25">
      <c r="A842" s="70"/>
      <c r="B842" s="71"/>
      <c r="C842" s="71"/>
      <c r="D842" s="72"/>
      <c r="E842" s="72"/>
      <c r="F842" s="70"/>
      <c r="G842" s="70"/>
      <c r="H842" s="70"/>
      <c r="I842" s="70"/>
      <c r="J842" s="70"/>
      <c r="K842" s="70"/>
      <c r="L842" s="70"/>
      <c r="M842" s="70"/>
      <c r="N842" s="70"/>
      <c r="O842" s="70"/>
      <c r="P842" s="70"/>
      <c r="Q842" s="70"/>
    </row>
    <row r="843" spans="1:17" ht="15.75" customHeight="1" x14ac:dyDescent="0.25">
      <c r="A843" s="70"/>
      <c r="B843" s="71"/>
      <c r="C843" s="71"/>
      <c r="D843" s="72"/>
      <c r="E843" s="72"/>
      <c r="F843" s="70"/>
      <c r="G843" s="70"/>
      <c r="H843" s="70"/>
      <c r="I843" s="70"/>
      <c r="J843" s="70"/>
      <c r="K843" s="70"/>
      <c r="L843" s="70"/>
      <c r="M843" s="70"/>
      <c r="N843" s="70"/>
      <c r="O843" s="70"/>
      <c r="P843" s="70"/>
      <c r="Q843" s="70"/>
    </row>
    <row r="844" spans="1:17" ht="15.75" customHeight="1" x14ac:dyDescent="0.25">
      <c r="A844" s="70"/>
      <c r="B844" s="71"/>
      <c r="C844" s="71"/>
      <c r="D844" s="72"/>
      <c r="E844" s="72"/>
      <c r="F844" s="70"/>
      <c r="G844" s="70"/>
      <c r="H844" s="70"/>
      <c r="I844" s="70"/>
      <c r="J844" s="70"/>
      <c r="K844" s="70"/>
      <c r="L844" s="70"/>
      <c r="M844" s="70"/>
      <c r="N844" s="70"/>
      <c r="O844" s="70"/>
      <c r="P844" s="70"/>
      <c r="Q844" s="70"/>
    </row>
    <row r="845" spans="1:17" ht="15.75" customHeight="1" x14ac:dyDescent="0.25">
      <c r="A845" s="70"/>
      <c r="B845" s="71"/>
      <c r="C845" s="71"/>
      <c r="D845" s="72"/>
      <c r="E845" s="72"/>
      <c r="F845" s="70"/>
      <c r="G845" s="70"/>
      <c r="H845" s="70"/>
      <c r="I845" s="70"/>
      <c r="J845" s="70"/>
      <c r="K845" s="70"/>
      <c r="L845" s="70"/>
      <c r="M845" s="70"/>
      <c r="N845" s="70"/>
      <c r="O845" s="70"/>
      <c r="P845" s="70"/>
      <c r="Q845" s="70"/>
    </row>
    <row r="846" spans="1:17" ht="15.75" customHeight="1" x14ac:dyDescent="0.25">
      <c r="A846" s="70"/>
      <c r="B846" s="71"/>
      <c r="C846" s="71"/>
      <c r="D846" s="72"/>
      <c r="E846" s="72"/>
      <c r="F846" s="70"/>
      <c r="G846" s="70"/>
      <c r="H846" s="70"/>
      <c r="I846" s="70"/>
      <c r="J846" s="70"/>
      <c r="K846" s="70"/>
      <c r="L846" s="70"/>
      <c r="M846" s="70"/>
      <c r="N846" s="70"/>
      <c r="O846" s="70"/>
      <c r="P846" s="70"/>
      <c r="Q846" s="70"/>
    </row>
    <row r="847" spans="1:17" ht="15.75" customHeight="1" x14ac:dyDescent="0.25">
      <c r="A847" s="70"/>
      <c r="B847" s="71"/>
      <c r="C847" s="71"/>
      <c r="D847" s="72"/>
      <c r="E847" s="72"/>
      <c r="F847" s="70"/>
      <c r="G847" s="70"/>
      <c r="H847" s="70"/>
      <c r="I847" s="70"/>
      <c r="J847" s="70"/>
      <c r="K847" s="70"/>
      <c r="L847" s="70"/>
      <c r="M847" s="70"/>
      <c r="N847" s="70"/>
      <c r="O847" s="70"/>
      <c r="P847" s="70"/>
      <c r="Q847" s="70"/>
    </row>
    <row r="848" spans="1:17" ht="15.75" customHeight="1" x14ac:dyDescent="0.25">
      <c r="A848" s="70"/>
      <c r="B848" s="71"/>
      <c r="C848" s="71"/>
      <c r="D848" s="72"/>
      <c r="E848" s="72"/>
      <c r="F848" s="70"/>
      <c r="G848" s="70"/>
      <c r="H848" s="70"/>
      <c r="I848" s="70"/>
      <c r="J848" s="70"/>
      <c r="K848" s="70"/>
      <c r="L848" s="70"/>
      <c r="M848" s="70"/>
      <c r="N848" s="70"/>
      <c r="O848" s="70"/>
      <c r="P848" s="70"/>
      <c r="Q848" s="70"/>
    </row>
    <row r="849" spans="1:17" ht="15.75" customHeight="1" x14ac:dyDescent="0.25">
      <c r="A849" s="70"/>
      <c r="B849" s="71"/>
      <c r="C849" s="71"/>
      <c r="D849" s="72"/>
      <c r="E849" s="72"/>
      <c r="F849" s="70"/>
      <c r="G849" s="70"/>
      <c r="H849" s="70"/>
      <c r="I849" s="70"/>
      <c r="J849" s="70"/>
      <c r="K849" s="70"/>
      <c r="L849" s="70"/>
      <c r="M849" s="70"/>
      <c r="N849" s="70"/>
      <c r="O849" s="70"/>
      <c r="P849" s="70"/>
      <c r="Q849" s="70"/>
    </row>
    <row r="850" spans="1:17" ht="15.75" customHeight="1" x14ac:dyDescent="0.25">
      <c r="A850" s="70"/>
      <c r="B850" s="71"/>
      <c r="C850" s="71"/>
      <c r="D850" s="72"/>
      <c r="E850" s="72"/>
      <c r="F850" s="70"/>
      <c r="G850" s="70"/>
      <c r="H850" s="70"/>
      <c r="I850" s="70"/>
      <c r="J850" s="70"/>
      <c r="K850" s="70"/>
      <c r="L850" s="70"/>
      <c r="M850" s="70"/>
      <c r="N850" s="70"/>
      <c r="O850" s="70"/>
      <c r="P850" s="70"/>
      <c r="Q850" s="70"/>
    </row>
    <row r="851" spans="1:17" ht="15.75" customHeight="1" x14ac:dyDescent="0.25">
      <c r="A851" s="70"/>
      <c r="B851" s="71"/>
      <c r="C851" s="71"/>
      <c r="D851" s="72"/>
      <c r="E851" s="72"/>
      <c r="F851" s="70"/>
      <c r="G851" s="70"/>
      <c r="H851" s="70"/>
      <c r="I851" s="70"/>
      <c r="J851" s="70"/>
      <c r="K851" s="70"/>
      <c r="L851" s="70"/>
      <c r="M851" s="70"/>
      <c r="N851" s="70"/>
      <c r="O851" s="70"/>
      <c r="P851" s="70"/>
      <c r="Q851" s="70"/>
    </row>
    <row r="852" spans="1:17" ht="15.75" customHeight="1" x14ac:dyDescent="0.25">
      <c r="A852" s="70"/>
      <c r="B852" s="71"/>
      <c r="C852" s="71"/>
      <c r="D852" s="72"/>
      <c r="E852" s="72"/>
      <c r="F852" s="70"/>
      <c r="G852" s="70"/>
      <c r="H852" s="70"/>
      <c r="I852" s="70"/>
      <c r="J852" s="70"/>
      <c r="K852" s="70"/>
      <c r="L852" s="70"/>
      <c r="M852" s="70"/>
      <c r="N852" s="70"/>
      <c r="O852" s="70"/>
      <c r="P852" s="70"/>
      <c r="Q852" s="70"/>
    </row>
    <row r="853" spans="1:17" ht="15.75" customHeight="1" x14ac:dyDescent="0.25">
      <c r="A853" s="70"/>
      <c r="B853" s="71"/>
      <c r="C853" s="71"/>
      <c r="D853" s="72"/>
      <c r="E853" s="72"/>
      <c r="F853" s="70"/>
      <c r="G853" s="70"/>
      <c r="H853" s="70"/>
      <c r="I853" s="70"/>
      <c r="J853" s="70"/>
      <c r="K853" s="70"/>
      <c r="L853" s="70"/>
      <c r="M853" s="70"/>
      <c r="N853" s="70"/>
      <c r="O853" s="70"/>
      <c r="P853" s="70"/>
      <c r="Q853" s="70"/>
    </row>
    <row r="854" spans="1:17" ht="15.75" customHeight="1" x14ac:dyDescent="0.25">
      <c r="A854" s="70"/>
      <c r="B854" s="71"/>
      <c r="C854" s="71"/>
      <c r="D854" s="72"/>
      <c r="E854" s="72"/>
      <c r="F854" s="70"/>
      <c r="G854" s="70"/>
      <c r="H854" s="70"/>
      <c r="I854" s="70"/>
      <c r="J854" s="70"/>
      <c r="K854" s="70"/>
      <c r="L854" s="70"/>
      <c r="M854" s="70"/>
      <c r="N854" s="70"/>
      <c r="O854" s="70"/>
      <c r="P854" s="70"/>
      <c r="Q854" s="70"/>
    </row>
    <row r="855" spans="1:17" ht="15.75" customHeight="1" x14ac:dyDescent="0.25">
      <c r="A855" s="70"/>
      <c r="B855" s="71"/>
      <c r="C855" s="71"/>
      <c r="D855" s="72"/>
      <c r="E855" s="72"/>
      <c r="F855" s="70"/>
      <c r="G855" s="70"/>
      <c r="H855" s="70"/>
      <c r="I855" s="70"/>
      <c r="J855" s="70"/>
      <c r="K855" s="70"/>
      <c r="L855" s="70"/>
      <c r="M855" s="70"/>
      <c r="N855" s="70"/>
      <c r="O855" s="70"/>
      <c r="P855" s="70"/>
      <c r="Q855" s="70"/>
    </row>
    <row r="856" spans="1:17" ht="15.75" customHeight="1" x14ac:dyDescent="0.25">
      <c r="A856" s="70"/>
      <c r="B856" s="71"/>
      <c r="C856" s="71"/>
      <c r="D856" s="72"/>
      <c r="E856" s="72"/>
      <c r="F856" s="70"/>
      <c r="G856" s="70"/>
      <c r="H856" s="70"/>
      <c r="I856" s="70"/>
      <c r="J856" s="70"/>
      <c r="K856" s="70"/>
      <c r="L856" s="70"/>
      <c r="M856" s="70"/>
      <c r="N856" s="70"/>
      <c r="O856" s="70"/>
      <c r="P856" s="70"/>
      <c r="Q856" s="70"/>
    </row>
    <row r="857" spans="1:17" ht="15.75" customHeight="1" x14ac:dyDescent="0.25">
      <c r="A857" s="70"/>
      <c r="B857" s="71"/>
      <c r="C857" s="71"/>
      <c r="D857" s="72"/>
      <c r="E857" s="72"/>
      <c r="F857" s="70"/>
      <c r="G857" s="70"/>
      <c r="H857" s="70"/>
      <c r="I857" s="70"/>
      <c r="J857" s="70"/>
      <c r="K857" s="70"/>
      <c r="L857" s="70"/>
      <c r="M857" s="70"/>
      <c r="N857" s="70"/>
      <c r="O857" s="70"/>
      <c r="P857" s="70"/>
      <c r="Q857" s="70"/>
    </row>
    <row r="858" spans="1:17" ht="15.75" customHeight="1" x14ac:dyDescent="0.25">
      <c r="A858" s="70"/>
      <c r="B858" s="71"/>
      <c r="C858" s="71"/>
      <c r="D858" s="72"/>
      <c r="E858" s="72"/>
      <c r="F858" s="70"/>
      <c r="G858" s="70"/>
      <c r="H858" s="70"/>
      <c r="I858" s="70"/>
      <c r="J858" s="70"/>
      <c r="K858" s="70"/>
      <c r="L858" s="70"/>
      <c r="M858" s="70"/>
      <c r="N858" s="70"/>
      <c r="O858" s="70"/>
      <c r="P858" s="70"/>
      <c r="Q858" s="70"/>
    </row>
    <row r="859" spans="1:17" ht="15.75" customHeight="1" x14ac:dyDescent="0.25">
      <c r="A859" s="70"/>
      <c r="B859" s="71"/>
      <c r="C859" s="71"/>
      <c r="D859" s="72"/>
      <c r="E859" s="72"/>
      <c r="F859" s="70"/>
      <c r="G859" s="70"/>
      <c r="H859" s="70"/>
      <c r="I859" s="70"/>
      <c r="J859" s="70"/>
      <c r="K859" s="70"/>
      <c r="L859" s="70"/>
      <c r="M859" s="70"/>
      <c r="N859" s="70"/>
      <c r="O859" s="70"/>
      <c r="P859" s="70"/>
      <c r="Q859" s="70"/>
    </row>
    <row r="860" spans="1:17" ht="15.75" customHeight="1" x14ac:dyDescent="0.25">
      <c r="A860" s="70"/>
      <c r="B860" s="71"/>
      <c r="C860" s="71"/>
      <c r="D860" s="72"/>
      <c r="E860" s="72"/>
      <c r="F860" s="70"/>
      <c r="G860" s="70"/>
      <c r="H860" s="70"/>
      <c r="I860" s="70"/>
      <c r="J860" s="70"/>
      <c r="K860" s="70"/>
      <c r="L860" s="70"/>
      <c r="M860" s="70"/>
      <c r="N860" s="70"/>
      <c r="O860" s="70"/>
      <c r="P860" s="70"/>
      <c r="Q860" s="70"/>
    </row>
    <row r="861" spans="1:17" ht="15.75" customHeight="1" x14ac:dyDescent="0.25">
      <c r="A861" s="70"/>
      <c r="B861" s="71"/>
      <c r="C861" s="71"/>
      <c r="D861" s="72"/>
      <c r="E861" s="72"/>
      <c r="F861" s="70"/>
      <c r="G861" s="70"/>
      <c r="H861" s="70"/>
      <c r="I861" s="70"/>
      <c r="J861" s="70"/>
      <c r="K861" s="70"/>
      <c r="L861" s="70"/>
      <c r="M861" s="70"/>
      <c r="N861" s="70"/>
      <c r="O861" s="70"/>
      <c r="P861" s="70"/>
      <c r="Q861" s="70"/>
    </row>
    <row r="862" spans="1:17" ht="15.75" customHeight="1" x14ac:dyDescent="0.25">
      <c r="A862" s="70"/>
      <c r="B862" s="71"/>
      <c r="C862" s="71"/>
      <c r="D862" s="72"/>
      <c r="E862" s="72"/>
      <c r="F862" s="70"/>
      <c r="G862" s="70"/>
      <c r="H862" s="70"/>
      <c r="I862" s="70"/>
      <c r="J862" s="70"/>
      <c r="K862" s="70"/>
      <c r="L862" s="70"/>
      <c r="M862" s="70"/>
      <c r="N862" s="70"/>
      <c r="O862" s="70"/>
      <c r="P862" s="70"/>
      <c r="Q862" s="70"/>
    </row>
    <row r="863" spans="1:17" ht="15.75" customHeight="1" x14ac:dyDescent="0.25">
      <c r="A863" s="70"/>
      <c r="B863" s="71"/>
      <c r="C863" s="71"/>
      <c r="D863" s="72"/>
      <c r="E863" s="72"/>
      <c r="F863" s="70"/>
      <c r="G863" s="70"/>
      <c r="H863" s="70"/>
      <c r="I863" s="70"/>
      <c r="J863" s="70"/>
      <c r="K863" s="70"/>
      <c r="L863" s="70"/>
      <c r="M863" s="70"/>
      <c r="N863" s="70"/>
      <c r="O863" s="70"/>
      <c r="P863" s="70"/>
      <c r="Q863" s="70"/>
    </row>
    <row r="864" spans="1:17" ht="15.75" customHeight="1" x14ac:dyDescent="0.25">
      <c r="A864" s="70"/>
      <c r="B864" s="71"/>
      <c r="C864" s="71"/>
      <c r="D864" s="72"/>
      <c r="E864" s="72"/>
      <c r="F864" s="70"/>
      <c r="G864" s="70"/>
      <c r="H864" s="70"/>
      <c r="I864" s="70"/>
      <c r="J864" s="70"/>
      <c r="K864" s="70"/>
      <c r="L864" s="70"/>
      <c r="M864" s="70"/>
      <c r="N864" s="70"/>
      <c r="O864" s="70"/>
      <c r="P864" s="70"/>
      <c r="Q864" s="70"/>
    </row>
    <row r="865" spans="1:17" ht="15.75" customHeight="1" x14ac:dyDescent="0.25">
      <c r="A865" s="70"/>
      <c r="B865" s="71"/>
      <c r="C865" s="71"/>
      <c r="D865" s="72"/>
      <c r="E865" s="72"/>
      <c r="F865" s="70"/>
      <c r="G865" s="70"/>
      <c r="H865" s="70"/>
      <c r="I865" s="70"/>
      <c r="J865" s="70"/>
      <c r="K865" s="70"/>
      <c r="L865" s="70"/>
      <c r="M865" s="70"/>
      <c r="N865" s="70"/>
      <c r="O865" s="70"/>
      <c r="P865" s="70"/>
      <c r="Q865" s="70"/>
    </row>
    <row r="866" spans="1:17" ht="15.75" customHeight="1" x14ac:dyDescent="0.25">
      <c r="A866" s="70"/>
      <c r="B866" s="71"/>
      <c r="C866" s="71"/>
      <c r="D866" s="72"/>
      <c r="E866" s="72"/>
      <c r="F866" s="70"/>
      <c r="G866" s="70"/>
      <c r="H866" s="70"/>
      <c r="I866" s="70"/>
      <c r="J866" s="70"/>
      <c r="K866" s="70"/>
      <c r="L866" s="70"/>
      <c r="M866" s="70"/>
      <c r="N866" s="70"/>
      <c r="O866" s="70"/>
      <c r="P866" s="70"/>
      <c r="Q866" s="70"/>
    </row>
    <row r="867" spans="1:17" ht="15.75" customHeight="1" x14ac:dyDescent="0.25">
      <c r="A867" s="70"/>
      <c r="B867" s="71"/>
      <c r="C867" s="71"/>
      <c r="D867" s="72"/>
      <c r="E867" s="72"/>
      <c r="F867" s="70"/>
      <c r="G867" s="70"/>
      <c r="H867" s="70"/>
      <c r="I867" s="70"/>
      <c r="J867" s="70"/>
      <c r="K867" s="70"/>
      <c r="L867" s="70"/>
      <c r="M867" s="70"/>
      <c r="N867" s="70"/>
      <c r="O867" s="70"/>
      <c r="P867" s="70"/>
      <c r="Q867" s="70"/>
    </row>
    <row r="868" spans="1:17" ht="15.75" customHeight="1" x14ac:dyDescent="0.25">
      <c r="A868" s="70"/>
      <c r="B868" s="71"/>
      <c r="C868" s="71"/>
      <c r="D868" s="72"/>
      <c r="E868" s="72"/>
      <c r="F868" s="70"/>
      <c r="G868" s="70"/>
      <c r="H868" s="70"/>
      <c r="I868" s="70"/>
      <c r="J868" s="70"/>
      <c r="K868" s="70"/>
      <c r="L868" s="70"/>
      <c r="M868" s="70"/>
      <c r="N868" s="70"/>
      <c r="O868" s="70"/>
      <c r="P868" s="70"/>
      <c r="Q868" s="70"/>
    </row>
    <row r="869" spans="1:17" ht="15.75" customHeight="1" x14ac:dyDescent="0.25">
      <c r="A869" s="70"/>
      <c r="B869" s="71"/>
      <c r="C869" s="71"/>
      <c r="D869" s="72"/>
      <c r="E869" s="72"/>
      <c r="F869" s="70"/>
      <c r="G869" s="70"/>
      <c r="H869" s="70"/>
      <c r="I869" s="70"/>
      <c r="J869" s="70"/>
      <c r="K869" s="70"/>
      <c r="L869" s="70"/>
      <c r="M869" s="70"/>
      <c r="N869" s="70"/>
      <c r="O869" s="70"/>
      <c r="P869" s="70"/>
      <c r="Q869" s="70"/>
    </row>
    <row r="870" spans="1:17" ht="15.75" customHeight="1" x14ac:dyDescent="0.25">
      <c r="A870" s="70"/>
      <c r="B870" s="71"/>
      <c r="C870" s="71"/>
      <c r="D870" s="72"/>
      <c r="E870" s="72"/>
      <c r="F870" s="70"/>
      <c r="G870" s="70"/>
      <c r="H870" s="70"/>
      <c r="I870" s="70"/>
      <c r="J870" s="70"/>
      <c r="K870" s="70"/>
      <c r="L870" s="70"/>
      <c r="M870" s="70"/>
      <c r="N870" s="70"/>
      <c r="O870" s="70"/>
      <c r="P870" s="70"/>
      <c r="Q870" s="70"/>
    </row>
    <row r="871" spans="1:17" ht="15.75" customHeight="1" x14ac:dyDescent="0.25">
      <c r="A871" s="70"/>
      <c r="B871" s="71"/>
      <c r="C871" s="71"/>
      <c r="D871" s="72"/>
      <c r="E871" s="72"/>
      <c r="F871" s="70"/>
      <c r="G871" s="70"/>
      <c r="H871" s="70"/>
      <c r="I871" s="70"/>
      <c r="J871" s="70"/>
      <c r="K871" s="70"/>
      <c r="L871" s="70"/>
      <c r="M871" s="70"/>
      <c r="N871" s="70"/>
      <c r="O871" s="70"/>
      <c r="P871" s="70"/>
      <c r="Q871" s="70"/>
    </row>
    <row r="872" spans="1:17" ht="15.75" customHeight="1" x14ac:dyDescent="0.25">
      <c r="A872" s="70"/>
      <c r="B872" s="71"/>
      <c r="C872" s="71"/>
      <c r="D872" s="72"/>
      <c r="E872" s="72"/>
      <c r="F872" s="70"/>
      <c r="G872" s="70"/>
      <c r="H872" s="70"/>
      <c r="I872" s="70"/>
      <c r="J872" s="70"/>
      <c r="K872" s="70"/>
      <c r="L872" s="70"/>
      <c r="M872" s="70"/>
      <c r="N872" s="70"/>
      <c r="O872" s="70"/>
      <c r="P872" s="70"/>
      <c r="Q872" s="70"/>
    </row>
    <row r="873" spans="1:17" ht="15.75" customHeight="1" x14ac:dyDescent="0.25">
      <c r="A873" s="70"/>
      <c r="B873" s="71"/>
      <c r="C873" s="71"/>
      <c r="D873" s="72"/>
      <c r="E873" s="72"/>
      <c r="F873" s="70"/>
      <c r="G873" s="70"/>
      <c r="H873" s="70"/>
      <c r="I873" s="70"/>
      <c r="J873" s="70"/>
      <c r="K873" s="70"/>
      <c r="L873" s="70"/>
      <c r="M873" s="70"/>
      <c r="N873" s="70"/>
      <c r="O873" s="70"/>
      <c r="P873" s="70"/>
      <c r="Q873" s="70"/>
    </row>
    <row r="874" spans="1:17" ht="15.75" customHeight="1" x14ac:dyDescent="0.25">
      <c r="A874" s="70"/>
      <c r="B874" s="71"/>
      <c r="C874" s="71"/>
      <c r="D874" s="72"/>
      <c r="E874" s="72"/>
      <c r="F874" s="70"/>
      <c r="G874" s="70"/>
      <c r="H874" s="70"/>
      <c r="I874" s="70"/>
      <c r="J874" s="70"/>
      <c r="K874" s="70"/>
      <c r="L874" s="70"/>
      <c r="M874" s="70"/>
      <c r="N874" s="70"/>
      <c r="O874" s="70"/>
      <c r="P874" s="70"/>
      <c r="Q874" s="70"/>
    </row>
    <row r="875" spans="1:17" ht="15.75" customHeight="1" x14ac:dyDescent="0.25">
      <c r="A875" s="70"/>
      <c r="B875" s="71"/>
      <c r="C875" s="71"/>
      <c r="D875" s="72"/>
      <c r="E875" s="72"/>
      <c r="F875" s="70"/>
      <c r="G875" s="70"/>
      <c r="H875" s="70"/>
      <c r="I875" s="70"/>
      <c r="J875" s="70"/>
      <c r="K875" s="70"/>
      <c r="L875" s="70"/>
      <c r="M875" s="70"/>
      <c r="N875" s="70"/>
      <c r="O875" s="70"/>
      <c r="P875" s="70"/>
      <c r="Q875" s="70"/>
    </row>
    <row r="876" spans="1:17" ht="15.75" customHeight="1" x14ac:dyDescent="0.25">
      <c r="A876" s="70"/>
      <c r="B876" s="71"/>
      <c r="C876" s="71"/>
      <c r="D876" s="72"/>
      <c r="E876" s="72"/>
      <c r="F876" s="70"/>
      <c r="G876" s="70"/>
      <c r="H876" s="70"/>
      <c r="I876" s="70"/>
      <c r="J876" s="70"/>
      <c r="K876" s="70"/>
      <c r="L876" s="70"/>
      <c r="M876" s="70"/>
      <c r="N876" s="70"/>
      <c r="O876" s="70"/>
      <c r="P876" s="70"/>
      <c r="Q876" s="70"/>
    </row>
    <row r="877" spans="1:17" ht="15.75" customHeight="1" x14ac:dyDescent="0.25">
      <c r="A877" s="70"/>
      <c r="B877" s="71"/>
      <c r="C877" s="71"/>
      <c r="D877" s="72"/>
      <c r="E877" s="72"/>
      <c r="F877" s="70"/>
      <c r="G877" s="70"/>
      <c r="H877" s="70"/>
      <c r="I877" s="70"/>
      <c r="J877" s="70"/>
      <c r="K877" s="70"/>
      <c r="L877" s="70"/>
      <c r="M877" s="70"/>
      <c r="N877" s="70"/>
      <c r="O877" s="70"/>
      <c r="P877" s="70"/>
      <c r="Q877" s="70"/>
    </row>
    <row r="878" spans="1:17" ht="15.75" customHeight="1" x14ac:dyDescent="0.25">
      <c r="A878" s="70"/>
      <c r="B878" s="71"/>
      <c r="C878" s="71"/>
      <c r="D878" s="72"/>
      <c r="E878" s="72"/>
      <c r="F878" s="70"/>
      <c r="G878" s="70"/>
      <c r="H878" s="70"/>
      <c r="I878" s="70"/>
      <c r="J878" s="70"/>
      <c r="K878" s="70"/>
      <c r="L878" s="70"/>
      <c r="M878" s="70"/>
      <c r="N878" s="70"/>
      <c r="O878" s="70"/>
      <c r="P878" s="70"/>
      <c r="Q878" s="70"/>
    </row>
    <row r="879" spans="1:17" ht="15.75" customHeight="1" x14ac:dyDescent="0.25">
      <c r="A879" s="70"/>
      <c r="B879" s="71"/>
      <c r="C879" s="71"/>
      <c r="D879" s="72"/>
      <c r="E879" s="72"/>
      <c r="F879" s="70"/>
      <c r="G879" s="70"/>
      <c r="H879" s="70"/>
      <c r="I879" s="70"/>
      <c r="J879" s="70"/>
      <c r="K879" s="70"/>
      <c r="L879" s="70"/>
      <c r="M879" s="70"/>
      <c r="N879" s="70"/>
      <c r="O879" s="70"/>
      <c r="P879" s="70"/>
      <c r="Q879" s="70"/>
    </row>
    <row r="880" spans="1:17" ht="15.75" customHeight="1" x14ac:dyDescent="0.25">
      <c r="A880" s="70"/>
      <c r="B880" s="71"/>
      <c r="C880" s="71"/>
      <c r="D880" s="72"/>
      <c r="E880" s="72"/>
      <c r="F880" s="70"/>
      <c r="G880" s="70"/>
      <c r="H880" s="70"/>
      <c r="I880" s="70"/>
      <c r="J880" s="70"/>
      <c r="K880" s="70"/>
      <c r="L880" s="70"/>
      <c r="M880" s="70"/>
      <c r="N880" s="70"/>
      <c r="O880" s="70"/>
      <c r="P880" s="70"/>
      <c r="Q880" s="70"/>
    </row>
    <row r="881" spans="1:17" ht="15.75" customHeight="1" x14ac:dyDescent="0.25">
      <c r="A881" s="70"/>
      <c r="B881" s="71"/>
      <c r="C881" s="71"/>
      <c r="D881" s="72"/>
      <c r="E881" s="72"/>
      <c r="F881" s="70"/>
      <c r="G881" s="70"/>
      <c r="H881" s="70"/>
      <c r="I881" s="70"/>
      <c r="J881" s="70"/>
      <c r="K881" s="70"/>
      <c r="L881" s="70"/>
      <c r="M881" s="70"/>
      <c r="N881" s="70"/>
      <c r="O881" s="70"/>
      <c r="P881" s="70"/>
      <c r="Q881" s="70"/>
    </row>
    <row r="882" spans="1:17" ht="15.75" customHeight="1" x14ac:dyDescent="0.25">
      <c r="A882" s="70"/>
      <c r="B882" s="71"/>
      <c r="C882" s="71"/>
      <c r="D882" s="72"/>
      <c r="E882" s="72"/>
      <c r="F882" s="70"/>
      <c r="G882" s="70"/>
      <c r="H882" s="70"/>
      <c r="I882" s="70"/>
      <c r="J882" s="70"/>
      <c r="K882" s="70"/>
      <c r="L882" s="70"/>
      <c r="M882" s="70"/>
      <c r="N882" s="70"/>
      <c r="O882" s="70"/>
      <c r="P882" s="70"/>
      <c r="Q882" s="70"/>
    </row>
    <row r="883" spans="1:17" ht="15.75" customHeight="1" x14ac:dyDescent="0.25">
      <c r="A883" s="70"/>
      <c r="B883" s="71"/>
      <c r="C883" s="71"/>
      <c r="D883" s="72"/>
      <c r="E883" s="72"/>
      <c r="F883" s="70"/>
      <c r="G883" s="70"/>
      <c r="H883" s="70"/>
      <c r="I883" s="70"/>
      <c r="J883" s="70"/>
      <c r="K883" s="70"/>
      <c r="L883" s="70"/>
      <c r="M883" s="70"/>
      <c r="N883" s="70"/>
      <c r="O883" s="70"/>
      <c r="P883" s="70"/>
      <c r="Q883" s="70"/>
    </row>
    <row r="884" spans="1:17" ht="15.75" customHeight="1" x14ac:dyDescent="0.25">
      <c r="A884" s="70"/>
      <c r="B884" s="71"/>
      <c r="C884" s="71"/>
      <c r="D884" s="72"/>
      <c r="E884" s="72"/>
      <c r="F884" s="70"/>
      <c r="G884" s="70"/>
      <c r="H884" s="70"/>
      <c r="I884" s="70"/>
      <c r="J884" s="70"/>
      <c r="K884" s="70"/>
      <c r="L884" s="70"/>
      <c r="M884" s="70"/>
      <c r="N884" s="70"/>
      <c r="O884" s="70"/>
      <c r="P884" s="70"/>
      <c r="Q884" s="70"/>
    </row>
    <row r="885" spans="1:17" ht="15.75" customHeight="1" x14ac:dyDescent="0.25">
      <c r="A885" s="70"/>
      <c r="B885" s="71"/>
      <c r="C885" s="71"/>
      <c r="D885" s="72"/>
      <c r="E885" s="72"/>
      <c r="F885" s="70"/>
      <c r="G885" s="70"/>
      <c r="H885" s="70"/>
      <c r="I885" s="70"/>
      <c r="J885" s="70"/>
      <c r="K885" s="70"/>
      <c r="L885" s="70"/>
      <c r="M885" s="70"/>
      <c r="N885" s="70"/>
      <c r="O885" s="70"/>
      <c r="P885" s="70"/>
      <c r="Q885" s="70"/>
    </row>
    <row r="886" spans="1:17" ht="15.75" customHeight="1" x14ac:dyDescent="0.25">
      <c r="A886" s="70"/>
      <c r="B886" s="71"/>
      <c r="C886" s="71"/>
      <c r="D886" s="72"/>
      <c r="E886" s="72"/>
      <c r="F886" s="70"/>
      <c r="G886" s="70"/>
      <c r="H886" s="70"/>
      <c r="I886" s="70"/>
      <c r="J886" s="70"/>
      <c r="K886" s="70"/>
      <c r="L886" s="70"/>
      <c r="M886" s="70"/>
      <c r="N886" s="70"/>
      <c r="O886" s="70"/>
      <c r="P886" s="70"/>
      <c r="Q886" s="70"/>
    </row>
    <row r="887" spans="1:17" ht="15.75" customHeight="1" x14ac:dyDescent="0.25">
      <c r="A887" s="70"/>
      <c r="B887" s="71"/>
      <c r="C887" s="71"/>
      <c r="D887" s="72"/>
      <c r="E887" s="72"/>
      <c r="F887" s="70"/>
      <c r="G887" s="70"/>
      <c r="H887" s="70"/>
      <c r="I887" s="70"/>
      <c r="J887" s="70"/>
      <c r="K887" s="70"/>
      <c r="L887" s="70"/>
      <c r="M887" s="70"/>
      <c r="N887" s="70"/>
      <c r="O887" s="70"/>
      <c r="P887" s="70"/>
      <c r="Q887" s="70"/>
    </row>
    <row r="888" spans="1:17" ht="15.75" customHeight="1" x14ac:dyDescent="0.25">
      <c r="A888" s="70"/>
      <c r="B888" s="71"/>
      <c r="C888" s="71"/>
      <c r="D888" s="72"/>
      <c r="E888" s="72"/>
      <c r="F888" s="70"/>
      <c r="G888" s="70"/>
      <c r="H888" s="70"/>
      <c r="I888" s="70"/>
      <c r="J888" s="70"/>
      <c r="K888" s="70"/>
      <c r="L888" s="70"/>
      <c r="M888" s="70"/>
      <c r="N888" s="70"/>
      <c r="O888" s="70"/>
      <c r="P888" s="70"/>
      <c r="Q888" s="70"/>
    </row>
    <row r="889" spans="1:17" ht="15.75" customHeight="1" x14ac:dyDescent="0.25">
      <c r="A889" s="70"/>
      <c r="B889" s="71"/>
      <c r="C889" s="71"/>
      <c r="D889" s="72"/>
      <c r="E889" s="72"/>
      <c r="F889" s="70"/>
      <c r="G889" s="70"/>
      <c r="H889" s="70"/>
      <c r="I889" s="70"/>
      <c r="J889" s="70"/>
      <c r="K889" s="70"/>
      <c r="L889" s="70"/>
      <c r="M889" s="70"/>
      <c r="N889" s="70"/>
      <c r="O889" s="70"/>
      <c r="P889" s="70"/>
      <c r="Q889" s="70"/>
    </row>
    <row r="890" spans="1:17" ht="15.75" customHeight="1" x14ac:dyDescent="0.25">
      <c r="A890" s="70"/>
      <c r="B890" s="71"/>
      <c r="C890" s="71"/>
      <c r="D890" s="72"/>
      <c r="E890" s="72"/>
      <c r="F890" s="70"/>
      <c r="G890" s="70"/>
      <c r="H890" s="70"/>
      <c r="I890" s="70"/>
      <c r="J890" s="70"/>
      <c r="K890" s="70"/>
      <c r="L890" s="70"/>
      <c r="M890" s="70"/>
      <c r="N890" s="70"/>
      <c r="O890" s="70"/>
      <c r="P890" s="70"/>
      <c r="Q890" s="70"/>
    </row>
    <row r="891" spans="1:17" ht="15.75" customHeight="1" x14ac:dyDescent="0.25">
      <c r="A891" s="70"/>
      <c r="B891" s="71"/>
      <c r="C891" s="71"/>
      <c r="D891" s="72"/>
      <c r="E891" s="72"/>
      <c r="F891" s="70"/>
      <c r="G891" s="70"/>
      <c r="H891" s="70"/>
      <c r="I891" s="70"/>
      <c r="J891" s="70"/>
      <c r="K891" s="70"/>
      <c r="L891" s="70"/>
      <c r="M891" s="70"/>
      <c r="N891" s="70"/>
      <c r="O891" s="70"/>
      <c r="P891" s="70"/>
      <c r="Q891" s="70"/>
    </row>
    <row r="892" spans="1:17" ht="15.75" customHeight="1" x14ac:dyDescent="0.25">
      <c r="A892" s="70"/>
      <c r="B892" s="71"/>
      <c r="C892" s="71"/>
      <c r="D892" s="72"/>
      <c r="E892" s="72"/>
      <c r="F892" s="70"/>
      <c r="G892" s="70"/>
      <c r="H892" s="70"/>
      <c r="I892" s="70"/>
      <c r="J892" s="70"/>
      <c r="K892" s="70"/>
      <c r="L892" s="70"/>
      <c r="M892" s="70"/>
      <c r="N892" s="70"/>
      <c r="O892" s="70"/>
      <c r="P892" s="70"/>
      <c r="Q892" s="70"/>
    </row>
    <row r="893" spans="1:17" ht="15.75" customHeight="1" x14ac:dyDescent="0.25">
      <c r="A893" s="70"/>
      <c r="B893" s="71"/>
      <c r="C893" s="71"/>
      <c r="D893" s="72"/>
      <c r="E893" s="72"/>
      <c r="F893" s="70"/>
      <c r="G893" s="70"/>
      <c r="H893" s="70"/>
      <c r="I893" s="70"/>
      <c r="J893" s="70"/>
      <c r="K893" s="70"/>
      <c r="L893" s="70"/>
      <c r="M893" s="70"/>
      <c r="N893" s="70"/>
      <c r="O893" s="70"/>
      <c r="P893" s="70"/>
      <c r="Q893" s="70"/>
    </row>
    <row r="894" spans="1:17" ht="15.75" customHeight="1" x14ac:dyDescent="0.25">
      <c r="A894" s="70"/>
      <c r="B894" s="71"/>
      <c r="C894" s="71"/>
      <c r="D894" s="72"/>
      <c r="E894" s="72"/>
      <c r="F894" s="70"/>
      <c r="G894" s="70"/>
      <c r="H894" s="70"/>
      <c r="I894" s="70"/>
      <c r="J894" s="70"/>
      <c r="K894" s="70"/>
      <c r="L894" s="70"/>
      <c r="M894" s="70"/>
      <c r="N894" s="70"/>
      <c r="O894" s="70"/>
      <c r="P894" s="70"/>
      <c r="Q894" s="70"/>
    </row>
    <row r="895" spans="1:17" ht="15.75" customHeight="1" x14ac:dyDescent="0.25">
      <c r="A895" s="70"/>
      <c r="B895" s="71"/>
      <c r="C895" s="71"/>
      <c r="D895" s="72"/>
      <c r="E895" s="72"/>
      <c r="F895" s="70"/>
      <c r="G895" s="70"/>
      <c r="H895" s="70"/>
      <c r="I895" s="70"/>
      <c r="J895" s="70"/>
      <c r="K895" s="70"/>
      <c r="L895" s="70"/>
      <c r="M895" s="70"/>
      <c r="N895" s="70"/>
      <c r="O895" s="70"/>
      <c r="P895" s="70"/>
      <c r="Q895" s="70"/>
    </row>
    <row r="896" spans="1:17" ht="15.75" customHeight="1" x14ac:dyDescent="0.25">
      <c r="A896" s="70"/>
      <c r="B896" s="71"/>
      <c r="C896" s="71"/>
      <c r="D896" s="72"/>
      <c r="E896" s="72"/>
      <c r="F896" s="70"/>
      <c r="G896" s="70"/>
      <c r="H896" s="70"/>
      <c r="I896" s="70"/>
      <c r="J896" s="70"/>
      <c r="K896" s="70"/>
      <c r="L896" s="70"/>
      <c r="M896" s="70"/>
      <c r="N896" s="70"/>
      <c r="O896" s="70"/>
      <c r="P896" s="70"/>
      <c r="Q896" s="70"/>
    </row>
    <row r="897" spans="1:17" ht="15.75" customHeight="1" x14ac:dyDescent="0.25">
      <c r="A897" s="70"/>
      <c r="B897" s="71"/>
      <c r="C897" s="71"/>
      <c r="D897" s="72"/>
      <c r="E897" s="72"/>
      <c r="F897" s="70"/>
      <c r="G897" s="70"/>
      <c r="H897" s="70"/>
      <c r="I897" s="70"/>
      <c r="J897" s="70"/>
      <c r="K897" s="70"/>
      <c r="L897" s="70"/>
      <c r="M897" s="70"/>
      <c r="N897" s="70"/>
      <c r="O897" s="70"/>
      <c r="P897" s="70"/>
      <c r="Q897" s="70"/>
    </row>
    <row r="898" spans="1:17" ht="15.75" customHeight="1" x14ac:dyDescent="0.25">
      <c r="A898" s="70"/>
      <c r="B898" s="71"/>
      <c r="C898" s="71"/>
      <c r="D898" s="72"/>
      <c r="E898" s="72"/>
      <c r="F898" s="70"/>
      <c r="G898" s="70"/>
      <c r="H898" s="70"/>
      <c r="I898" s="70"/>
      <c r="J898" s="70"/>
      <c r="K898" s="70"/>
      <c r="L898" s="70"/>
      <c r="M898" s="70"/>
      <c r="N898" s="70"/>
      <c r="O898" s="70"/>
      <c r="P898" s="70"/>
      <c r="Q898" s="70"/>
    </row>
    <row r="899" spans="1:17" ht="15.75" customHeight="1" x14ac:dyDescent="0.25">
      <c r="A899" s="70"/>
      <c r="B899" s="71"/>
      <c r="C899" s="71"/>
      <c r="D899" s="72"/>
      <c r="E899" s="72"/>
      <c r="F899" s="70"/>
      <c r="G899" s="70"/>
      <c r="H899" s="70"/>
      <c r="I899" s="70"/>
      <c r="J899" s="70"/>
      <c r="K899" s="70"/>
      <c r="L899" s="70"/>
      <c r="M899" s="70"/>
      <c r="N899" s="70"/>
      <c r="O899" s="70"/>
      <c r="P899" s="70"/>
      <c r="Q899" s="70"/>
    </row>
    <row r="900" spans="1:17" ht="15.75" customHeight="1" x14ac:dyDescent="0.25">
      <c r="A900" s="70"/>
      <c r="B900" s="71"/>
      <c r="C900" s="71"/>
      <c r="D900" s="72"/>
      <c r="E900" s="72"/>
      <c r="F900" s="70"/>
      <c r="G900" s="70"/>
      <c r="H900" s="70"/>
      <c r="I900" s="70"/>
      <c r="J900" s="70"/>
      <c r="K900" s="70"/>
      <c r="L900" s="70"/>
      <c r="M900" s="70"/>
      <c r="N900" s="70"/>
      <c r="O900" s="70"/>
      <c r="P900" s="70"/>
      <c r="Q900" s="70"/>
    </row>
    <row r="901" spans="1:17" ht="15.75" customHeight="1" x14ac:dyDescent="0.25">
      <c r="A901" s="70"/>
      <c r="B901" s="71"/>
      <c r="C901" s="71"/>
      <c r="D901" s="72"/>
      <c r="E901" s="72"/>
      <c r="F901" s="70"/>
      <c r="G901" s="70"/>
      <c r="H901" s="70"/>
      <c r="I901" s="70"/>
      <c r="J901" s="70"/>
      <c r="K901" s="70"/>
      <c r="L901" s="70"/>
      <c r="M901" s="70"/>
      <c r="N901" s="70"/>
      <c r="O901" s="70"/>
      <c r="P901" s="70"/>
      <c r="Q901" s="70"/>
    </row>
    <row r="902" spans="1:17" ht="15.75" customHeight="1" x14ac:dyDescent="0.25">
      <c r="A902" s="70"/>
      <c r="B902" s="71"/>
      <c r="C902" s="71"/>
      <c r="D902" s="72"/>
      <c r="E902" s="72"/>
      <c r="F902" s="70"/>
      <c r="G902" s="70"/>
      <c r="H902" s="70"/>
      <c r="I902" s="70"/>
      <c r="J902" s="70"/>
      <c r="K902" s="70"/>
      <c r="L902" s="70"/>
      <c r="M902" s="70"/>
      <c r="N902" s="70"/>
      <c r="O902" s="70"/>
      <c r="P902" s="70"/>
      <c r="Q902" s="70"/>
    </row>
    <row r="903" spans="1:17" ht="15.75" customHeight="1" x14ac:dyDescent="0.25">
      <c r="A903" s="70"/>
      <c r="B903" s="71"/>
      <c r="C903" s="71"/>
      <c r="D903" s="72"/>
      <c r="E903" s="72"/>
      <c r="F903" s="70"/>
      <c r="G903" s="70"/>
      <c r="H903" s="70"/>
      <c r="I903" s="70"/>
      <c r="J903" s="70"/>
      <c r="K903" s="70"/>
      <c r="L903" s="70"/>
      <c r="M903" s="70"/>
      <c r="N903" s="70"/>
      <c r="O903" s="70"/>
      <c r="P903" s="70"/>
      <c r="Q903" s="70"/>
    </row>
    <row r="904" spans="1:17" ht="15.75" customHeight="1" x14ac:dyDescent="0.25">
      <c r="A904" s="70"/>
      <c r="B904" s="71"/>
      <c r="C904" s="71"/>
      <c r="D904" s="72"/>
      <c r="E904" s="72"/>
      <c r="F904" s="70"/>
      <c r="G904" s="70"/>
      <c r="H904" s="70"/>
      <c r="I904" s="70"/>
      <c r="J904" s="70"/>
      <c r="K904" s="70"/>
      <c r="L904" s="70"/>
      <c r="M904" s="70"/>
      <c r="N904" s="70"/>
      <c r="O904" s="70"/>
      <c r="P904" s="70"/>
      <c r="Q904" s="70"/>
    </row>
    <row r="905" spans="1:17" ht="15.75" customHeight="1" x14ac:dyDescent="0.25">
      <c r="A905" s="70"/>
      <c r="B905" s="71"/>
      <c r="C905" s="71"/>
      <c r="D905" s="72"/>
      <c r="E905" s="72"/>
      <c r="F905" s="70"/>
      <c r="G905" s="70"/>
      <c r="H905" s="70"/>
      <c r="I905" s="70"/>
      <c r="J905" s="70"/>
      <c r="K905" s="70"/>
      <c r="L905" s="70"/>
      <c r="M905" s="70"/>
      <c r="N905" s="70"/>
      <c r="O905" s="70"/>
      <c r="P905" s="70"/>
      <c r="Q905" s="70"/>
    </row>
    <row r="906" spans="1:17" ht="15.75" customHeight="1" x14ac:dyDescent="0.25">
      <c r="A906" s="70"/>
      <c r="B906" s="71"/>
      <c r="C906" s="71"/>
      <c r="D906" s="72"/>
      <c r="E906" s="72"/>
      <c r="F906" s="70"/>
      <c r="G906" s="70"/>
      <c r="H906" s="70"/>
      <c r="I906" s="70"/>
      <c r="J906" s="70"/>
      <c r="K906" s="70"/>
      <c r="L906" s="70"/>
      <c r="M906" s="70"/>
      <c r="N906" s="70"/>
      <c r="O906" s="70"/>
      <c r="P906" s="70"/>
      <c r="Q906" s="70"/>
    </row>
    <row r="907" spans="1:17" ht="15.75" customHeight="1" x14ac:dyDescent="0.25">
      <c r="A907" s="70"/>
      <c r="B907" s="71"/>
      <c r="C907" s="71"/>
      <c r="D907" s="72"/>
      <c r="E907" s="72"/>
      <c r="F907" s="70"/>
      <c r="G907" s="70"/>
      <c r="H907" s="70"/>
      <c r="I907" s="70"/>
      <c r="J907" s="70"/>
      <c r="K907" s="70"/>
      <c r="L907" s="70"/>
      <c r="M907" s="70"/>
      <c r="N907" s="70"/>
      <c r="O907" s="70"/>
      <c r="P907" s="70"/>
      <c r="Q907" s="70"/>
    </row>
    <row r="908" spans="1:17" ht="15.75" customHeight="1" x14ac:dyDescent="0.25">
      <c r="A908" s="70"/>
      <c r="B908" s="71"/>
      <c r="C908" s="71"/>
      <c r="D908" s="72"/>
      <c r="E908" s="72"/>
      <c r="F908" s="70"/>
      <c r="G908" s="70"/>
      <c r="H908" s="70"/>
      <c r="I908" s="70"/>
      <c r="J908" s="70"/>
      <c r="K908" s="70"/>
      <c r="L908" s="70"/>
      <c r="M908" s="70"/>
      <c r="N908" s="70"/>
      <c r="O908" s="70"/>
      <c r="P908" s="70"/>
      <c r="Q908" s="70"/>
    </row>
    <row r="909" spans="1:17" ht="15.75" customHeight="1" x14ac:dyDescent="0.25">
      <c r="A909" s="70"/>
      <c r="B909" s="71"/>
      <c r="C909" s="71"/>
      <c r="D909" s="72"/>
      <c r="E909" s="72"/>
      <c r="F909" s="70"/>
      <c r="G909" s="70"/>
      <c r="H909" s="70"/>
      <c r="I909" s="70"/>
      <c r="J909" s="70"/>
      <c r="K909" s="70"/>
      <c r="L909" s="70"/>
      <c r="M909" s="70"/>
      <c r="N909" s="70"/>
      <c r="O909" s="70"/>
      <c r="P909" s="70"/>
      <c r="Q909" s="70"/>
    </row>
    <row r="910" spans="1:17" ht="15.75" customHeight="1" x14ac:dyDescent="0.25">
      <c r="A910" s="70"/>
      <c r="B910" s="71"/>
      <c r="C910" s="71"/>
      <c r="D910" s="72"/>
      <c r="E910" s="72"/>
      <c r="F910" s="70"/>
      <c r="G910" s="70"/>
      <c r="H910" s="70"/>
      <c r="I910" s="70"/>
      <c r="J910" s="70"/>
      <c r="K910" s="70"/>
      <c r="L910" s="70"/>
      <c r="M910" s="70"/>
      <c r="N910" s="70"/>
      <c r="O910" s="70"/>
      <c r="P910" s="70"/>
      <c r="Q910" s="70"/>
    </row>
    <row r="911" spans="1:17" ht="15.75" customHeight="1" x14ac:dyDescent="0.25">
      <c r="A911" s="70"/>
      <c r="B911" s="71"/>
      <c r="C911" s="71"/>
      <c r="D911" s="72"/>
      <c r="E911" s="72"/>
      <c r="F911" s="70"/>
      <c r="G911" s="70"/>
      <c r="H911" s="70"/>
      <c r="I911" s="70"/>
      <c r="J911" s="70"/>
      <c r="K911" s="70"/>
      <c r="L911" s="70"/>
      <c r="M911" s="70"/>
      <c r="N911" s="70"/>
      <c r="O911" s="70"/>
      <c r="P911" s="70"/>
      <c r="Q911" s="70"/>
    </row>
    <row r="912" spans="1:17" ht="15.75" customHeight="1" x14ac:dyDescent="0.25">
      <c r="A912" s="70"/>
      <c r="B912" s="71"/>
      <c r="C912" s="71"/>
      <c r="D912" s="72"/>
      <c r="E912" s="72"/>
      <c r="F912" s="70"/>
      <c r="G912" s="70"/>
      <c r="H912" s="70"/>
      <c r="I912" s="70"/>
      <c r="J912" s="70"/>
      <c r="K912" s="70"/>
      <c r="L912" s="70"/>
      <c r="M912" s="70"/>
      <c r="N912" s="70"/>
      <c r="O912" s="70"/>
      <c r="P912" s="70"/>
      <c r="Q912" s="70"/>
    </row>
    <row r="913" spans="1:17" ht="15.75" customHeight="1" x14ac:dyDescent="0.25">
      <c r="A913" s="70"/>
      <c r="B913" s="71"/>
      <c r="C913" s="71"/>
      <c r="D913" s="72"/>
      <c r="E913" s="72"/>
      <c r="F913" s="70"/>
      <c r="G913" s="70"/>
      <c r="H913" s="70"/>
      <c r="I913" s="70"/>
      <c r="J913" s="70"/>
      <c r="K913" s="70"/>
      <c r="L913" s="70"/>
      <c r="M913" s="70"/>
      <c r="N913" s="70"/>
      <c r="O913" s="70"/>
      <c r="P913" s="70"/>
      <c r="Q913" s="70"/>
    </row>
    <row r="914" spans="1:17" ht="15.75" customHeight="1" x14ac:dyDescent="0.25">
      <c r="A914" s="70"/>
      <c r="B914" s="71"/>
      <c r="C914" s="71"/>
      <c r="D914" s="72"/>
      <c r="E914" s="72"/>
      <c r="F914" s="70"/>
      <c r="G914" s="70"/>
      <c r="H914" s="70"/>
      <c r="I914" s="70"/>
      <c r="J914" s="70"/>
      <c r="K914" s="70"/>
      <c r="L914" s="70"/>
      <c r="M914" s="70"/>
      <c r="N914" s="70"/>
      <c r="O914" s="70"/>
      <c r="P914" s="70"/>
      <c r="Q914" s="70"/>
    </row>
    <row r="915" spans="1:17" ht="15.75" customHeight="1" x14ac:dyDescent="0.25">
      <c r="A915" s="70"/>
      <c r="B915" s="71"/>
      <c r="C915" s="71"/>
      <c r="D915" s="72"/>
      <c r="E915" s="72"/>
      <c r="F915" s="70"/>
      <c r="G915" s="70"/>
      <c r="H915" s="70"/>
      <c r="I915" s="70"/>
      <c r="J915" s="70"/>
      <c r="K915" s="70"/>
      <c r="L915" s="70"/>
      <c r="M915" s="70"/>
      <c r="N915" s="70"/>
      <c r="O915" s="70"/>
      <c r="P915" s="70"/>
      <c r="Q915" s="70"/>
    </row>
    <row r="916" spans="1:17" ht="15.75" customHeight="1" x14ac:dyDescent="0.25">
      <c r="A916" s="70"/>
      <c r="B916" s="71"/>
      <c r="C916" s="71"/>
      <c r="D916" s="72"/>
      <c r="E916" s="72"/>
      <c r="F916" s="70"/>
      <c r="G916" s="70"/>
      <c r="H916" s="70"/>
      <c r="I916" s="70"/>
      <c r="J916" s="70"/>
      <c r="K916" s="70"/>
      <c r="L916" s="70"/>
      <c r="M916" s="70"/>
      <c r="N916" s="70"/>
      <c r="O916" s="70"/>
      <c r="P916" s="70"/>
      <c r="Q916" s="70"/>
    </row>
    <row r="917" spans="1:17" ht="15.75" customHeight="1" x14ac:dyDescent="0.25">
      <c r="A917" s="70"/>
      <c r="B917" s="71"/>
      <c r="C917" s="71"/>
      <c r="D917" s="72"/>
      <c r="E917" s="72"/>
      <c r="F917" s="70"/>
      <c r="G917" s="70"/>
      <c r="H917" s="70"/>
      <c r="I917" s="70"/>
      <c r="J917" s="70"/>
      <c r="K917" s="70"/>
      <c r="L917" s="70"/>
      <c r="M917" s="70"/>
      <c r="N917" s="70"/>
      <c r="O917" s="70"/>
      <c r="P917" s="70"/>
      <c r="Q917" s="70"/>
    </row>
    <row r="918" spans="1:17" ht="15.75" customHeight="1" x14ac:dyDescent="0.25">
      <c r="A918" s="70"/>
      <c r="B918" s="71"/>
      <c r="C918" s="71"/>
      <c r="D918" s="72"/>
      <c r="E918" s="72"/>
      <c r="F918" s="70"/>
      <c r="G918" s="70"/>
      <c r="H918" s="70"/>
      <c r="I918" s="70"/>
      <c r="J918" s="70"/>
      <c r="K918" s="70"/>
      <c r="L918" s="70"/>
      <c r="M918" s="70"/>
      <c r="N918" s="70"/>
      <c r="O918" s="70"/>
      <c r="P918" s="70"/>
      <c r="Q918" s="70"/>
    </row>
    <row r="919" spans="1:17" ht="15.75" customHeight="1" x14ac:dyDescent="0.25">
      <c r="A919" s="70"/>
      <c r="B919" s="71"/>
      <c r="C919" s="71"/>
      <c r="D919" s="72"/>
      <c r="E919" s="72"/>
      <c r="F919" s="70"/>
      <c r="G919" s="70"/>
      <c r="H919" s="70"/>
      <c r="I919" s="70"/>
      <c r="J919" s="70"/>
      <c r="K919" s="70"/>
      <c r="L919" s="70"/>
      <c r="M919" s="70"/>
      <c r="N919" s="70"/>
      <c r="O919" s="70"/>
      <c r="P919" s="70"/>
      <c r="Q919" s="70"/>
    </row>
    <row r="920" spans="1:17" ht="15.75" customHeight="1" x14ac:dyDescent="0.25">
      <c r="A920" s="70"/>
      <c r="B920" s="71"/>
      <c r="C920" s="71"/>
      <c r="D920" s="72"/>
      <c r="E920" s="72"/>
      <c r="F920" s="70"/>
      <c r="G920" s="70"/>
      <c r="H920" s="70"/>
      <c r="I920" s="70"/>
      <c r="J920" s="70"/>
      <c r="K920" s="70"/>
      <c r="L920" s="70"/>
      <c r="M920" s="70"/>
      <c r="N920" s="70"/>
      <c r="O920" s="70"/>
      <c r="P920" s="70"/>
      <c r="Q920" s="70"/>
    </row>
    <row r="921" spans="1:17" ht="15.75" customHeight="1" x14ac:dyDescent="0.25">
      <c r="A921" s="70"/>
      <c r="B921" s="71"/>
      <c r="C921" s="71"/>
      <c r="D921" s="72"/>
      <c r="E921" s="72"/>
      <c r="F921" s="70"/>
      <c r="G921" s="70"/>
      <c r="H921" s="70"/>
      <c r="I921" s="70"/>
      <c r="J921" s="70"/>
      <c r="K921" s="70"/>
      <c r="L921" s="70"/>
      <c r="M921" s="70"/>
      <c r="N921" s="70"/>
      <c r="O921" s="70"/>
      <c r="P921" s="70"/>
      <c r="Q921" s="70"/>
    </row>
    <row r="922" spans="1:17" ht="15.75" customHeight="1" x14ac:dyDescent="0.25">
      <c r="A922" s="70"/>
      <c r="B922" s="71"/>
      <c r="C922" s="71"/>
      <c r="D922" s="72"/>
      <c r="E922" s="72"/>
      <c r="F922" s="70"/>
      <c r="G922" s="70"/>
      <c r="H922" s="70"/>
      <c r="I922" s="70"/>
      <c r="J922" s="70"/>
      <c r="K922" s="70"/>
      <c r="L922" s="70"/>
      <c r="M922" s="70"/>
      <c r="N922" s="70"/>
      <c r="O922" s="70"/>
      <c r="P922" s="70"/>
      <c r="Q922" s="70"/>
    </row>
    <row r="923" spans="1:17" ht="15.75" customHeight="1" x14ac:dyDescent="0.25">
      <c r="A923" s="70"/>
      <c r="B923" s="71"/>
      <c r="C923" s="71"/>
      <c r="D923" s="72"/>
      <c r="E923" s="72"/>
      <c r="F923" s="70"/>
      <c r="G923" s="70"/>
      <c r="H923" s="70"/>
      <c r="I923" s="70"/>
      <c r="J923" s="70"/>
      <c r="K923" s="70"/>
      <c r="L923" s="70"/>
      <c r="M923" s="70"/>
      <c r="N923" s="70"/>
      <c r="O923" s="70"/>
      <c r="P923" s="70"/>
      <c r="Q923" s="70"/>
    </row>
    <row r="924" spans="1:17" ht="15.75" customHeight="1" x14ac:dyDescent="0.25">
      <c r="A924" s="70"/>
      <c r="B924" s="71"/>
      <c r="C924" s="71"/>
      <c r="D924" s="72"/>
      <c r="E924" s="72"/>
      <c r="F924" s="70"/>
      <c r="G924" s="70"/>
      <c r="H924" s="70"/>
      <c r="I924" s="70"/>
      <c r="J924" s="70"/>
      <c r="K924" s="70"/>
      <c r="L924" s="70"/>
      <c r="M924" s="70"/>
      <c r="N924" s="70"/>
      <c r="O924" s="70"/>
      <c r="P924" s="70"/>
      <c r="Q924" s="70"/>
    </row>
    <row r="925" spans="1:17" ht="15.75" customHeight="1" x14ac:dyDescent="0.25">
      <c r="A925" s="70"/>
      <c r="B925" s="71"/>
      <c r="C925" s="71"/>
      <c r="D925" s="72"/>
      <c r="E925" s="72"/>
      <c r="F925" s="70"/>
      <c r="G925" s="70"/>
      <c r="H925" s="70"/>
      <c r="I925" s="70"/>
      <c r="J925" s="70"/>
      <c r="K925" s="70"/>
      <c r="L925" s="70"/>
      <c r="M925" s="70"/>
      <c r="N925" s="70"/>
      <c r="O925" s="70"/>
      <c r="P925" s="70"/>
      <c r="Q925" s="70"/>
    </row>
    <row r="926" spans="1:17" ht="15.75" customHeight="1" x14ac:dyDescent="0.25">
      <c r="A926" s="70"/>
      <c r="B926" s="71"/>
      <c r="C926" s="71"/>
      <c r="D926" s="72"/>
      <c r="E926" s="72"/>
      <c r="F926" s="70"/>
      <c r="G926" s="70"/>
      <c r="H926" s="70"/>
      <c r="I926" s="70"/>
      <c r="J926" s="70"/>
      <c r="K926" s="70"/>
      <c r="L926" s="70"/>
      <c r="M926" s="70"/>
      <c r="N926" s="70"/>
      <c r="O926" s="70"/>
      <c r="P926" s="70"/>
      <c r="Q926" s="70"/>
    </row>
    <row r="927" spans="1:17" ht="15.75" customHeight="1" x14ac:dyDescent="0.25">
      <c r="A927" s="70"/>
      <c r="B927" s="71"/>
      <c r="C927" s="71"/>
      <c r="D927" s="72"/>
      <c r="E927" s="72"/>
      <c r="F927" s="70"/>
      <c r="G927" s="70"/>
      <c r="H927" s="70"/>
      <c r="I927" s="70"/>
      <c r="J927" s="70"/>
      <c r="K927" s="70"/>
      <c r="L927" s="70"/>
      <c r="M927" s="70"/>
      <c r="N927" s="70"/>
      <c r="O927" s="70"/>
      <c r="P927" s="70"/>
      <c r="Q927" s="70"/>
    </row>
    <row r="928" spans="1:17" ht="15.75" customHeight="1" x14ac:dyDescent="0.25">
      <c r="A928" s="70"/>
      <c r="B928" s="71"/>
      <c r="C928" s="71"/>
      <c r="D928" s="72"/>
      <c r="E928" s="72"/>
      <c r="F928" s="70"/>
      <c r="G928" s="70"/>
      <c r="H928" s="70"/>
      <c r="I928" s="70"/>
      <c r="J928" s="70"/>
      <c r="K928" s="70"/>
      <c r="L928" s="70"/>
      <c r="M928" s="70"/>
      <c r="N928" s="70"/>
      <c r="O928" s="70"/>
      <c r="P928" s="70"/>
      <c r="Q928" s="70"/>
    </row>
    <row r="929" spans="1:17" ht="15.75" customHeight="1" x14ac:dyDescent="0.25">
      <c r="A929" s="70"/>
      <c r="B929" s="71"/>
      <c r="C929" s="71"/>
      <c r="D929" s="72"/>
      <c r="E929" s="72"/>
      <c r="F929" s="70"/>
      <c r="G929" s="70"/>
      <c r="H929" s="70"/>
      <c r="I929" s="70"/>
      <c r="J929" s="70"/>
      <c r="K929" s="70"/>
      <c r="L929" s="70"/>
      <c r="M929" s="70"/>
      <c r="N929" s="70"/>
      <c r="O929" s="70"/>
      <c r="P929" s="70"/>
      <c r="Q929" s="70"/>
    </row>
    <row r="930" spans="1:17" ht="15.75" customHeight="1" x14ac:dyDescent="0.25">
      <c r="A930" s="70"/>
      <c r="B930" s="71"/>
      <c r="C930" s="71"/>
      <c r="D930" s="72"/>
      <c r="E930" s="72"/>
      <c r="F930" s="70"/>
      <c r="G930" s="70"/>
      <c r="H930" s="70"/>
      <c r="I930" s="70"/>
      <c r="J930" s="70"/>
      <c r="K930" s="70"/>
      <c r="L930" s="70"/>
      <c r="M930" s="70"/>
      <c r="N930" s="70"/>
      <c r="O930" s="70"/>
      <c r="P930" s="70"/>
      <c r="Q930" s="70"/>
    </row>
    <row r="931" spans="1:17" ht="15.75" customHeight="1" x14ac:dyDescent="0.25">
      <c r="A931" s="70"/>
      <c r="B931" s="71"/>
      <c r="C931" s="71"/>
      <c r="D931" s="72"/>
      <c r="E931" s="72"/>
      <c r="F931" s="70"/>
      <c r="G931" s="70"/>
      <c r="H931" s="70"/>
      <c r="I931" s="70"/>
      <c r="J931" s="70"/>
      <c r="K931" s="70"/>
      <c r="L931" s="70"/>
      <c r="M931" s="70"/>
      <c r="N931" s="70"/>
      <c r="O931" s="70"/>
      <c r="P931" s="70"/>
      <c r="Q931" s="70"/>
    </row>
    <row r="932" spans="1:17" ht="15.75" customHeight="1" x14ac:dyDescent="0.25">
      <c r="A932" s="70"/>
      <c r="B932" s="71"/>
      <c r="C932" s="71"/>
      <c r="D932" s="72"/>
      <c r="E932" s="72"/>
      <c r="F932" s="70"/>
      <c r="G932" s="70"/>
      <c r="H932" s="70"/>
      <c r="I932" s="70"/>
      <c r="J932" s="70"/>
      <c r="K932" s="70"/>
      <c r="L932" s="70"/>
      <c r="M932" s="70"/>
      <c r="N932" s="70"/>
      <c r="O932" s="70"/>
      <c r="P932" s="70"/>
      <c r="Q932" s="70"/>
    </row>
    <row r="933" spans="1:17" ht="15.75" customHeight="1" x14ac:dyDescent="0.25">
      <c r="A933" s="70"/>
      <c r="B933" s="71"/>
      <c r="C933" s="71"/>
      <c r="D933" s="72"/>
      <c r="E933" s="72"/>
      <c r="F933" s="70"/>
      <c r="G933" s="70"/>
      <c r="H933" s="70"/>
      <c r="I933" s="70"/>
      <c r="J933" s="70"/>
      <c r="K933" s="70"/>
      <c r="L933" s="70"/>
      <c r="M933" s="70"/>
      <c r="N933" s="70"/>
      <c r="O933" s="70"/>
      <c r="P933" s="70"/>
      <c r="Q933" s="70"/>
    </row>
    <row r="934" spans="1:17" ht="15.75" customHeight="1" x14ac:dyDescent="0.25">
      <c r="A934" s="70"/>
      <c r="B934" s="71"/>
      <c r="C934" s="71"/>
      <c r="D934" s="72"/>
      <c r="E934" s="72"/>
      <c r="F934" s="70"/>
      <c r="G934" s="70"/>
      <c r="H934" s="70"/>
      <c r="I934" s="70"/>
      <c r="J934" s="70"/>
      <c r="K934" s="70"/>
      <c r="L934" s="70"/>
      <c r="M934" s="70"/>
      <c r="N934" s="70"/>
      <c r="O934" s="70"/>
      <c r="P934" s="70"/>
      <c r="Q934" s="70"/>
    </row>
    <row r="935" spans="1:17" ht="15.75" customHeight="1" x14ac:dyDescent="0.25">
      <c r="A935" s="70"/>
      <c r="B935" s="71"/>
      <c r="C935" s="71"/>
      <c r="D935" s="72"/>
      <c r="E935" s="72"/>
      <c r="F935" s="70"/>
      <c r="G935" s="70"/>
      <c r="H935" s="70"/>
      <c r="I935" s="70"/>
      <c r="J935" s="70"/>
      <c r="K935" s="70"/>
      <c r="L935" s="70"/>
      <c r="M935" s="70"/>
      <c r="N935" s="70"/>
      <c r="O935" s="70"/>
      <c r="P935" s="70"/>
      <c r="Q935" s="70"/>
    </row>
    <row r="936" spans="1:17" ht="15.75" customHeight="1" x14ac:dyDescent="0.25">
      <c r="A936" s="70"/>
      <c r="B936" s="71"/>
      <c r="C936" s="71"/>
      <c r="D936" s="72"/>
      <c r="E936" s="72"/>
      <c r="F936" s="70"/>
      <c r="G936" s="70"/>
      <c r="H936" s="70"/>
      <c r="I936" s="70"/>
      <c r="J936" s="70"/>
      <c r="K936" s="70"/>
      <c r="L936" s="70"/>
      <c r="M936" s="70"/>
      <c r="N936" s="70"/>
      <c r="O936" s="70"/>
      <c r="P936" s="70"/>
      <c r="Q936" s="70"/>
    </row>
    <row r="937" spans="1:17" ht="15.75" customHeight="1" x14ac:dyDescent="0.25">
      <c r="A937" s="70"/>
      <c r="B937" s="71"/>
      <c r="C937" s="71"/>
      <c r="D937" s="72"/>
      <c r="E937" s="72"/>
      <c r="F937" s="70"/>
      <c r="G937" s="70"/>
      <c r="H937" s="70"/>
      <c r="I937" s="70"/>
      <c r="J937" s="70"/>
      <c r="K937" s="70"/>
      <c r="L937" s="70"/>
      <c r="M937" s="70"/>
      <c r="N937" s="70"/>
      <c r="O937" s="70"/>
      <c r="P937" s="70"/>
      <c r="Q937" s="70"/>
    </row>
    <row r="938" spans="1:17" ht="15.75" customHeight="1" x14ac:dyDescent="0.25">
      <c r="A938" s="70"/>
      <c r="B938" s="71"/>
      <c r="C938" s="71"/>
      <c r="D938" s="72"/>
      <c r="E938" s="72"/>
      <c r="F938" s="70"/>
      <c r="G938" s="70"/>
      <c r="H938" s="70"/>
      <c r="I938" s="70"/>
      <c r="J938" s="70"/>
      <c r="K938" s="70"/>
      <c r="L938" s="70"/>
      <c r="M938" s="70"/>
      <c r="N938" s="70"/>
      <c r="O938" s="70"/>
      <c r="P938" s="70"/>
      <c r="Q938" s="70"/>
    </row>
    <row r="939" spans="1:17" ht="15.75" customHeight="1" x14ac:dyDescent="0.25">
      <c r="A939" s="70"/>
      <c r="B939" s="71"/>
      <c r="C939" s="71"/>
      <c r="D939" s="72"/>
      <c r="E939" s="72"/>
      <c r="F939" s="70"/>
      <c r="G939" s="70"/>
      <c r="H939" s="70"/>
      <c r="I939" s="70"/>
      <c r="J939" s="70"/>
      <c r="K939" s="70"/>
      <c r="L939" s="70"/>
      <c r="M939" s="70"/>
      <c r="N939" s="70"/>
      <c r="O939" s="70"/>
      <c r="P939" s="70"/>
      <c r="Q939" s="70"/>
    </row>
    <row r="940" spans="1:17" ht="15.75" customHeight="1" x14ac:dyDescent="0.25">
      <c r="A940" s="70"/>
      <c r="B940" s="71"/>
      <c r="C940" s="71"/>
      <c r="D940" s="72"/>
      <c r="E940" s="72"/>
      <c r="F940" s="70"/>
      <c r="G940" s="70"/>
      <c r="H940" s="70"/>
      <c r="I940" s="70"/>
      <c r="J940" s="70"/>
      <c r="K940" s="70"/>
      <c r="L940" s="70"/>
      <c r="M940" s="70"/>
      <c r="N940" s="70"/>
      <c r="O940" s="70"/>
      <c r="P940" s="70"/>
      <c r="Q940" s="70"/>
    </row>
    <row r="941" spans="1:17" ht="15.75" customHeight="1" x14ac:dyDescent="0.25">
      <c r="A941" s="70"/>
      <c r="B941" s="71"/>
      <c r="C941" s="71"/>
      <c r="D941" s="72"/>
      <c r="E941" s="72"/>
      <c r="F941" s="70"/>
      <c r="G941" s="70"/>
      <c r="H941" s="70"/>
      <c r="I941" s="70"/>
      <c r="J941" s="70"/>
      <c r="K941" s="70"/>
      <c r="L941" s="70"/>
      <c r="M941" s="70"/>
      <c r="N941" s="70"/>
      <c r="O941" s="70"/>
      <c r="P941" s="70"/>
      <c r="Q941" s="70"/>
    </row>
    <row r="942" spans="1:17" ht="15.75" customHeight="1" x14ac:dyDescent="0.25">
      <c r="A942" s="70"/>
      <c r="B942" s="71"/>
      <c r="C942" s="71"/>
      <c r="D942" s="72"/>
      <c r="E942" s="72"/>
      <c r="F942" s="70"/>
      <c r="G942" s="70"/>
      <c r="H942" s="70"/>
      <c r="I942" s="70"/>
      <c r="J942" s="70"/>
      <c r="K942" s="70"/>
      <c r="L942" s="70"/>
      <c r="M942" s="70"/>
      <c r="N942" s="70"/>
      <c r="O942" s="70"/>
      <c r="P942" s="70"/>
      <c r="Q942" s="70"/>
    </row>
    <row r="943" spans="1:17" ht="15.75" customHeight="1" x14ac:dyDescent="0.25">
      <c r="A943" s="70"/>
      <c r="B943" s="71"/>
      <c r="C943" s="71"/>
      <c r="D943" s="72"/>
      <c r="E943" s="72"/>
      <c r="F943" s="70"/>
      <c r="G943" s="70"/>
      <c r="H943" s="70"/>
      <c r="I943" s="70"/>
      <c r="J943" s="70"/>
      <c r="K943" s="70"/>
      <c r="L943" s="70"/>
      <c r="M943" s="70"/>
      <c r="N943" s="70"/>
      <c r="O943" s="70"/>
      <c r="P943" s="70"/>
      <c r="Q943" s="70"/>
    </row>
    <row r="944" spans="1:17" ht="15.75" customHeight="1" x14ac:dyDescent="0.25">
      <c r="A944" s="70"/>
      <c r="B944" s="71"/>
      <c r="C944" s="71"/>
      <c r="D944" s="72"/>
      <c r="E944" s="72"/>
      <c r="F944" s="70"/>
      <c r="G944" s="70"/>
      <c r="H944" s="70"/>
      <c r="I944" s="70"/>
      <c r="J944" s="70"/>
      <c r="K944" s="70"/>
      <c r="L944" s="70"/>
      <c r="M944" s="70"/>
      <c r="N944" s="70"/>
      <c r="O944" s="70"/>
      <c r="P944" s="70"/>
      <c r="Q944" s="70"/>
    </row>
    <row r="945" spans="1:17" ht="15.75" customHeight="1" x14ac:dyDescent="0.25">
      <c r="A945" s="70"/>
      <c r="B945" s="71"/>
      <c r="C945" s="71"/>
      <c r="D945" s="72"/>
      <c r="E945" s="72"/>
      <c r="F945" s="70"/>
      <c r="G945" s="70"/>
      <c r="H945" s="70"/>
      <c r="I945" s="70"/>
      <c r="J945" s="70"/>
      <c r="K945" s="70"/>
      <c r="L945" s="70"/>
      <c r="M945" s="70"/>
      <c r="N945" s="70"/>
      <c r="O945" s="70"/>
      <c r="P945" s="70"/>
      <c r="Q945" s="70"/>
    </row>
    <row r="946" spans="1:17" ht="15.75" customHeight="1" x14ac:dyDescent="0.25">
      <c r="A946" s="70"/>
      <c r="B946" s="71"/>
      <c r="C946" s="71"/>
      <c r="D946" s="72"/>
      <c r="E946" s="72"/>
      <c r="F946" s="70"/>
      <c r="G946" s="70"/>
      <c r="H946" s="70"/>
      <c r="I946" s="70"/>
      <c r="J946" s="70"/>
      <c r="K946" s="70"/>
      <c r="L946" s="70"/>
      <c r="M946" s="70"/>
      <c r="N946" s="70"/>
      <c r="O946" s="70"/>
      <c r="P946" s="70"/>
      <c r="Q946" s="70"/>
    </row>
    <row r="947" spans="1:17" ht="15.75" customHeight="1" x14ac:dyDescent="0.25">
      <c r="A947" s="70"/>
      <c r="B947" s="71"/>
      <c r="C947" s="71"/>
      <c r="D947" s="72"/>
      <c r="E947" s="72"/>
      <c r="F947" s="70"/>
      <c r="G947" s="70"/>
      <c r="H947" s="70"/>
      <c r="I947" s="70"/>
      <c r="J947" s="70"/>
      <c r="K947" s="70"/>
      <c r="L947" s="70"/>
      <c r="M947" s="70"/>
      <c r="N947" s="70"/>
      <c r="O947" s="70"/>
      <c r="P947" s="70"/>
      <c r="Q947" s="70"/>
    </row>
    <row r="948" spans="1:17" ht="15.75" customHeight="1" x14ac:dyDescent="0.25">
      <c r="A948" s="70"/>
      <c r="B948" s="71"/>
      <c r="C948" s="71"/>
      <c r="D948" s="72"/>
      <c r="E948" s="72"/>
      <c r="F948" s="70"/>
      <c r="G948" s="70"/>
      <c r="H948" s="70"/>
      <c r="I948" s="70"/>
      <c r="J948" s="70"/>
      <c r="K948" s="70"/>
      <c r="L948" s="70"/>
      <c r="M948" s="70"/>
      <c r="N948" s="70"/>
      <c r="O948" s="70"/>
      <c r="P948" s="70"/>
      <c r="Q948" s="70"/>
    </row>
    <row r="949" spans="1:17" ht="15.75" customHeight="1" x14ac:dyDescent="0.25">
      <c r="A949" s="70"/>
      <c r="B949" s="71"/>
      <c r="C949" s="71"/>
      <c r="D949" s="72"/>
      <c r="E949" s="72"/>
      <c r="F949" s="70"/>
      <c r="G949" s="70"/>
      <c r="H949" s="70"/>
      <c r="I949" s="70"/>
      <c r="J949" s="70"/>
      <c r="K949" s="70"/>
      <c r="L949" s="70"/>
      <c r="M949" s="70"/>
      <c r="N949" s="70"/>
      <c r="O949" s="70"/>
      <c r="P949" s="70"/>
      <c r="Q949" s="70"/>
    </row>
    <row r="950" spans="1:17" ht="15.75" customHeight="1" x14ac:dyDescent="0.25">
      <c r="A950" s="70"/>
      <c r="B950" s="71"/>
      <c r="C950" s="71"/>
      <c r="D950" s="72"/>
      <c r="E950" s="72"/>
      <c r="F950" s="70"/>
      <c r="G950" s="70"/>
      <c r="H950" s="70"/>
      <c r="I950" s="70"/>
      <c r="J950" s="70"/>
      <c r="K950" s="70"/>
      <c r="L950" s="70"/>
      <c r="M950" s="70"/>
      <c r="N950" s="70"/>
      <c r="O950" s="70"/>
      <c r="P950" s="70"/>
      <c r="Q950" s="70"/>
    </row>
    <row r="951" spans="1:17" ht="15.75" customHeight="1" x14ac:dyDescent="0.25">
      <c r="A951" s="70"/>
      <c r="B951" s="71"/>
      <c r="C951" s="71"/>
      <c r="D951" s="72"/>
      <c r="E951" s="72"/>
      <c r="F951" s="70"/>
      <c r="G951" s="70"/>
      <c r="H951" s="70"/>
      <c r="I951" s="70"/>
      <c r="J951" s="70"/>
      <c r="K951" s="70"/>
      <c r="L951" s="70"/>
      <c r="M951" s="70"/>
      <c r="N951" s="70"/>
      <c r="O951" s="70"/>
      <c r="P951" s="70"/>
      <c r="Q951" s="70"/>
    </row>
    <row r="952" spans="1:17" ht="15.75" customHeight="1" x14ac:dyDescent="0.25">
      <c r="A952" s="70"/>
      <c r="B952" s="71"/>
      <c r="C952" s="71"/>
      <c r="D952" s="72"/>
      <c r="E952" s="72"/>
      <c r="F952" s="70"/>
      <c r="G952" s="70"/>
      <c r="H952" s="70"/>
      <c r="I952" s="70"/>
      <c r="J952" s="70"/>
      <c r="K952" s="70"/>
      <c r="L952" s="70"/>
      <c r="M952" s="70"/>
      <c r="N952" s="70"/>
      <c r="O952" s="70"/>
      <c r="P952" s="70"/>
      <c r="Q952" s="70"/>
    </row>
    <row r="953" spans="1:17" ht="15.75" customHeight="1" x14ac:dyDescent="0.25">
      <c r="A953" s="70"/>
      <c r="B953" s="71"/>
      <c r="C953" s="71"/>
      <c r="D953" s="72"/>
      <c r="E953" s="72"/>
      <c r="F953" s="70"/>
      <c r="G953" s="70"/>
      <c r="H953" s="70"/>
      <c r="I953" s="70"/>
      <c r="J953" s="70"/>
      <c r="K953" s="70"/>
      <c r="L953" s="70"/>
      <c r="M953" s="70"/>
      <c r="N953" s="70"/>
      <c r="O953" s="70"/>
      <c r="P953" s="70"/>
      <c r="Q953" s="70"/>
    </row>
    <row r="954" spans="1:17" ht="15.75" customHeight="1" x14ac:dyDescent="0.25">
      <c r="A954" s="70"/>
      <c r="B954" s="71"/>
      <c r="C954" s="71"/>
      <c r="D954" s="72"/>
      <c r="E954" s="72"/>
      <c r="F954" s="70"/>
      <c r="G954" s="70"/>
      <c r="H954" s="70"/>
      <c r="I954" s="70"/>
      <c r="J954" s="70"/>
      <c r="K954" s="70"/>
      <c r="L954" s="70"/>
      <c r="M954" s="70"/>
      <c r="N954" s="70"/>
      <c r="O954" s="70"/>
      <c r="P954" s="70"/>
      <c r="Q954" s="70"/>
    </row>
    <row r="955" spans="1:17" ht="15.75" customHeight="1" x14ac:dyDescent="0.25">
      <c r="A955" s="70"/>
      <c r="B955" s="71"/>
      <c r="C955" s="71"/>
      <c r="D955" s="72"/>
      <c r="E955" s="72"/>
      <c r="F955" s="70"/>
      <c r="G955" s="70"/>
      <c r="H955" s="70"/>
      <c r="I955" s="70"/>
      <c r="J955" s="70"/>
      <c r="K955" s="70"/>
      <c r="L955" s="70"/>
      <c r="M955" s="70"/>
      <c r="N955" s="70"/>
      <c r="O955" s="70"/>
      <c r="P955" s="70"/>
      <c r="Q955" s="70"/>
    </row>
    <row r="956" spans="1:17" ht="15.75" customHeight="1" x14ac:dyDescent="0.25">
      <c r="A956" s="70"/>
      <c r="B956" s="71"/>
      <c r="C956" s="71"/>
      <c r="D956" s="72"/>
      <c r="E956" s="72"/>
      <c r="F956" s="70"/>
      <c r="G956" s="70"/>
      <c r="H956" s="70"/>
      <c r="I956" s="70"/>
      <c r="J956" s="70"/>
      <c r="K956" s="70"/>
      <c r="L956" s="70"/>
      <c r="M956" s="70"/>
      <c r="N956" s="70"/>
      <c r="O956" s="70"/>
      <c r="P956" s="70"/>
      <c r="Q956" s="70"/>
    </row>
    <row r="957" spans="1:17" ht="15.75" customHeight="1" x14ac:dyDescent="0.25">
      <c r="A957" s="70"/>
      <c r="B957" s="71"/>
      <c r="C957" s="71"/>
      <c r="D957" s="72"/>
      <c r="E957" s="72"/>
      <c r="F957" s="70"/>
      <c r="G957" s="70"/>
      <c r="H957" s="70"/>
      <c r="I957" s="70"/>
      <c r="J957" s="70"/>
      <c r="K957" s="70"/>
      <c r="L957" s="70"/>
      <c r="M957" s="70"/>
      <c r="N957" s="70"/>
      <c r="O957" s="70"/>
      <c r="P957" s="70"/>
      <c r="Q957" s="70"/>
    </row>
    <row r="958" spans="1:17" ht="15.75" customHeight="1" x14ac:dyDescent="0.25">
      <c r="A958" s="70"/>
      <c r="B958" s="71"/>
      <c r="C958" s="71"/>
      <c r="D958" s="72"/>
      <c r="E958" s="72"/>
      <c r="F958" s="70"/>
      <c r="G958" s="70"/>
      <c r="H958" s="70"/>
      <c r="I958" s="70"/>
      <c r="J958" s="70"/>
      <c r="K958" s="70"/>
      <c r="L958" s="70"/>
      <c r="M958" s="70"/>
      <c r="N958" s="70"/>
      <c r="O958" s="70"/>
      <c r="P958" s="70"/>
      <c r="Q958" s="70"/>
    </row>
    <row r="959" spans="1:17" ht="15.75" customHeight="1" x14ac:dyDescent="0.25">
      <c r="A959" s="70"/>
      <c r="B959" s="71"/>
      <c r="C959" s="71"/>
      <c r="D959" s="72"/>
      <c r="E959" s="72"/>
      <c r="F959" s="70"/>
      <c r="G959" s="70"/>
      <c r="H959" s="70"/>
      <c r="I959" s="70"/>
      <c r="J959" s="70"/>
      <c r="K959" s="70"/>
      <c r="L959" s="70"/>
      <c r="M959" s="70"/>
      <c r="N959" s="70"/>
      <c r="O959" s="70"/>
      <c r="P959" s="70"/>
      <c r="Q959" s="70"/>
    </row>
    <row r="960" spans="1:17" ht="15.75" customHeight="1" x14ac:dyDescent="0.25">
      <c r="A960" s="70"/>
      <c r="B960" s="71"/>
      <c r="C960" s="71"/>
      <c r="D960" s="72"/>
      <c r="E960" s="72"/>
      <c r="F960" s="70"/>
      <c r="G960" s="70"/>
      <c r="H960" s="70"/>
      <c r="I960" s="70"/>
      <c r="J960" s="70"/>
      <c r="K960" s="70"/>
      <c r="L960" s="70"/>
      <c r="M960" s="70"/>
      <c r="N960" s="70"/>
      <c r="O960" s="70"/>
      <c r="P960" s="70"/>
      <c r="Q960" s="70"/>
    </row>
    <row r="961" spans="1:17" ht="15.75" customHeight="1" x14ac:dyDescent="0.25">
      <c r="A961" s="70"/>
      <c r="B961" s="71"/>
      <c r="C961" s="71"/>
      <c r="D961" s="72"/>
      <c r="E961" s="72"/>
      <c r="F961" s="70"/>
      <c r="G961" s="70"/>
      <c r="H961" s="70"/>
      <c r="I961" s="70"/>
      <c r="J961" s="70"/>
      <c r="K961" s="70"/>
      <c r="L961" s="70"/>
      <c r="M961" s="70"/>
      <c r="N961" s="70"/>
      <c r="O961" s="70"/>
      <c r="P961" s="70"/>
      <c r="Q961" s="70"/>
    </row>
    <row r="962" spans="1:17" ht="15.75" customHeight="1" x14ac:dyDescent="0.25">
      <c r="A962" s="70"/>
      <c r="B962" s="71"/>
      <c r="C962" s="71"/>
      <c r="D962" s="72"/>
      <c r="E962" s="72"/>
      <c r="F962" s="70"/>
      <c r="G962" s="70"/>
      <c r="H962" s="70"/>
      <c r="I962" s="70"/>
      <c r="J962" s="70"/>
      <c r="K962" s="70"/>
      <c r="L962" s="70"/>
      <c r="M962" s="70"/>
      <c r="N962" s="70"/>
      <c r="O962" s="70"/>
      <c r="P962" s="70"/>
      <c r="Q962" s="70"/>
    </row>
    <row r="963" spans="1:17" ht="15.75" customHeight="1" x14ac:dyDescent="0.25">
      <c r="A963" s="70"/>
      <c r="B963" s="71"/>
      <c r="C963" s="71"/>
      <c r="D963" s="72"/>
      <c r="E963" s="72"/>
      <c r="F963" s="70"/>
      <c r="G963" s="70"/>
      <c r="H963" s="70"/>
      <c r="I963" s="70"/>
      <c r="J963" s="70"/>
      <c r="K963" s="70"/>
      <c r="L963" s="70"/>
      <c r="M963" s="70"/>
      <c r="N963" s="70"/>
      <c r="O963" s="70"/>
      <c r="P963" s="70"/>
      <c r="Q963" s="70"/>
    </row>
    <row r="964" spans="1:17" ht="15.75" customHeight="1" x14ac:dyDescent="0.25">
      <c r="A964" s="70"/>
      <c r="B964" s="71"/>
      <c r="C964" s="71"/>
      <c r="D964" s="72"/>
      <c r="E964" s="72"/>
      <c r="F964" s="70"/>
      <c r="G964" s="70"/>
      <c r="H964" s="70"/>
      <c r="I964" s="70"/>
      <c r="J964" s="70"/>
      <c r="K964" s="70"/>
      <c r="L964" s="70"/>
      <c r="M964" s="70"/>
      <c r="N964" s="70"/>
      <c r="O964" s="70"/>
      <c r="P964" s="70"/>
      <c r="Q964" s="70"/>
    </row>
    <row r="965" spans="1:17" ht="15.75" customHeight="1" x14ac:dyDescent="0.25">
      <c r="A965" s="70"/>
      <c r="B965" s="71"/>
      <c r="C965" s="71"/>
      <c r="D965" s="72"/>
      <c r="E965" s="72"/>
      <c r="F965" s="70"/>
      <c r="G965" s="70"/>
      <c r="H965" s="70"/>
      <c r="I965" s="70"/>
      <c r="J965" s="70"/>
      <c r="K965" s="70"/>
      <c r="L965" s="70"/>
      <c r="M965" s="70"/>
      <c r="N965" s="70"/>
      <c r="O965" s="70"/>
      <c r="P965" s="70"/>
      <c r="Q965" s="70"/>
    </row>
    <row r="966" spans="1:17" ht="15.75" customHeight="1" x14ac:dyDescent="0.25">
      <c r="A966" s="70"/>
      <c r="B966" s="71"/>
      <c r="C966" s="71"/>
      <c r="D966" s="72"/>
      <c r="E966" s="72"/>
      <c r="F966" s="70"/>
      <c r="G966" s="70"/>
      <c r="H966" s="70"/>
      <c r="I966" s="70"/>
      <c r="J966" s="70"/>
      <c r="K966" s="70"/>
      <c r="L966" s="70"/>
      <c r="M966" s="70"/>
      <c r="N966" s="70"/>
      <c r="O966" s="70"/>
      <c r="P966" s="70"/>
      <c r="Q966" s="70"/>
    </row>
    <row r="967" spans="1:17" ht="15.75" customHeight="1" x14ac:dyDescent="0.25">
      <c r="A967" s="70"/>
      <c r="B967" s="71"/>
      <c r="C967" s="71"/>
      <c r="D967" s="72"/>
      <c r="E967" s="72"/>
      <c r="F967" s="70"/>
      <c r="G967" s="70"/>
      <c r="H967" s="70"/>
      <c r="I967" s="70"/>
      <c r="J967" s="70"/>
      <c r="K967" s="70"/>
      <c r="L967" s="70"/>
      <c r="M967" s="70"/>
      <c r="N967" s="70"/>
      <c r="O967" s="70"/>
      <c r="P967" s="70"/>
      <c r="Q967" s="70"/>
    </row>
    <row r="968" spans="1:17" ht="15.75" customHeight="1" x14ac:dyDescent="0.25">
      <c r="A968" s="70"/>
      <c r="B968" s="71"/>
      <c r="C968" s="71"/>
      <c r="D968" s="72"/>
      <c r="E968" s="72"/>
      <c r="F968" s="70"/>
      <c r="G968" s="70"/>
      <c r="H968" s="70"/>
      <c r="I968" s="70"/>
      <c r="J968" s="70"/>
      <c r="K968" s="70"/>
      <c r="L968" s="70"/>
      <c r="M968" s="70"/>
      <c r="N968" s="70"/>
      <c r="O968" s="70"/>
      <c r="P968" s="70"/>
      <c r="Q968" s="70"/>
    </row>
    <row r="969" spans="1:17" ht="15.75" customHeight="1" x14ac:dyDescent="0.25">
      <c r="A969" s="70"/>
      <c r="B969" s="71"/>
      <c r="C969" s="71"/>
      <c r="D969" s="72"/>
      <c r="E969" s="72"/>
      <c r="F969" s="70"/>
      <c r="G969" s="70"/>
      <c r="H969" s="70"/>
      <c r="I969" s="70"/>
      <c r="J969" s="70"/>
      <c r="K969" s="70"/>
      <c r="L969" s="70"/>
      <c r="M969" s="70"/>
      <c r="N969" s="70"/>
      <c r="O969" s="70"/>
      <c r="P969" s="70"/>
      <c r="Q969" s="70"/>
    </row>
    <row r="970" spans="1:17" ht="15.75" customHeight="1" x14ac:dyDescent="0.25">
      <c r="A970" s="70"/>
      <c r="B970" s="71"/>
      <c r="C970" s="71"/>
      <c r="D970" s="72"/>
      <c r="E970" s="72"/>
      <c r="F970" s="70"/>
      <c r="G970" s="70"/>
      <c r="H970" s="70"/>
      <c r="I970" s="70"/>
      <c r="J970" s="70"/>
      <c r="K970" s="70"/>
      <c r="L970" s="70"/>
      <c r="M970" s="70"/>
      <c r="N970" s="70"/>
      <c r="O970" s="70"/>
      <c r="P970" s="70"/>
      <c r="Q970" s="70"/>
    </row>
    <row r="971" spans="1:17" ht="15.75" customHeight="1" x14ac:dyDescent="0.25">
      <c r="A971" s="70"/>
      <c r="B971" s="71"/>
      <c r="C971" s="71"/>
      <c r="D971" s="72"/>
      <c r="E971" s="72"/>
      <c r="F971" s="70"/>
      <c r="G971" s="70"/>
      <c r="H971" s="70"/>
      <c r="I971" s="70"/>
      <c r="J971" s="70"/>
      <c r="K971" s="70"/>
      <c r="L971" s="70"/>
      <c r="M971" s="70"/>
      <c r="N971" s="70"/>
      <c r="O971" s="70"/>
      <c r="P971" s="70"/>
      <c r="Q971" s="70"/>
    </row>
    <row r="972" spans="1:17" ht="15.75" customHeight="1" x14ac:dyDescent="0.25">
      <c r="A972" s="70"/>
      <c r="B972" s="71"/>
      <c r="C972" s="71"/>
      <c r="D972" s="72"/>
      <c r="E972" s="72"/>
      <c r="F972" s="70"/>
      <c r="G972" s="70"/>
      <c r="H972" s="70"/>
      <c r="I972" s="70"/>
      <c r="J972" s="70"/>
      <c r="K972" s="70"/>
      <c r="L972" s="70"/>
      <c r="M972" s="70"/>
      <c r="N972" s="70"/>
      <c r="O972" s="70"/>
      <c r="P972" s="70"/>
      <c r="Q972" s="70"/>
    </row>
    <row r="973" spans="1:17" ht="15.75" customHeight="1" x14ac:dyDescent="0.25">
      <c r="A973" s="70"/>
      <c r="B973" s="71"/>
      <c r="C973" s="71"/>
      <c r="D973" s="72"/>
      <c r="E973" s="72"/>
      <c r="F973" s="70"/>
      <c r="G973" s="70"/>
      <c r="H973" s="70"/>
      <c r="I973" s="70"/>
      <c r="J973" s="70"/>
      <c r="K973" s="70"/>
      <c r="L973" s="70"/>
      <c r="M973" s="70"/>
      <c r="N973" s="70"/>
      <c r="O973" s="70"/>
      <c r="P973" s="70"/>
      <c r="Q973" s="70"/>
    </row>
    <row r="974" spans="1:17" ht="15.75" customHeight="1" x14ac:dyDescent="0.25">
      <c r="A974" s="70"/>
      <c r="B974" s="71"/>
      <c r="C974" s="71"/>
      <c r="D974" s="72"/>
      <c r="E974" s="72"/>
      <c r="F974" s="70"/>
      <c r="G974" s="70"/>
      <c r="H974" s="70"/>
      <c r="I974" s="70"/>
      <c r="J974" s="70"/>
      <c r="K974" s="70"/>
      <c r="L974" s="70"/>
      <c r="M974" s="70"/>
      <c r="N974" s="70"/>
      <c r="O974" s="70"/>
      <c r="P974" s="70"/>
      <c r="Q974" s="70"/>
    </row>
    <row r="975" spans="1:17" ht="15.75" customHeight="1" x14ac:dyDescent="0.25">
      <c r="A975" s="70"/>
      <c r="B975" s="71"/>
      <c r="C975" s="71"/>
      <c r="D975" s="72"/>
      <c r="E975" s="72"/>
      <c r="F975" s="70"/>
      <c r="G975" s="70"/>
      <c r="H975" s="70"/>
      <c r="I975" s="70"/>
      <c r="J975" s="70"/>
      <c r="K975" s="70"/>
      <c r="L975" s="70"/>
      <c r="M975" s="70"/>
      <c r="N975" s="70"/>
      <c r="O975" s="70"/>
      <c r="P975" s="70"/>
      <c r="Q975" s="70"/>
    </row>
    <row r="976" spans="1:17" ht="15.75" customHeight="1" x14ac:dyDescent="0.25">
      <c r="A976" s="70"/>
      <c r="B976" s="71"/>
      <c r="C976" s="71"/>
      <c r="D976" s="72"/>
      <c r="E976" s="72"/>
      <c r="F976" s="70"/>
      <c r="G976" s="70"/>
      <c r="H976" s="70"/>
      <c r="I976" s="70"/>
      <c r="J976" s="70"/>
      <c r="K976" s="70"/>
      <c r="L976" s="70"/>
      <c r="M976" s="70"/>
      <c r="N976" s="70"/>
      <c r="O976" s="70"/>
      <c r="P976" s="70"/>
      <c r="Q976" s="70"/>
    </row>
    <row r="977" spans="1:17" ht="15.75" customHeight="1" x14ac:dyDescent="0.25">
      <c r="A977" s="70"/>
      <c r="B977" s="71"/>
      <c r="C977" s="71"/>
      <c r="D977" s="72"/>
      <c r="E977" s="72"/>
      <c r="F977" s="70"/>
      <c r="G977" s="70"/>
      <c r="H977" s="70"/>
      <c r="I977" s="70"/>
      <c r="J977" s="70"/>
      <c r="K977" s="70"/>
      <c r="L977" s="70"/>
      <c r="M977" s="70"/>
      <c r="N977" s="70"/>
      <c r="O977" s="70"/>
      <c r="P977" s="70"/>
      <c r="Q977" s="70"/>
    </row>
    <row r="978" spans="1:17" ht="15.75" customHeight="1" x14ac:dyDescent="0.25">
      <c r="A978" s="70"/>
      <c r="B978" s="71"/>
      <c r="C978" s="71"/>
      <c r="D978" s="72"/>
      <c r="E978" s="72"/>
      <c r="F978" s="70"/>
      <c r="G978" s="70"/>
      <c r="H978" s="70"/>
      <c r="I978" s="70"/>
      <c r="J978" s="70"/>
      <c r="K978" s="70"/>
      <c r="L978" s="70"/>
      <c r="M978" s="70"/>
      <c r="N978" s="70"/>
      <c r="O978" s="70"/>
      <c r="P978" s="70"/>
      <c r="Q978" s="70"/>
    </row>
    <row r="979" spans="1:17" ht="15.75" customHeight="1" x14ac:dyDescent="0.25">
      <c r="A979" s="70"/>
      <c r="B979" s="71"/>
      <c r="C979" s="71"/>
      <c r="D979" s="72"/>
      <c r="E979" s="72"/>
      <c r="F979" s="70"/>
      <c r="G979" s="70"/>
      <c r="H979" s="70"/>
      <c r="I979" s="70"/>
      <c r="J979" s="70"/>
      <c r="K979" s="70"/>
      <c r="L979" s="70"/>
      <c r="M979" s="70"/>
      <c r="N979" s="70"/>
      <c r="O979" s="70"/>
      <c r="P979" s="70"/>
      <c r="Q979" s="70"/>
    </row>
    <row r="980" spans="1:17" ht="15.75" customHeight="1" x14ac:dyDescent="0.25">
      <c r="A980" s="70"/>
      <c r="B980" s="71"/>
      <c r="C980" s="71"/>
      <c r="D980" s="72"/>
      <c r="E980" s="72"/>
      <c r="F980" s="70"/>
      <c r="G980" s="70"/>
      <c r="H980" s="70"/>
      <c r="I980" s="70"/>
      <c r="J980" s="70"/>
      <c r="K980" s="70"/>
      <c r="L980" s="70"/>
      <c r="M980" s="70"/>
      <c r="N980" s="70"/>
      <c r="O980" s="70"/>
      <c r="P980" s="70"/>
      <c r="Q980" s="70"/>
    </row>
    <row r="981" spans="1:17" ht="15.75" customHeight="1" x14ac:dyDescent="0.25">
      <c r="A981" s="70"/>
      <c r="B981" s="71"/>
      <c r="C981" s="71"/>
      <c r="D981" s="72"/>
      <c r="E981" s="72"/>
      <c r="F981" s="70"/>
      <c r="G981" s="70"/>
      <c r="H981" s="70"/>
      <c r="I981" s="70"/>
      <c r="J981" s="70"/>
      <c r="K981" s="70"/>
      <c r="L981" s="70"/>
      <c r="M981" s="70"/>
      <c r="N981" s="70"/>
      <c r="O981" s="70"/>
      <c r="P981" s="70"/>
      <c r="Q981" s="70"/>
    </row>
  </sheetData>
  <mergeCells count="5">
    <mergeCell ref="B1:C3"/>
    <mergeCell ref="D1:N3"/>
    <mergeCell ref="R1:U1"/>
    <mergeCell ref="R2:U2"/>
    <mergeCell ref="R3:U3"/>
  </mergeCells>
  <conditionalFormatting sqref="R35:T41">
    <cfRule type="cellIs" dxfId="5" priority="2" operator="equal">
      <formula>"Insignificante"</formula>
    </cfRule>
    <cfRule type="cellIs" dxfId="4" priority="3" operator="equal">
      <formula>"Menor"</formula>
    </cfRule>
    <cfRule type="cellIs" dxfId="3" priority="4" operator="equal">
      <formula>"Moderado"</formula>
    </cfRule>
    <cfRule type="cellIs" dxfId="2" priority="5" operator="equal">
      <formula>"Mayor"</formula>
    </cfRule>
    <cfRule type="cellIs" dxfId="1" priority="6" operator="equal">
      <formula>"Catastrofico"</formula>
    </cfRule>
  </conditionalFormatting>
  <conditionalFormatting sqref="T6:T41">
    <cfRule type="cellIs" dxfId="0" priority="1" operator="lessThan">
      <formula>#REF!</formula>
    </cfRule>
  </conditionalFormatting>
  <dataValidations count="1">
    <dataValidation type="list" allowBlank="1" showErrorMessage="1" sqref="E6:L41" xr:uid="{00000000-0002-0000-0900-000000000000}">
      <formula1>$AH$4:$AH$7</formula1>
    </dataValidation>
  </dataValidations>
  <pageMargins left="0.7" right="0.7" top="0.75" bottom="0.75" header="0.3" footer="0.3"/>
  <drawing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900-000001000000}">
          <x14:formula1>
            <xm:f>FORMULAS!$S$3:$S$6</xm:f>
          </x14:formula1>
          <xm:sqref>U6:U41</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T1000"/>
  <sheetViews>
    <sheetView topLeftCell="A40" workbookViewId="0">
      <selection activeCell="B50" sqref="B50:B51"/>
    </sheetView>
  </sheetViews>
  <sheetFormatPr baseColWidth="10" defaultColWidth="14.42578125" defaultRowHeight="15" x14ac:dyDescent="0.25"/>
  <cols>
    <col min="1" max="1" width="11.42578125" customWidth="1"/>
    <col min="2" max="4" width="33.7109375" customWidth="1"/>
    <col min="5" max="5" width="11.42578125" customWidth="1"/>
    <col min="6" max="6" width="13.85546875" customWidth="1"/>
    <col min="7" max="7" width="20.5703125" customWidth="1"/>
    <col min="8" max="20" width="10.7109375" customWidth="1"/>
  </cols>
  <sheetData>
    <row r="1" spans="1:20" x14ac:dyDescent="0.25">
      <c r="A1" s="121"/>
      <c r="B1" s="121"/>
      <c r="C1" s="121"/>
      <c r="D1" s="121"/>
      <c r="E1" s="121"/>
      <c r="F1" s="121"/>
      <c r="G1" s="121"/>
      <c r="H1" s="121"/>
      <c r="I1" s="121"/>
      <c r="J1" s="121"/>
      <c r="K1" s="121"/>
      <c r="L1" s="121"/>
      <c r="M1" s="121"/>
      <c r="N1" s="121"/>
      <c r="O1" s="121"/>
      <c r="P1" s="121"/>
      <c r="Q1" s="121"/>
      <c r="R1" s="121"/>
      <c r="S1" s="121"/>
      <c r="T1" s="121"/>
    </row>
    <row r="2" spans="1:20" x14ac:dyDescent="0.25">
      <c r="A2" s="121"/>
      <c r="B2" s="121"/>
      <c r="C2" s="121"/>
      <c r="D2" s="121"/>
      <c r="E2" s="121"/>
      <c r="F2" s="121"/>
      <c r="G2" s="121"/>
      <c r="H2" s="121"/>
      <c r="I2" s="121"/>
      <c r="J2" s="121"/>
      <c r="K2" s="121"/>
      <c r="L2" s="121"/>
      <c r="M2" s="121"/>
      <c r="N2" s="121"/>
      <c r="O2" s="121"/>
      <c r="P2" s="121"/>
      <c r="Q2" s="121"/>
      <c r="R2" s="121"/>
      <c r="S2" s="121"/>
      <c r="T2" s="121"/>
    </row>
    <row r="3" spans="1:20" x14ac:dyDescent="0.25">
      <c r="A3" s="121"/>
      <c r="B3" s="121"/>
      <c r="C3" s="121"/>
      <c r="D3" s="121"/>
      <c r="E3" s="121"/>
      <c r="F3" s="121"/>
      <c r="G3" s="121"/>
      <c r="H3" s="121"/>
      <c r="I3" s="121"/>
      <c r="J3" s="121"/>
      <c r="K3" s="121"/>
      <c r="L3" s="121"/>
      <c r="M3" s="121"/>
      <c r="N3" s="121"/>
      <c r="O3" s="121"/>
      <c r="P3" s="121"/>
      <c r="Q3" s="121"/>
      <c r="R3" s="121"/>
      <c r="S3" s="121"/>
      <c r="T3" s="121"/>
    </row>
    <row r="4" spans="1:20" x14ac:dyDescent="0.25">
      <c r="A4" s="121"/>
      <c r="B4" s="121"/>
      <c r="C4" s="121"/>
      <c r="D4" s="121"/>
      <c r="E4" s="121"/>
      <c r="F4" s="121"/>
      <c r="G4" s="121"/>
      <c r="H4" s="121"/>
      <c r="I4" s="121"/>
      <c r="J4" s="121"/>
      <c r="K4" s="121"/>
      <c r="L4" s="121"/>
      <c r="M4" s="121"/>
      <c r="N4" s="121"/>
      <c r="O4" s="121"/>
      <c r="P4" s="121"/>
      <c r="Q4" s="121"/>
      <c r="R4" s="121"/>
      <c r="S4" s="121"/>
      <c r="T4" s="121"/>
    </row>
    <row r="5" spans="1:20" x14ac:dyDescent="0.25">
      <c r="A5" s="121"/>
      <c r="B5" s="121"/>
      <c r="C5" s="121"/>
      <c r="D5" s="121"/>
      <c r="E5" s="121"/>
      <c r="F5" s="121"/>
      <c r="G5" s="121"/>
      <c r="H5" s="121"/>
      <c r="I5" s="121"/>
      <c r="J5" s="121"/>
      <c r="K5" s="121"/>
      <c r="L5" s="121"/>
      <c r="M5" s="121"/>
      <c r="N5" s="121"/>
      <c r="O5" s="121"/>
      <c r="P5" s="121"/>
      <c r="Q5" s="121"/>
      <c r="R5" s="121"/>
      <c r="S5" s="121"/>
      <c r="T5" s="121"/>
    </row>
    <row r="6" spans="1:20" x14ac:dyDescent="0.25">
      <c r="A6" s="121"/>
      <c r="B6" s="121"/>
      <c r="C6" s="121"/>
      <c r="D6" s="121"/>
      <c r="E6" s="121"/>
      <c r="F6" s="121"/>
      <c r="G6" s="121"/>
      <c r="H6" s="121"/>
      <c r="I6" s="121"/>
      <c r="J6" s="121"/>
      <c r="K6" s="121"/>
      <c r="L6" s="121"/>
      <c r="M6" s="121"/>
      <c r="N6" s="121"/>
      <c r="O6" s="121"/>
      <c r="P6" s="121"/>
      <c r="Q6" s="121"/>
      <c r="R6" s="121"/>
      <c r="S6" s="121"/>
      <c r="T6" s="121"/>
    </row>
    <row r="7" spans="1:20" x14ac:dyDescent="0.25">
      <c r="A7" s="121"/>
      <c r="B7" s="121"/>
      <c r="C7" s="121"/>
      <c r="D7" s="121"/>
      <c r="E7" s="121"/>
      <c r="F7" s="121"/>
      <c r="G7" s="121"/>
      <c r="H7" s="121"/>
      <c r="I7" s="121"/>
      <c r="J7" s="121"/>
      <c r="K7" s="121"/>
      <c r="L7" s="121"/>
      <c r="M7" s="121"/>
      <c r="N7" s="121"/>
      <c r="O7" s="121"/>
      <c r="P7" s="121"/>
      <c r="Q7" s="121"/>
      <c r="R7" s="121"/>
      <c r="S7" s="121"/>
      <c r="T7" s="121"/>
    </row>
    <row r="8" spans="1:20" x14ac:dyDescent="0.25">
      <c r="A8" s="121"/>
      <c r="B8" s="121"/>
      <c r="C8" s="121"/>
      <c r="D8" s="121"/>
      <c r="E8" s="121"/>
      <c r="F8" s="121"/>
      <c r="G8" s="121"/>
      <c r="H8" s="121"/>
      <c r="I8" s="121"/>
      <c r="J8" s="121"/>
      <c r="K8" s="121"/>
      <c r="L8" s="121"/>
      <c r="M8" s="121"/>
      <c r="N8" s="121"/>
      <c r="O8" s="121"/>
      <c r="P8" s="121"/>
      <c r="Q8" s="121"/>
      <c r="R8" s="121"/>
      <c r="S8" s="121"/>
      <c r="T8" s="121"/>
    </row>
    <row r="9" spans="1:20" x14ac:dyDescent="0.25">
      <c r="A9" s="121"/>
      <c r="B9" s="121"/>
      <c r="C9" s="121"/>
      <c r="D9" s="121"/>
      <c r="E9" s="121"/>
      <c r="F9" s="121"/>
      <c r="G9" s="121"/>
      <c r="H9" s="121"/>
      <c r="I9" s="121"/>
      <c r="J9" s="121"/>
      <c r="K9" s="121"/>
      <c r="L9" s="121"/>
      <c r="M9" s="121"/>
      <c r="N9" s="121"/>
      <c r="O9" s="121"/>
      <c r="P9" s="121"/>
      <c r="Q9" s="121"/>
      <c r="R9" s="121"/>
      <c r="S9" s="121"/>
      <c r="T9" s="121"/>
    </row>
    <row r="10" spans="1:20" x14ac:dyDescent="0.25">
      <c r="A10" s="121"/>
      <c r="B10" s="121"/>
      <c r="C10" s="121"/>
      <c r="D10" s="121"/>
      <c r="E10" s="121"/>
      <c r="F10" s="121"/>
      <c r="G10" s="121"/>
      <c r="H10" s="121"/>
      <c r="I10" s="121"/>
      <c r="J10" s="121"/>
      <c r="K10" s="121"/>
      <c r="L10" s="121"/>
      <c r="M10" s="121"/>
      <c r="N10" s="121"/>
      <c r="O10" s="121"/>
      <c r="P10" s="121"/>
      <c r="Q10" s="121"/>
      <c r="R10" s="121"/>
      <c r="S10" s="121"/>
      <c r="T10" s="121"/>
    </row>
    <row r="11" spans="1:20" x14ac:dyDescent="0.25">
      <c r="A11" s="121"/>
      <c r="B11" s="121"/>
      <c r="C11" s="121"/>
      <c r="D11" s="121"/>
      <c r="E11" s="121"/>
      <c r="F11" s="121"/>
      <c r="G11" s="121"/>
      <c r="H11" s="121"/>
      <c r="I11" s="121"/>
      <c r="J11" s="121"/>
      <c r="K11" s="121"/>
      <c r="L11" s="121"/>
      <c r="M11" s="121"/>
      <c r="N11" s="121"/>
      <c r="O11" s="121"/>
      <c r="P11" s="121"/>
      <c r="Q11" s="121"/>
      <c r="R11" s="121"/>
      <c r="S11" s="121"/>
      <c r="T11" s="121"/>
    </row>
    <row r="12" spans="1:20" x14ac:dyDescent="0.25">
      <c r="A12" s="121"/>
      <c r="B12" s="121"/>
      <c r="C12" s="121"/>
      <c r="D12" s="121"/>
      <c r="E12" s="121"/>
      <c r="F12" s="121"/>
      <c r="G12" s="121"/>
      <c r="H12" s="121"/>
      <c r="I12" s="121"/>
      <c r="J12" s="121"/>
      <c r="K12" s="121"/>
      <c r="L12" s="121"/>
      <c r="M12" s="121"/>
      <c r="N12" s="121"/>
      <c r="O12" s="121"/>
      <c r="P12" s="121"/>
      <c r="Q12" s="121"/>
      <c r="R12" s="121"/>
      <c r="S12" s="121"/>
      <c r="T12" s="121"/>
    </row>
    <row r="13" spans="1:20" x14ac:dyDescent="0.25">
      <c r="A13" s="121"/>
      <c r="B13" s="121"/>
      <c r="C13" s="121"/>
      <c r="D13" s="121"/>
      <c r="E13" s="121"/>
      <c r="F13" s="121"/>
      <c r="G13" s="121"/>
      <c r="H13" s="121"/>
      <c r="I13" s="121"/>
      <c r="J13" s="121"/>
      <c r="K13" s="121"/>
      <c r="L13" s="121"/>
      <c r="M13" s="121"/>
      <c r="N13" s="121"/>
      <c r="O13" s="121"/>
      <c r="P13" s="121"/>
      <c r="Q13" s="121"/>
      <c r="R13" s="121"/>
      <c r="S13" s="121"/>
      <c r="T13" s="121"/>
    </row>
    <row r="14" spans="1:20" x14ac:dyDescent="0.25">
      <c r="A14" s="121"/>
      <c r="B14" s="121"/>
      <c r="C14" s="121"/>
      <c r="D14" s="121"/>
      <c r="E14" s="121"/>
      <c r="F14" s="121"/>
      <c r="G14" s="121"/>
      <c r="H14" s="121"/>
      <c r="I14" s="121"/>
      <c r="J14" s="121"/>
      <c r="K14" s="121"/>
      <c r="L14" s="121"/>
      <c r="M14" s="121"/>
      <c r="N14" s="121"/>
      <c r="O14" s="121"/>
      <c r="P14" s="121"/>
      <c r="Q14" s="121"/>
      <c r="R14" s="121"/>
      <c r="S14" s="121"/>
      <c r="T14" s="121"/>
    </row>
    <row r="15" spans="1:20" x14ac:dyDescent="0.25">
      <c r="A15" s="121"/>
      <c r="B15" s="121"/>
      <c r="C15" s="121"/>
      <c r="D15" s="121"/>
      <c r="E15" s="121"/>
      <c r="F15" s="121"/>
      <c r="G15" s="121"/>
      <c r="H15" s="121"/>
      <c r="I15" s="121"/>
      <c r="J15" s="121"/>
      <c r="K15" s="121"/>
      <c r="L15" s="121"/>
      <c r="M15" s="121"/>
      <c r="N15" s="121"/>
      <c r="O15" s="121"/>
      <c r="P15" s="121"/>
      <c r="Q15" s="121"/>
      <c r="R15" s="121"/>
      <c r="S15" s="121"/>
      <c r="T15" s="121"/>
    </row>
    <row r="16" spans="1:20" x14ac:dyDescent="0.25">
      <c r="A16" s="121"/>
      <c r="B16" s="121"/>
      <c r="C16" s="121"/>
      <c r="D16" s="121"/>
      <c r="E16" s="121"/>
      <c r="F16" s="121"/>
      <c r="G16" s="121"/>
      <c r="H16" s="121"/>
      <c r="I16" s="121"/>
      <c r="J16" s="121"/>
      <c r="K16" s="121"/>
      <c r="L16" s="121"/>
      <c r="M16" s="121"/>
      <c r="N16" s="121"/>
      <c r="O16" s="121"/>
      <c r="P16" s="121"/>
      <c r="Q16" s="121"/>
      <c r="R16" s="121"/>
      <c r="S16" s="121"/>
      <c r="T16" s="121"/>
    </row>
    <row r="17" spans="1:20" x14ac:dyDescent="0.25">
      <c r="A17" s="121"/>
      <c r="B17" s="121"/>
      <c r="C17" s="121"/>
      <c r="D17" s="121"/>
      <c r="E17" s="121"/>
      <c r="F17" s="121"/>
      <c r="G17" s="121"/>
      <c r="H17" s="121"/>
      <c r="I17" s="121"/>
      <c r="J17" s="121"/>
      <c r="K17" s="121"/>
      <c r="L17" s="121"/>
      <c r="M17" s="121"/>
      <c r="N17" s="121"/>
      <c r="O17" s="121"/>
      <c r="P17" s="121"/>
      <c r="Q17" s="121"/>
      <c r="R17" s="121"/>
      <c r="S17" s="121"/>
      <c r="T17" s="121"/>
    </row>
    <row r="18" spans="1:20" x14ac:dyDescent="0.25">
      <c r="A18" s="121"/>
      <c r="B18" s="121"/>
      <c r="C18" s="121"/>
      <c r="D18" s="121"/>
      <c r="E18" s="121"/>
      <c r="F18" s="121"/>
      <c r="G18" s="121"/>
      <c r="H18" s="121"/>
      <c r="I18" s="121"/>
      <c r="J18" s="121"/>
      <c r="K18" s="121"/>
      <c r="L18" s="121"/>
      <c r="M18" s="121"/>
      <c r="N18" s="121"/>
      <c r="O18" s="121"/>
      <c r="P18" s="121"/>
      <c r="Q18" s="121"/>
      <c r="R18" s="121"/>
      <c r="S18" s="121"/>
      <c r="T18" s="121"/>
    </row>
    <row r="19" spans="1:20" x14ac:dyDescent="0.25">
      <c r="A19" s="121"/>
      <c r="B19" s="121"/>
      <c r="C19" s="121"/>
      <c r="D19" s="121"/>
      <c r="E19" s="121"/>
      <c r="F19" s="121"/>
      <c r="G19" s="121"/>
      <c r="H19" s="121"/>
      <c r="I19" s="121"/>
      <c r="J19" s="121"/>
      <c r="K19" s="121"/>
      <c r="L19" s="121"/>
      <c r="M19" s="121"/>
      <c r="N19" s="121"/>
      <c r="O19" s="121"/>
      <c r="P19" s="121"/>
      <c r="Q19" s="121"/>
      <c r="R19" s="121"/>
      <c r="S19" s="121"/>
      <c r="T19" s="121"/>
    </row>
    <row r="20" spans="1:20" x14ac:dyDescent="0.25">
      <c r="A20" s="121"/>
      <c r="B20" s="121"/>
      <c r="C20" s="121"/>
      <c r="D20" s="121"/>
      <c r="E20" s="121"/>
      <c r="F20" s="121"/>
      <c r="G20" s="121"/>
      <c r="H20" s="121"/>
      <c r="I20" s="121"/>
      <c r="J20" s="121"/>
      <c r="K20" s="121"/>
      <c r="L20" s="121"/>
      <c r="M20" s="121"/>
      <c r="N20" s="121"/>
      <c r="O20" s="121"/>
      <c r="P20" s="121"/>
      <c r="Q20" s="121"/>
      <c r="R20" s="121"/>
      <c r="S20" s="121"/>
      <c r="T20" s="121"/>
    </row>
    <row r="21" spans="1:20" ht="15.75" customHeight="1" x14ac:dyDescent="0.25">
      <c r="A21" s="121"/>
      <c r="B21" s="121"/>
      <c r="C21" s="121"/>
      <c r="D21" s="121"/>
      <c r="E21" s="121"/>
      <c r="F21" s="121"/>
      <c r="G21" s="121"/>
      <c r="H21" s="121"/>
      <c r="I21" s="121"/>
      <c r="J21" s="121"/>
      <c r="K21" s="121"/>
      <c r="L21" s="121"/>
      <c r="M21" s="121"/>
      <c r="N21" s="121"/>
      <c r="O21" s="121"/>
      <c r="P21" s="121"/>
      <c r="Q21" s="121"/>
      <c r="R21" s="121"/>
      <c r="S21" s="121"/>
      <c r="T21" s="121"/>
    </row>
    <row r="22" spans="1:20" ht="15.75" customHeight="1" x14ac:dyDescent="0.25">
      <c r="A22" s="121"/>
      <c r="B22" s="121"/>
      <c r="C22" s="121"/>
      <c r="D22" s="121"/>
      <c r="E22" s="121"/>
      <c r="F22" s="121"/>
      <c r="G22" s="121"/>
      <c r="H22" s="121"/>
      <c r="I22" s="121"/>
      <c r="J22" s="121"/>
      <c r="K22" s="121"/>
      <c r="L22" s="121"/>
      <c r="M22" s="121"/>
      <c r="N22" s="121"/>
      <c r="O22" s="121"/>
      <c r="P22" s="121"/>
      <c r="Q22" s="121"/>
      <c r="R22" s="121"/>
      <c r="S22" s="121"/>
      <c r="T22" s="121"/>
    </row>
    <row r="23" spans="1:20" ht="15.75" customHeight="1" x14ac:dyDescent="0.25">
      <c r="A23" s="121"/>
      <c r="B23" s="121"/>
      <c r="C23" s="121"/>
      <c r="D23" s="121"/>
      <c r="E23" s="121"/>
      <c r="F23" s="121"/>
      <c r="G23" s="121"/>
      <c r="H23" s="121"/>
      <c r="I23" s="121"/>
      <c r="J23" s="121"/>
      <c r="K23" s="121"/>
      <c r="L23" s="121"/>
      <c r="M23" s="121"/>
      <c r="N23" s="121"/>
      <c r="O23" s="121"/>
      <c r="P23" s="121"/>
      <c r="Q23" s="121"/>
      <c r="R23" s="121"/>
      <c r="S23" s="121"/>
      <c r="T23" s="121"/>
    </row>
    <row r="24" spans="1:20" ht="15.75" customHeight="1" x14ac:dyDescent="0.25">
      <c r="A24" s="121"/>
      <c r="B24" s="121"/>
      <c r="C24" s="121"/>
      <c r="D24" s="121"/>
      <c r="E24" s="121"/>
      <c r="F24" s="121"/>
      <c r="G24" s="121"/>
      <c r="H24" s="121"/>
      <c r="I24" s="121"/>
      <c r="J24" s="121"/>
      <c r="K24" s="121"/>
      <c r="L24" s="121"/>
      <c r="M24" s="121"/>
      <c r="N24" s="121"/>
      <c r="O24" s="121"/>
      <c r="P24" s="121"/>
      <c r="Q24" s="121"/>
      <c r="R24" s="121"/>
      <c r="S24" s="121"/>
      <c r="T24" s="121"/>
    </row>
    <row r="25" spans="1:20" ht="15.75" customHeight="1" x14ac:dyDescent="0.25">
      <c r="A25" s="121"/>
      <c r="B25" s="121"/>
      <c r="C25" s="121"/>
      <c r="D25" s="121"/>
      <c r="E25" s="121"/>
      <c r="F25" s="121"/>
      <c r="G25" s="121"/>
      <c r="H25" s="121"/>
      <c r="I25" s="121"/>
      <c r="J25" s="121"/>
      <c r="K25" s="121"/>
      <c r="L25" s="121"/>
      <c r="M25" s="121"/>
      <c r="N25" s="121"/>
      <c r="O25" s="121"/>
      <c r="P25" s="121"/>
      <c r="Q25" s="121"/>
      <c r="R25" s="121"/>
      <c r="S25" s="121"/>
      <c r="T25" s="121"/>
    </row>
    <row r="26" spans="1:20" ht="15.75" customHeight="1" x14ac:dyDescent="0.25">
      <c r="A26" s="121"/>
      <c r="B26" s="121"/>
      <c r="C26" s="121"/>
      <c r="D26" s="121"/>
      <c r="E26" s="121"/>
      <c r="F26" s="121"/>
      <c r="G26" s="121"/>
      <c r="H26" s="121"/>
      <c r="I26" s="121"/>
      <c r="J26" s="121"/>
      <c r="K26" s="121"/>
      <c r="L26" s="121"/>
      <c r="M26" s="121"/>
      <c r="N26" s="121"/>
      <c r="O26" s="121"/>
      <c r="P26" s="121"/>
      <c r="Q26" s="121"/>
      <c r="R26" s="121"/>
      <c r="S26" s="121"/>
      <c r="T26" s="121"/>
    </row>
    <row r="27" spans="1:20" ht="15.75" customHeight="1" x14ac:dyDescent="0.25">
      <c r="A27" s="121"/>
      <c r="B27" s="121"/>
      <c r="C27" s="121"/>
      <c r="D27" s="121"/>
      <c r="E27" s="121"/>
      <c r="F27" s="121"/>
      <c r="G27" s="121"/>
      <c r="H27" s="121"/>
      <c r="I27" s="121"/>
      <c r="J27" s="121"/>
      <c r="K27" s="121"/>
      <c r="L27" s="121"/>
      <c r="M27" s="121"/>
      <c r="N27" s="121"/>
      <c r="O27" s="121"/>
      <c r="P27" s="121"/>
      <c r="Q27" s="121"/>
      <c r="R27" s="121"/>
      <c r="S27" s="121"/>
      <c r="T27" s="121"/>
    </row>
    <row r="28" spans="1:20" ht="15.75" customHeight="1" x14ac:dyDescent="0.25">
      <c r="A28" s="121"/>
      <c r="B28" s="121"/>
      <c r="C28" s="121"/>
      <c r="D28" s="121"/>
      <c r="E28" s="121"/>
      <c r="F28" s="121"/>
      <c r="G28" s="121"/>
      <c r="H28" s="121"/>
      <c r="I28" s="121"/>
      <c r="J28" s="121"/>
      <c r="K28" s="121"/>
      <c r="L28" s="121"/>
      <c r="M28" s="121"/>
      <c r="N28" s="121"/>
      <c r="O28" s="121"/>
      <c r="P28" s="121"/>
      <c r="Q28" s="121"/>
      <c r="R28" s="121"/>
      <c r="S28" s="121"/>
      <c r="T28" s="121"/>
    </row>
    <row r="29" spans="1:20" ht="15.75" customHeight="1" x14ac:dyDescent="0.25">
      <c r="A29" s="121"/>
      <c r="B29" s="121"/>
      <c r="C29" s="121"/>
      <c r="D29" s="121"/>
      <c r="E29" s="121"/>
      <c r="F29" s="121"/>
      <c r="G29" s="121"/>
      <c r="H29" s="121"/>
      <c r="I29" s="121"/>
      <c r="J29" s="121"/>
      <c r="K29" s="121"/>
      <c r="L29" s="121"/>
      <c r="M29" s="121"/>
      <c r="N29" s="121"/>
      <c r="O29" s="121"/>
      <c r="P29" s="121"/>
      <c r="Q29" s="121"/>
      <c r="R29" s="121"/>
      <c r="S29" s="121"/>
      <c r="T29" s="121"/>
    </row>
    <row r="30" spans="1:20" ht="15.75" customHeight="1" x14ac:dyDescent="0.25">
      <c r="A30" s="121"/>
      <c r="B30" s="121"/>
      <c r="C30" s="121"/>
      <c r="D30" s="121"/>
      <c r="E30" s="121"/>
      <c r="F30" s="121"/>
      <c r="G30" s="121"/>
      <c r="H30" s="121"/>
      <c r="I30" s="121"/>
      <c r="J30" s="121"/>
      <c r="K30" s="121"/>
      <c r="L30" s="121"/>
      <c r="M30" s="121"/>
      <c r="N30" s="121"/>
      <c r="O30" s="121"/>
      <c r="P30" s="121"/>
      <c r="Q30" s="121"/>
      <c r="R30" s="121"/>
      <c r="S30" s="121"/>
      <c r="T30" s="121"/>
    </row>
    <row r="31" spans="1:20" ht="15.75" customHeight="1" x14ac:dyDescent="0.25">
      <c r="A31" s="121"/>
      <c r="B31" s="121"/>
      <c r="C31" s="121"/>
      <c r="D31" s="121"/>
      <c r="E31" s="121"/>
      <c r="F31" s="121"/>
      <c r="G31" s="121"/>
      <c r="H31" s="121"/>
      <c r="I31" s="121"/>
      <c r="J31" s="121"/>
      <c r="K31" s="121"/>
      <c r="L31" s="121"/>
      <c r="M31" s="121"/>
      <c r="N31" s="121"/>
      <c r="O31" s="121"/>
      <c r="P31" s="121"/>
      <c r="Q31" s="121"/>
      <c r="R31" s="121"/>
      <c r="S31" s="121"/>
      <c r="T31" s="121"/>
    </row>
    <row r="32" spans="1:20" ht="15.75" customHeight="1" x14ac:dyDescent="0.25">
      <c r="A32" s="121"/>
      <c r="B32" s="121"/>
      <c r="C32" s="121"/>
      <c r="D32" s="121"/>
      <c r="E32" s="121"/>
      <c r="F32" s="121"/>
      <c r="G32" s="121"/>
      <c r="H32" s="121"/>
      <c r="I32" s="121"/>
      <c r="J32" s="121"/>
      <c r="K32" s="121"/>
      <c r="L32" s="121"/>
      <c r="M32" s="121"/>
      <c r="N32" s="121"/>
      <c r="O32" s="121"/>
      <c r="P32" s="121"/>
      <c r="Q32" s="121"/>
      <c r="R32" s="121"/>
      <c r="S32" s="121"/>
      <c r="T32" s="121"/>
    </row>
    <row r="33" spans="1:20" ht="15.75" customHeight="1" x14ac:dyDescent="0.25">
      <c r="A33" s="121"/>
      <c r="B33" s="121"/>
      <c r="C33" s="121"/>
      <c r="D33" s="121"/>
      <c r="E33" s="121"/>
      <c r="F33" s="121"/>
      <c r="G33" s="121"/>
      <c r="H33" s="121"/>
      <c r="I33" s="121"/>
      <c r="J33" s="121"/>
      <c r="K33" s="121"/>
      <c r="L33" s="121"/>
      <c r="M33" s="121"/>
      <c r="N33" s="121"/>
      <c r="O33" s="121"/>
      <c r="P33" s="121"/>
      <c r="Q33" s="121"/>
      <c r="R33" s="121"/>
      <c r="S33" s="121"/>
      <c r="T33" s="121"/>
    </row>
    <row r="34" spans="1:20" ht="15.75" customHeight="1" x14ac:dyDescent="0.25">
      <c r="A34" s="121"/>
      <c r="B34" s="121"/>
      <c r="C34" s="121"/>
      <c r="D34" s="121"/>
      <c r="E34" s="121"/>
      <c r="F34" s="121"/>
      <c r="G34" s="121"/>
      <c r="H34" s="121"/>
      <c r="I34" s="121"/>
      <c r="J34" s="121"/>
      <c r="K34" s="121"/>
      <c r="L34" s="121"/>
      <c r="M34" s="121"/>
      <c r="N34" s="121"/>
      <c r="O34" s="121"/>
      <c r="P34" s="121"/>
      <c r="Q34" s="121"/>
      <c r="R34" s="121"/>
      <c r="S34" s="121"/>
      <c r="T34" s="121"/>
    </row>
    <row r="35" spans="1:20" ht="15.75" customHeight="1" x14ac:dyDescent="0.25">
      <c r="A35" s="121"/>
      <c r="B35" s="121"/>
      <c r="C35" s="121"/>
      <c r="D35" s="121"/>
      <c r="E35" s="121"/>
      <c r="F35" s="121"/>
      <c r="G35" s="121"/>
      <c r="H35" s="121"/>
      <c r="I35" s="121"/>
      <c r="J35" s="121"/>
      <c r="K35" s="121"/>
      <c r="L35" s="121"/>
      <c r="M35" s="121"/>
      <c r="N35" s="121"/>
      <c r="O35" s="121"/>
      <c r="P35" s="121"/>
      <c r="Q35" s="121"/>
      <c r="R35" s="121"/>
      <c r="S35" s="121"/>
      <c r="T35" s="121"/>
    </row>
    <row r="36" spans="1:20" ht="15.75" customHeight="1" x14ac:dyDescent="0.25">
      <c r="A36" s="121"/>
      <c r="B36" s="121"/>
      <c r="C36" s="121"/>
      <c r="D36" s="121"/>
      <c r="E36" s="121"/>
      <c r="F36" s="121"/>
      <c r="G36" s="121"/>
      <c r="H36" s="121"/>
      <c r="I36" s="121"/>
      <c r="J36" s="121"/>
      <c r="K36" s="121"/>
      <c r="L36" s="121"/>
      <c r="M36" s="121"/>
      <c r="N36" s="121"/>
      <c r="O36" s="121"/>
      <c r="P36" s="121"/>
      <c r="Q36" s="121"/>
      <c r="R36" s="121"/>
      <c r="S36" s="121"/>
      <c r="T36" s="121"/>
    </row>
    <row r="37" spans="1:20" ht="15.75" customHeight="1" x14ac:dyDescent="0.25">
      <c r="A37" s="121"/>
      <c r="B37" s="121"/>
      <c r="C37" s="121"/>
      <c r="D37" s="121"/>
      <c r="E37" s="121"/>
      <c r="F37" s="121"/>
      <c r="G37" s="121"/>
      <c r="H37" s="121"/>
      <c r="I37" s="121"/>
      <c r="J37" s="121"/>
      <c r="K37" s="121"/>
      <c r="L37" s="121"/>
      <c r="M37" s="121"/>
      <c r="N37" s="121"/>
      <c r="O37" s="121"/>
      <c r="P37" s="121"/>
      <c r="Q37" s="121"/>
      <c r="R37" s="121"/>
      <c r="S37" s="121"/>
      <c r="T37" s="121"/>
    </row>
    <row r="38" spans="1:20" ht="15.75" customHeight="1" x14ac:dyDescent="0.25">
      <c r="A38" s="121"/>
      <c r="B38" s="121"/>
      <c r="C38" s="121"/>
      <c r="D38" s="121"/>
      <c r="E38" s="121"/>
      <c r="F38" s="121"/>
      <c r="G38" s="121"/>
      <c r="H38" s="121"/>
      <c r="I38" s="121"/>
      <c r="J38" s="121"/>
      <c r="K38" s="121"/>
      <c r="L38" s="121"/>
      <c r="M38" s="121"/>
      <c r="N38" s="121"/>
      <c r="O38" s="121"/>
      <c r="P38" s="121"/>
      <c r="Q38" s="121"/>
      <c r="R38" s="121"/>
      <c r="S38" s="121"/>
      <c r="T38" s="121"/>
    </row>
    <row r="39" spans="1:20" ht="15.75" customHeight="1" x14ac:dyDescent="0.25">
      <c r="A39" s="121"/>
      <c r="B39" s="121"/>
      <c r="C39" s="121"/>
      <c r="D39" s="121"/>
      <c r="E39" s="121"/>
      <c r="F39" s="121"/>
      <c r="G39" s="121"/>
      <c r="H39" s="121"/>
      <c r="I39" s="121"/>
      <c r="J39" s="121"/>
      <c r="K39" s="121"/>
      <c r="L39" s="121"/>
      <c r="M39" s="121"/>
      <c r="N39" s="121"/>
      <c r="O39" s="121"/>
      <c r="P39" s="121"/>
      <c r="Q39" s="121"/>
      <c r="R39" s="121"/>
      <c r="S39" s="121"/>
      <c r="T39" s="121"/>
    </row>
    <row r="40" spans="1:20" ht="15.75" customHeight="1" x14ac:dyDescent="0.25">
      <c r="A40" s="121"/>
      <c r="B40" s="121"/>
      <c r="C40" s="121"/>
      <c r="D40" s="121"/>
      <c r="E40" s="121"/>
      <c r="F40" s="121"/>
      <c r="G40" s="121"/>
      <c r="H40" s="121"/>
      <c r="I40" s="121"/>
      <c r="J40" s="121"/>
      <c r="K40" s="121"/>
      <c r="L40" s="121"/>
      <c r="M40" s="121"/>
      <c r="N40" s="121"/>
      <c r="O40" s="121"/>
      <c r="P40" s="121"/>
      <c r="Q40" s="121"/>
      <c r="R40" s="121"/>
      <c r="S40" s="121"/>
      <c r="T40" s="121"/>
    </row>
    <row r="41" spans="1:20" ht="15.75" customHeight="1" x14ac:dyDescent="0.25">
      <c r="A41" s="121"/>
      <c r="B41" s="121"/>
      <c r="C41" s="121"/>
      <c r="D41" s="121"/>
      <c r="E41" s="121"/>
      <c r="F41" s="121"/>
      <c r="G41" s="121"/>
      <c r="H41" s="121"/>
      <c r="I41" s="121"/>
      <c r="J41" s="121"/>
      <c r="K41" s="121"/>
      <c r="L41" s="121"/>
      <c r="M41" s="121"/>
      <c r="N41" s="121"/>
      <c r="O41" s="121"/>
      <c r="P41" s="121"/>
      <c r="Q41" s="121"/>
      <c r="R41" s="121"/>
      <c r="S41" s="121"/>
      <c r="T41" s="121"/>
    </row>
    <row r="42" spans="1:20" ht="15.75" customHeight="1" x14ac:dyDescent="0.25">
      <c r="A42" s="121"/>
      <c r="B42" s="121"/>
      <c r="C42" s="121"/>
      <c r="D42" s="121"/>
      <c r="E42" s="121"/>
      <c r="F42" s="121"/>
      <c r="G42" s="121"/>
      <c r="H42" s="121"/>
      <c r="I42" s="121"/>
      <c r="J42" s="121"/>
      <c r="K42" s="121"/>
      <c r="L42" s="121"/>
      <c r="M42" s="121"/>
      <c r="N42" s="121"/>
      <c r="O42" s="121"/>
      <c r="P42" s="121"/>
      <c r="Q42" s="121"/>
      <c r="R42" s="121"/>
      <c r="S42" s="121"/>
      <c r="T42" s="121"/>
    </row>
    <row r="43" spans="1:20" ht="15.75" customHeight="1" x14ac:dyDescent="0.25">
      <c r="A43" s="121"/>
      <c r="B43" s="121"/>
      <c r="C43" s="121"/>
      <c r="D43" s="121"/>
      <c r="E43" s="121"/>
      <c r="F43" s="121"/>
      <c r="G43" s="121"/>
      <c r="H43" s="121"/>
      <c r="I43" s="121"/>
      <c r="J43" s="121"/>
      <c r="K43" s="121"/>
      <c r="L43" s="121"/>
      <c r="M43" s="121"/>
      <c r="N43" s="121"/>
      <c r="O43" s="121"/>
      <c r="P43" s="121"/>
      <c r="Q43" s="121"/>
      <c r="R43" s="121"/>
      <c r="S43" s="121"/>
      <c r="T43" s="121"/>
    </row>
    <row r="44" spans="1:20" ht="15.75" customHeight="1" x14ac:dyDescent="0.25">
      <c r="A44" s="121"/>
      <c r="B44" s="121"/>
      <c r="C44" s="121"/>
      <c r="D44" s="121"/>
      <c r="E44" s="121"/>
      <c r="F44" s="121"/>
      <c r="G44" s="121"/>
      <c r="H44" s="121"/>
      <c r="I44" s="121"/>
      <c r="J44" s="121"/>
      <c r="K44" s="121"/>
      <c r="L44" s="121"/>
      <c r="M44" s="121"/>
      <c r="N44" s="121"/>
      <c r="O44" s="121"/>
      <c r="P44" s="121"/>
      <c r="Q44" s="121"/>
      <c r="R44" s="121"/>
      <c r="S44" s="121"/>
      <c r="T44" s="121"/>
    </row>
    <row r="45" spans="1:20" ht="15.75" customHeight="1" x14ac:dyDescent="0.25">
      <c r="A45" s="121"/>
      <c r="B45" s="121"/>
      <c r="C45" s="121"/>
      <c r="D45" s="121"/>
      <c r="E45" s="121"/>
      <c r="F45" s="121"/>
      <c r="G45" s="121"/>
      <c r="H45" s="121"/>
      <c r="I45" s="121"/>
      <c r="J45" s="121"/>
      <c r="K45" s="121"/>
      <c r="L45" s="121"/>
      <c r="M45" s="121"/>
      <c r="N45" s="121"/>
      <c r="O45" s="121"/>
      <c r="P45" s="121"/>
      <c r="Q45" s="121"/>
      <c r="R45" s="121"/>
      <c r="S45" s="121"/>
      <c r="T45" s="121"/>
    </row>
    <row r="46" spans="1:20" ht="15.75" customHeight="1" x14ac:dyDescent="0.25">
      <c r="A46" s="121"/>
      <c r="B46" s="121"/>
      <c r="C46" s="121"/>
      <c r="D46" s="121"/>
      <c r="E46" s="121"/>
      <c r="F46" s="121"/>
      <c r="G46" s="121"/>
      <c r="H46" s="121"/>
      <c r="I46" s="121"/>
      <c r="J46" s="121"/>
      <c r="K46" s="121"/>
      <c r="L46" s="121"/>
      <c r="M46" s="121"/>
      <c r="N46" s="121"/>
      <c r="O46" s="121"/>
      <c r="P46" s="121"/>
      <c r="Q46" s="121"/>
      <c r="R46" s="121"/>
      <c r="S46" s="121"/>
      <c r="T46" s="121"/>
    </row>
    <row r="47" spans="1:20" ht="15.75" customHeight="1" x14ac:dyDescent="0.25">
      <c r="A47" s="121"/>
      <c r="B47" s="121"/>
      <c r="C47" s="121"/>
      <c r="D47" s="121"/>
      <c r="E47" s="121"/>
      <c r="F47" s="121"/>
      <c r="G47" s="121"/>
      <c r="H47" s="121"/>
      <c r="I47" s="121"/>
      <c r="J47" s="121"/>
      <c r="K47" s="121"/>
      <c r="L47" s="121"/>
      <c r="M47" s="121"/>
      <c r="N47" s="121"/>
      <c r="O47" s="121"/>
      <c r="P47" s="121"/>
      <c r="Q47" s="121"/>
      <c r="R47" s="121"/>
      <c r="S47" s="121"/>
      <c r="T47" s="121"/>
    </row>
    <row r="48" spans="1:20" ht="15.75" customHeight="1" x14ac:dyDescent="0.25">
      <c r="A48" s="121"/>
      <c r="B48" s="121"/>
      <c r="C48" s="121"/>
      <c r="D48" s="121"/>
      <c r="E48" s="121"/>
      <c r="F48" s="121"/>
      <c r="G48" s="121"/>
      <c r="H48" s="121"/>
      <c r="I48" s="121"/>
      <c r="J48" s="121"/>
      <c r="K48" s="121"/>
      <c r="L48" s="121"/>
      <c r="M48" s="121"/>
      <c r="N48" s="121"/>
      <c r="O48" s="121"/>
      <c r="P48" s="121"/>
      <c r="Q48" s="121"/>
      <c r="R48" s="121"/>
      <c r="S48" s="121"/>
      <c r="T48" s="121"/>
    </row>
    <row r="49" spans="1:20" ht="15.75" customHeight="1" x14ac:dyDescent="0.25">
      <c r="A49" s="121"/>
      <c r="B49" s="122" t="s">
        <v>347</v>
      </c>
      <c r="C49" s="122" t="s">
        <v>348</v>
      </c>
      <c r="D49" s="122" t="s">
        <v>349</v>
      </c>
      <c r="E49" s="121"/>
      <c r="F49" s="123" t="s">
        <v>350</v>
      </c>
      <c r="G49" s="124" t="s">
        <v>351</v>
      </c>
      <c r="H49" s="125"/>
      <c r="I49" s="125"/>
      <c r="J49" s="125"/>
      <c r="K49" s="125"/>
      <c r="L49" s="125"/>
      <c r="M49" s="125"/>
      <c r="N49" s="125"/>
      <c r="O49" s="125"/>
      <c r="P49" s="126"/>
      <c r="Q49" s="121"/>
      <c r="R49" s="121"/>
      <c r="S49" s="121"/>
      <c r="T49" s="121"/>
    </row>
    <row r="50" spans="1:20" ht="15.75" customHeight="1" x14ac:dyDescent="0.25">
      <c r="A50" s="121"/>
      <c r="B50" s="522" t="s">
        <v>352</v>
      </c>
      <c r="C50" s="127" t="s">
        <v>353</v>
      </c>
      <c r="D50" s="128">
        <v>15</v>
      </c>
      <c r="E50" s="121"/>
      <c r="F50" s="129" t="s">
        <v>58</v>
      </c>
      <c r="G50" s="124" t="s">
        <v>354</v>
      </c>
      <c r="H50" s="125"/>
      <c r="I50" s="125"/>
      <c r="J50" s="125"/>
      <c r="K50" s="125"/>
      <c r="L50" s="125"/>
      <c r="M50" s="125"/>
      <c r="N50" s="125"/>
      <c r="O50" s="125"/>
      <c r="P50" s="126"/>
      <c r="Q50" s="121"/>
      <c r="R50" s="121"/>
      <c r="S50" s="121"/>
      <c r="T50" s="121"/>
    </row>
    <row r="51" spans="1:20" ht="15.75" customHeight="1" thickBot="1" x14ac:dyDescent="0.3">
      <c r="A51" s="121"/>
      <c r="B51" s="522"/>
      <c r="C51" s="130" t="s">
        <v>355</v>
      </c>
      <c r="D51" s="128">
        <v>0</v>
      </c>
      <c r="E51" s="121"/>
      <c r="F51" s="131" t="s">
        <v>356</v>
      </c>
      <c r="G51" s="124" t="s">
        <v>357</v>
      </c>
      <c r="H51" s="125"/>
      <c r="I51" s="125"/>
      <c r="J51" s="125"/>
      <c r="K51" s="125"/>
      <c r="L51" s="125"/>
      <c r="M51" s="125"/>
      <c r="N51" s="125"/>
      <c r="O51" s="125"/>
      <c r="P51" s="126"/>
      <c r="Q51" s="121"/>
      <c r="R51" s="121"/>
      <c r="S51" s="121"/>
      <c r="T51" s="121"/>
    </row>
    <row r="52" spans="1:20" ht="15.75" customHeight="1" x14ac:dyDescent="0.25">
      <c r="A52" s="121"/>
      <c r="B52" s="522" t="s">
        <v>358</v>
      </c>
      <c r="C52" s="127" t="s">
        <v>359</v>
      </c>
      <c r="D52" s="128">
        <v>15</v>
      </c>
      <c r="E52" s="121"/>
      <c r="F52" s="121"/>
      <c r="G52" s="121"/>
      <c r="H52" s="121"/>
      <c r="I52" s="121"/>
      <c r="J52" s="121"/>
      <c r="K52" s="121"/>
      <c r="L52" s="121"/>
      <c r="M52" s="121"/>
      <c r="N52" s="121"/>
      <c r="O52" s="121"/>
      <c r="P52" s="121"/>
      <c r="Q52" s="121"/>
      <c r="R52" s="121"/>
      <c r="S52" s="121"/>
      <c r="T52" s="121"/>
    </row>
    <row r="53" spans="1:20" ht="15.75" customHeight="1" x14ac:dyDescent="0.25">
      <c r="A53" s="121"/>
      <c r="B53" s="522"/>
      <c r="C53" s="130" t="s">
        <v>360</v>
      </c>
      <c r="D53" s="128">
        <v>0</v>
      </c>
      <c r="E53" s="121"/>
      <c r="F53" s="121"/>
      <c r="G53" s="121"/>
      <c r="H53" s="121"/>
      <c r="I53" s="121"/>
      <c r="J53" s="121"/>
      <c r="K53" s="121"/>
      <c r="L53" s="121"/>
      <c r="M53" s="121"/>
      <c r="N53" s="121"/>
      <c r="O53" s="121"/>
      <c r="P53" s="121"/>
      <c r="Q53" s="121"/>
      <c r="R53" s="121"/>
      <c r="S53" s="121"/>
      <c r="T53" s="121"/>
    </row>
    <row r="54" spans="1:20" ht="15.75" customHeight="1" x14ac:dyDescent="0.25">
      <c r="A54" s="121"/>
      <c r="B54" s="522" t="s">
        <v>361</v>
      </c>
      <c r="C54" s="127" t="s">
        <v>362</v>
      </c>
      <c r="D54" s="128">
        <v>15</v>
      </c>
      <c r="E54" s="121"/>
      <c r="F54" s="121"/>
      <c r="G54" s="121"/>
      <c r="H54" s="121"/>
      <c r="I54" s="121"/>
      <c r="J54" s="121"/>
      <c r="K54" s="121"/>
      <c r="L54" s="121"/>
      <c r="M54" s="121"/>
      <c r="N54" s="121"/>
      <c r="O54" s="121"/>
      <c r="P54" s="121"/>
      <c r="Q54" s="121"/>
      <c r="R54" s="121"/>
      <c r="S54" s="121"/>
      <c r="T54" s="121"/>
    </row>
    <row r="55" spans="1:20" ht="15.75" customHeight="1" x14ac:dyDescent="0.25">
      <c r="A55" s="121"/>
      <c r="B55" s="522"/>
      <c r="C55" s="130" t="s">
        <v>363</v>
      </c>
      <c r="D55" s="128">
        <v>0</v>
      </c>
      <c r="E55" s="121"/>
      <c r="F55" s="121"/>
      <c r="G55" s="121"/>
      <c r="H55" s="121"/>
      <c r="I55" s="121"/>
      <c r="J55" s="121"/>
      <c r="K55" s="121"/>
      <c r="L55" s="121"/>
      <c r="M55" s="121"/>
      <c r="N55" s="121"/>
      <c r="O55" s="121"/>
      <c r="P55" s="121"/>
      <c r="Q55" s="121"/>
      <c r="R55" s="121"/>
      <c r="S55" s="121"/>
      <c r="T55" s="121"/>
    </row>
    <row r="56" spans="1:20" ht="15.75" customHeight="1" x14ac:dyDescent="0.25">
      <c r="A56" s="121"/>
      <c r="B56" s="522" t="s">
        <v>364</v>
      </c>
      <c r="C56" s="127" t="s">
        <v>365</v>
      </c>
      <c r="D56" s="128">
        <v>15</v>
      </c>
      <c r="E56" s="121"/>
      <c r="F56" s="121"/>
      <c r="G56" s="121"/>
      <c r="H56" s="121"/>
      <c r="I56" s="121"/>
      <c r="J56" s="121"/>
      <c r="K56" s="121"/>
      <c r="L56" s="121"/>
      <c r="M56" s="121"/>
      <c r="N56" s="121"/>
      <c r="O56" s="121"/>
      <c r="P56" s="121"/>
      <c r="Q56" s="121"/>
      <c r="R56" s="121"/>
      <c r="S56" s="121"/>
      <c r="T56" s="121"/>
    </row>
    <row r="57" spans="1:20" ht="15.75" customHeight="1" x14ac:dyDescent="0.25">
      <c r="A57" s="121"/>
      <c r="B57" s="522"/>
      <c r="C57" s="130" t="s">
        <v>366</v>
      </c>
      <c r="D57" s="128">
        <v>10</v>
      </c>
      <c r="E57" s="121"/>
      <c r="F57" s="121"/>
      <c r="G57" s="121"/>
      <c r="H57" s="121"/>
      <c r="I57" s="121"/>
      <c r="J57" s="121"/>
      <c r="K57" s="121"/>
      <c r="L57" s="121"/>
      <c r="M57" s="121"/>
      <c r="N57" s="121"/>
      <c r="O57" s="121"/>
      <c r="P57" s="121"/>
      <c r="Q57" s="121"/>
      <c r="R57" s="121"/>
      <c r="S57" s="121"/>
      <c r="T57" s="121"/>
    </row>
    <row r="58" spans="1:20" ht="15.75" customHeight="1" x14ac:dyDescent="0.25">
      <c r="A58" s="121"/>
      <c r="B58" s="522"/>
      <c r="C58" s="130" t="s">
        <v>367</v>
      </c>
      <c r="D58" s="128">
        <v>0</v>
      </c>
      <c r="E58" s="121"/>
      <c r="F58" s="121"/>
      <c r="G58" s="121"/>
      <c r="H58" s="121"/>
      <c r="I58" s="121"/>
      <c r="J58" s="121"/>
      <c r="K58" s="121"/>
      <c r="L58" s="121"/>
      <c r="M58" s="121"/>
      <c r="N58" s="121"/>
      <c r="O58" s="121"/>
      <c r="P58" s="121"/>
      <c r="Q58" s="121"/>
      <c r="R58" s="121"/>
      <c r="S58" s="121"/>
      <c r="T58" s="121"/>
    </row>
    <row r="59" spans="1:20" ht="15.75" customHeight="1" x14ac:dyDescent="0.25">
      <c r="A59" s="121"/>
      <c r="B59" s="522" t="s">
        <v>368</v>
      </c>
      <c r="C59" s="127" t="s">
        <v>369</v>
      </c>
      <c r="D59" s="128">
        <v>15</v>
      </c>
      <c r="E59" s="121"/>
      <c r="F59" s="121"/>
      <c r="G59" s="121"/>
      <c r="H59" s="121"/>
      <c r="I59" s="121"/>
      <c r="J59" s="121"/>
      <c r="K59" s="121"/>
      <c r="L59" s="121"/>
      <c r="M59" s="121"/>
      <c r="N59" s="121"/>
      <c r="O59" s="121"/>
      <c r="P59" s="121"/>
      <c r="Q59" s="121"/>
      <c r="R59" s="121"/>
      <c r="S59" s="121"/>
      <c r="T59" s="121"/>
    </row>
    <row r="60" spans="1:20" ht="15.75" customHeight="1" x14ac:dyDescent="0.25">
      <c r="A60" s="121"/>
      <c r="B60" s="522"/>
      <c r="C60" s="130" t="s">
        <v>370</v>
      </c>
      <c r="D60" s="128">
        <v>0</v>
      </c>
      <c r="E60" s="121"/>
      <c r="F60" s="121"/>
      <c r="G60" s="121"/>
      <c r="H60" s="121"/>
      <c r="I60" s="121"/>
      <c r="J60" s="121"/>
      <c r="K60" s="121"/>
      <c r="L60" s="121"/>
      <c r="M60" s="121"/>
      <c r="N60" s="121"/>
      <c r="O60" s="121"/>
      <c r="P60" s="121"/>
      <c r="Q60" s="121"/>
      <c r="R60" s="121"/>
      <c r="S60" s="121"/>
      <c r="T60" s="121"/>
    </row>
    <row r="61" spans="1:20" ht="15.75" customHeight="1" x14ac:dyDescent="0.25">
      <c r="A61" s="121"/>
      <c r="B61" s="522" t="s">
        <v>371</v>
      </c>
      <c r="C61" s="127" t="s">
        <v>372</v>
      </c>
      <c r="D61" s="128">
        <v>15</v>
      </c>
      <c r="E61" s="121"/>
      <c r="F61" s="121"/>
      <c r="G61" s="121"/>
      <c r="H61" s="121"/>
      <c r="I61" s="121"/>
      <c r="J61" s="121"/>
      <c r="K61" s="121"/>
      <c r="L61" s="121"/>
      <c r="M61" s="121"/>
      <c r="N61" s="121"/>
      <c r="O61" s="121"/>
      <c r="P61" s="121"/>
      <c r="Q61" s="121"/>
      <c r="R61" s="121"/>
      <c r="S61" s="121"/>
      <c r="T61" s="121"/>
    </row>
    <row r="62" spans="1:20" ht="15.75" customHeight="1" x14ac:dyDescent="0.25">
      <c r="A62" s="121"/>
      <c r="B62" s="522"/>
      <c r="C62" s="130" t="s">
        <v>373</v>
      </c>
      <c r="D62" s="128">
        <v>0</v>
      </c>
      <c r="E62" s="121"/>
      <c r="F62" s="121"/>
      <c r="G62" s="121"/>
      <c r="H62" s="121"/>
      <c r="I62" s="121"/>
      <c r="J62" s="121"/>
      <c r="K62" s="121"/>
      <c r="L62" s="121"/>
      <c r="M62" s="121"/>
      <c r="N62" s="121"/>
      <c r="O62" s="121"/>
      <c r="P62" s="121"/>
      <c r="Q62" s="121"/>
      <c r="R62" s="121"/>
      <c r="S62" s="121"/>
      <c r="T62" s="121"/>
    </row>
    <row r="63" spans="1:20" ht="15.75" customHeight="1" x14ac:dyDescent="0.25">
      <c r="A63" s="121"/>
      <c r="B63" s="522" t="s">
        <v>374</v>
      </c>
      <c r="C63" s="127" t="s">
        <v>375</v>
      </c>
      <c r="D63" s="128">
        <v>10</v>
      </c>
      <c r="E63" s="121"/>
      <c r="F63" s="121"/>
      <c r="G63" s="121"/>
      <c r="H63" s="121"/>
      <c r="I63" s="121"/>
      <c r="J63" s="121"/>
      <c r="K63" s="121"/>
      <c r="L63" s="121"/>
      <c r="M63" s="121"/>
      <c r="N63" s="121"/>
      <c r="O63" s="121"/>
      <c r="P63" s="121"/>
      <c r="Q63" s="121"/>
      <c r="R63" s="121"/>
      <c r="S63" s="121"/>
      <c r="T63" s="121"/>
    </row>
    <row r="64" spans="1:20" ht="15.75" customHeight="1" x14ac:dyDescent="0.25">
      <c r="A64" s="121"/>
      <c r="B64" s="522"/>
      <c r="C64" s="130" t="s">
        <v>376</v>
      </c>
      <c r="D64" s="128">
        <v>5</v>
      </c>
      <c r="E64" s="121"/>
      <c r="F64" s="121"/>
      <c r="G64" s="121"/>
      <c r="H64" s="121"/>
      <c r="I64" s="121"/>
      <c r="J64" s="121"/>
      <c r="K64" s="121"/>
      <c r="L64" s="121"/>
      <c r="M64" s="121"/>
      <c r="N64" s="121"/>
      <c r="O64" s="121"/>
      <c r="P64" s="121"/>
      <c r="Q64" s="121"/>
      <c r="R64" s="121"/>
      <c r="S64" s="121"/>
      <c r="T64" s="121"/>
    </row>
    <row r="65" spans="1:20" ht="15.75" customHeight="1" x14ac:dyDescent="0.25">
      <c r="A65" s="121"/>
      <c r="B65" s="522"/>
      <c r="C65" s="130" t="s">
        <v>377</v>
      </c>
      <c r="D65" s="128">
        <v>0</v>
      </c>
      <c r="E65" s="121"/>
      <c r="F65" s="121"/>
      <c r="G65" s="121"/>
      <c r="H65" s="121"/>
      <c r="I65" s="121"/>
      <c r="J65" s="121"/>
      <c r="K65" s="121"/>
      <c r="L65" s="121"/>
      <c r="M65" s="121"/>
      <c r="N65" s="121"/>
      <c r="O65" s="121"/>
      <c r="P65" s="121"/>
      <c r="Q65" s="121"/>
      <c r="R65" s="121"/>
      <c r="S65" s="121"/>
      <c r="T65" s="121"/>
    </row>
    <row r="66" spans="1:20" ht="15.75" customHeight="1" x14ac:dyDescent="0.25">
      <c r="A66" s="121"/>
      <c r="B66" s="121"/>
      <c r="C66" s="121"/>
      <c r="D66" s="121"/>
      <c r="E66" s="121"/>
      <c r="F66" s="121"/>
      <c r="G66" s="121"/>
      <c r="H66" s="121"/>
      <c r="I66" s="121"/>
      <c r="J66" s="121"/>
      <c r="K66" s="121"/>
      <c r="L66" s="121"/>
      <c r="M66" s="121"/>
      <c r="N66" s="121"/>
      <c r="O66" s="121"/>
      <c r="P66" s="121"/>
      <c r="Q66" s="121"/>
      <c r="R66" s="121"/>
      <c r="S66" s="121"/>
      <c r="T66" s="121"/>
    </row>
    <row r="67" spans="1:20" ht="15.75" customHeight="1" x14ac:dyDescent="0.25">
      <c r="A67" s="121"/>
      <c r="B67" s="121"/>
      <c r="C67" s="121"/>
      <c r="D67" s="121">
        <f>+D50+D52+D54+D56+D59+D61+D63</f>
        <v>100</v>
      </c>
      <c r="E67" s="121"/>
      <c r="F67" s="121"/>
      <c r="G67" s="121"/>
      <c r="H67" s="121"/>
      <c r="I67" s="121"/>
      <c r="J67" s="121"/>
      <c r="K67" s="121"/>
      <c r="L67" s="121"/>
      <c r="M67" s="121"/>
      <c r="N67" s="121"/>
      <c r="O67" s="121"/>
      <c r="P67" s="121"/>
      <c r="Q67" s="121"/>
      <c r="R67" s="121"/>
      <c r="S67" s="121"/>
      <c r="T67" s="121"/>
    </row>
    <row r="68" spans="1:20" ht="15.75" customHeight="1" x14ac:dyDescent="0.25">
      <c r="A68" s="121"/>
      <c r="B68" s="121"/>
      <c r="C68" s="121"/>
      <c r="D68" s="121"/>
      <c r="E68" s="121"/>
      <c r="F68" s="121"/>
      <c r="G68" s="121"/>
      <c r="H68" s="121"/>
      <c r="I68" s="121"/>
      <c r="J68" s="121"/>
      <c r="K68" s="121"/>
      <c r="L68" s="121"/>
      <c r="M68" s="121"/>
      <c r="N68" s="121"/>
      <c r="O68" s="121"/>
      <c r="P68" s="121"/>
      <c r="Q68" s="121"/>
      <c r="R68" s="121"/>
      <c r="S68" s="121"/>
      <c r="T68" s="121"/>
    </row>
    <row r="69" spans="1:20" ht="15.75" customHeight="1" x14ac:dyDescent="0.25">
      <c r="A69" s="121"/>
      <c r="B69" s="121"/>
      <c r="C69" s="121"/>
      <c r="D69" s="121"/>
      <c r="E69" s="121"/>
      <c r="F69" s="121"/>
      <c r="G69" s="121"/>
      <c r="H69" s="121"/>
      <c r="I69" s="121"/>
      <c r="J69" s="121"/>
      <c r="K69" s="121"/>
      <c r="L69" s="121"/>
      <c r="M69" s="121"/>
      <c r="N69" s="121"/>
      <c r="O69" s="121"/>
      <c r="P69" s="121"/>
      <c r="Q69" s="121"/>
      <c r="R69" s="121"/>
      <c r="S69" s="121"/>
      <c r="T69" s="121"/>
    </row>
    <row r="70" spans="1:20" ht="15.75" customHeight="1" x14ac:dyDescent="0.25">
      <c r="A70" s="121"/>
      <c r="B70" s="121"/>
      <c r="C70" s="121"/>
      <c r="D70" s="121"/>
      <c r="E70" s="121"/>
      <c r="F70" s="121"/>
      <c r="G70" s="121"/>
      <c r="H70" s="121"/>
      <c r="I70" s="121"/>
      <c r="J70" s="121"/>
      <c r="K70" s="121"/>
      <c r="L70" s="121"/>
      <c r="M70" s="121"/>
      <c r="N70" s="121"/>
      <c r="O70" s="121"/>
      <c r="P70" s="121"/>
      <c r="Q70" s="121"/>
      <c r="R70" s="121"/>
      <c r="S70" s="121"/>
      <c r="T70" s="121"/>
    </row>
    <row r="71" spans="1:20" ht="15.75" customHeight="1" x14ac:dyDescent="0.25">
      <c r="A71" s="121"/>
      <c r="B71" s="121"/>
      <c r="C71" s="121"/>
      <c r="D71" s="121"/>
      <c r="E71" s="121"/>
      <c r="F71" s="121"/>
      <c r="G71" s="121"/>
      <c r="H71" s="121"/>
      <c r="I71" s="121"/>
      <c r="J71" s="121"/>
      <c r="K71" s="121"/>
      <c r="L71" s="121"/>
      <c r="M71" s="121"/>
      <c r="N71" s="121"/>
      <c r="O71" s="121"/>
      <c r="P71" s="121"/>
      <c r="Q71" s="121"/>
      <c r="R71" s="121"/>
      <c r="S71" s="121"/>
      <c r="T71" s="121"/>
    </row>
    <row r="72" spans="1:20" ht="15.75" customHeight="1" x14ac:dyDescent="0.25">
      <c r="A72" s="121"/>
      <c r="B72" s="121"/>
      <c r="C72" s="121"/>
      <c r="D72" s="121"/>
      <c r="E72" s="121"/>
      <c r="F72" s="121"/>
      <c r="G72" s="121"/>
      <c r="H72" s="121"/>
      <c r="I72" s="121"/>
      <c r="J72" s="121"/>
      <c r="K72" s="121"/>
      <c r="L72" s="121"/>
      <c r="M72" s="121"/>
      <c r="N72" s="121"/>
      <c r="O72" s="121"/>
      <c r="P72" s="121"/>
      <c r="Q72" s="121"/>
      <c r="R72" s="121"/>
      <c r="S72" s="121"/>
      <c r="T72" s="121"/>
    </row>
    <row r="73" spans="1:20" ht="15.75" customHeight="1" x14ac:dyDescent="0.25">
      <c r="A73" s="121"/>
      <c r="B73" s="121"/>
      <c r="C73" s="121"/>
      <c r="D73" s="121"/>
      <c r="E73" s="121"/>
      <c r="F73" s="121"/>
      <c r="G73" s="121"/>
      <c r="H73" s="121"/>
      <c r="I73" s="121"/>
      <c r="J73" s="121"/>
      <c r="K73" s="121"/>
      <c r="L73" s="121"/>
      <c r="M73" s="121"/>
      <c r="N73" s="121"/>
      <c r="O73" s="121"/>
      <c r="P73" s="121"/>
      <c r="Q73" s="121"/>
      <c r="R73" s="121"/>
      <c r="S73" s="121"/>
      <c r="T73" s="121"/>
    </row>
    <row r="74" spans="1:20" ht="15.75" customHeight="1" x14ac:dyDescent="0.25">
      <c r="A74" s="121"/>
      <c r="B74" s="121"/>
      <c r="C74" s="121"/>
      <c r="D74" s="121"/>
      <c r="E74" s="121"/>
      <c r="F74" s="121"/>
      <c r="G74" s="121"/>
      <c r="H74" s="121"/>
      <c r="I74" s="121"/>
      <c r="J74" s="121"/>
      <c r="K74" s="121"/>
      <c r="L74" s="121"/>
      <c r="M74" s="121"/>
      <c r="N74" s="121"/>
      <c r="O74" s="121"/>
      <c r="P74" s="121"/>
      <c r="Q74" s="121"/>
      <c r="R74" s="121"/>
      <c r="S74" s="121"/>
      <c r="T74" s="121"/>
    </row>
    <row r="75" spans="1:20" ht="15.75" customHeight="1" x14ac:dyDescent="0.25">
      <c r="A75" s="121"/>
      <c r="B75" s="121"/>
      <c r="C75" s="121"/>
      <c r="D75" s="121"/>
      <c r="E75" s="121"/>
      <c r="F75" s="121"/>
      <c r="G75" s="121"/>
      <c r="H75" s="121"/>
      <c r="I75" s="121"/>
      <c r="J75" s="121"/>
      <c r="K75" s="121"/>
      <c r="L75" s="121"/>
      <c r="M75" s="121"/>
      <c r="N75" s="121"/>
      <c r="O75" s="121"/>
      <c r="P75" s="121"/>
      <c r="Q75" s="121"/>
      <c r="R75" s="121"/>
      <c r="S75" s="121"/>
      <c r="T75" s="121"/>
    </row>
    <row r="76" spans="1:20" ht="15.75" customHeight="1" x14ac:dyDescent="0.25">
      <c r="A76" s="121"/>
      <c r="B76" s="121"/>
      <c r="C76" s="121"/>
      <c r="D76" s="121"/>
      <c r="E76" s="121"/>
      <c r="F76" s="121"/>
      <c r="G76" s="121"/>
      <c r="H76" s="121"/>
      <c r="I76" s="121"/>
      <c r="J76" s="121"/>
      <c r="K76" s="121"/>
      <c r="L76" s="121"/>
      <c r="M76" s="121"/>
      <c r="N76" s="121"/>
      <c r="O76" s="121"/>
      <c r="P76" s="121"/>
      <c r="Q76" s="121"/>
      <c r="R76" s="121"/>
      <c r="S76" s="121"/>
      <c r="T76" s="121"/>
    </row>
    <row r="77" spans="1:20" ht="15.75" customHeight="1" x14ac:dyDescent="0.25">
      <c r="A77" s="121"/>
      <c r="B77" s="121"/>
      <c r="C77" s="121"/>
      <c r="D77" s="121"/>
      <c r="E77" s="121"/>
      <c r="F77" s="121"/>
      <c r="G77" s="121"/>
      <c r="H77" s="121"/>
      <c r="I77" s="121"/>
      <c r="J77" s="121"/>
      <c r="K77" s="121"/>
      <c r="L77" s="121"/>
      <c r="M77" s="121"/>
      <c r="N77" s="121"/>
      <c r="O77" s="121"/>
      <c r="P77" s="121"/>
      <c r="Q77" s="121"/>
      <c r="R77" s="121"/>
      <c r="S77" s="121"/>
      <c r="T77" s="121"/>
    </row>
    <row r="78" spans="1:20" ht="15.75" customHeight="1" x14ac:dyDescent="0.25">
      <c r="A78" s="121"/>
      <c r="B78" s="121"/>
      <c r="C78" s="121"/>
      <c r="D78" s="121"/>
      <c r="E78" s="121"/>
      <c r="F78" s="121"/>
      <c r="G78" s="121"/>
      <c r="H78" s="121"/>
      <c r="I78" s="121"/>
      <c r="J78" s="121"/>
      <c r="K78" s="121"/>
      <c r="L78" s="121"/>
      <c r="M78" s="121"/>
      <c r="N78" s="121"/>
      <c r="O78" s="121"/>
      <c r="P78" s="121"/>
      <c r="Q78" s="121"/>
      <c r="R78" s="121"/>
      <c r="S78" s="121"/>
      <c r="T78" s="121"/>
    </row>
    <row r="79" spans="1:20" ht="15.75" customHeight="1" x14ac:dyDescent="0.25">
      <c r="A79" s="121"/>
      <c r="B79" s="121"/>
      <c r="C79" s="121"/>
      <c r="D79" s="121"/>
      <c r="E79" s="121"/>
      <c r="F79" s="121"/>
      <c r="G79" s="121"/>
      <c r="H79" s="121"/>
      <c r="I79" s="121"/>
      <c r="J79" s="121"/>
      <c r="K79" s="121"/>
      <c r="L79" s="121"/>
      <c r="M79" s="121"/>
      <c r="N79" s="121"/>
      <c r="O79" s="121"/>
      <c r="P79" s="121"/>
      <c r="Q79" s="121"/>
      <c r="R79" s="121"/>
      <c r="S79" s="121"/>
      <c r="T79" s="121"/>
    </row>
    <row r="80" spans="1:20" ht="15.75" customHeight="1" x14ac:dyDescent="0.25">
      <c r="A80" s="121"/>
      <c r="B80" s="121"/>
      <c r="C80" s="121"/>
      <c r="D80" s="121"/>
      <c r="E80" s="121"/>
      <c r="F80" s="121"/>
      <c r="G80" s="121"/>
      <c r="H80" s="121"/>
      <c r="I80" s="121"/>
      <c r="J80" s="121"/>
      <c r="K80" s="121"/>
      <c r="L80" s="121"/>
      <c r="M80" s="121"/>
      <c r="N80" s="121"/>
      <c r="O80" s="121"/>
      <c r="P80" s="121"/>
      <c r="Q80" s="121"/>
      <c r="R80" s="121"/>
      <c r="S80" s="121"/>
      <c r="T80" s="121"/>
    </row>
    <row r="81" spans="1:20" ht="15.75" customHeight="1" x14ac:dyDescent="0.25">
      <c r="A81" s="121"/>
      <c r="B81" s="121"/>
      <c r="C81" s="121"/>
      <c r="D81" s="121"/>
      <c r="E81" s="121"/>
      <c r="F81" s="121"/>
      <c r="G81" s="121"/>
      <c r="H81" s="121"/>
      <c r="I81" s="121"/>
      <c r="J81" s="121"/>
      <c r="K81" s="121"/>
      <c r="L81" s="121"/>
      <c r="M81" s="121"/>
      <c r="N81" s="121"/>
      <c r="O81" s="121"/>
      <c r="P81" s="121"/>
      <c r="Q81" s="121"/>
      <c r="R81" s="121"/>
      <c r="S81" s="121"/>
      <c r="T81" s="121"/>
    </row>
    <row r="82" spans="1:20" ht="15.75" customHeight="1" x14ac:dyDescent="0.25">
      <c r="A82" s="121"/>
      <c r="B82" s="121"/>
      <c r="C82" s="121"/>
      <c r="D82" s="121"/>
      <c r="E82" s="121"/>
      <c r="F82" s="121"/>
      <c r="G82" s="121"/>
      <c r="H82" s="121"/>
      <c r="I82" s="121"/>
      <c r="J82" s="121"/>
      <c r="K82" s="121"/>
      <c r="L82" s="121"/>
      <c r="M82" s="121"/>
      <c r="N82" s="121"/>
      <c r="O82" s="121"/>
      <c r="P82" s="121"/>
      <c r="Q82" s="121"/>
      <c r="R82" s="121"/>
      <c r="S82" s="121"/>
      <c r="T82" s="121"/>
    </row>
    <row r="83" spans="1:20" ht="15.75" customHeight="1" x14ac:dyDescent="0.25">
      <c r="A83" s="121"/>
      <c r="B83" s="121"/>
      <c r="C83" s="121"/>
      <c r="D83" s="121"/>
      <c r="E83" s="121"/>
      <c r="F83" s="121"/>
      <c r="G83" s="121"/>
      <c r="H83" s="121"/>
      <c r="I83" s="121"/>
      <c r="J83" s="121"/>
      <c r="K83" s="121"/>
      <c r="L83" s="121"/>
      <c r="M83" s="121"/>
      <c r="N83" s="121"/>
      <c r="O83" s="121"/>
      <c r="P83" s="121"/>
      <c r="Q83" s="121"/>
      <c r="R83" s="121"/>
      <c r="S83" s="121"/>
      <c r="T83" s="121"/>
    </row>
    <row r="84" spans="1:20" ht="15.75" customHeight="1" x14ac:dyDescent="0.25">
      <c r="A84" s="121"/>
      <c r="B84" s="121"/>
      <c r="C84" s="121"/>
      <c r="D84" s="121"/>
      <c r="E84" s="121"/>
      <c r="F84" s="121"/>
      <c r="G84" s="121"/>
      <c r="H84" s="121"/>
      <c r="I84" s="121"/>
      <c r="J84" s="121"/>
      <c r="K84" s="121"/>
      <c r="L84" s="121"/>
      <c r="M84" s="121"/>
      <c r="N84" s="121"/>
      <c r="O84" s="121"/>
      <c r="P84" s="121"/>
      <c r="Q84" s="121"/>
      <c r="R84" s="121"/>
      <c r="S84" s="121"/>
      <c r="T84" s="121"/>
    </row>
    <row r="85" spans="1:20" ht="15.75" customHeight="1" x14ac:dyDescent="0.25">
      <c r="A85" s="121"/>
      <c r="B85" s="121"/>
      <c r="C85" s="121"/>
      <c r="D85" s="121"/>
      <c r="E85" s="121"/>
      <c r="F85" s="121"/>
      <c r="G85" s="121"/>
      <c r="H85" s="121"/>
      <c r="I85" s="121"/>
      <c r="J85" s="121"/>
      <c r="K85" s="121"/>
      <c r="L85" s="121"/>
      <c r="M85" s="121"/>
      <c r="N85" s="121"/>
      <c r="O85" s="121"/>
      <c r="P85" s="121"/>
      <c r="Q85" s="121"/>
      <c r="R85" s="121"/>
      <c r="S85" s="121"/>
      <c r="T85" s="121"/>
    </row>
    <row r="86" spans="1:20" ht="15.75" customHeight="1" x14ac:dyDescent="0.25">
      <c r="A86" s="121"/>
      <c r="B86" s="121"/>
      <c r="C86" s="121"/>
      <c r="D86" s="121"/>
      <c r="E86" s="121"/>
      <c r="F86" s="121"/>
      <c r="G86" s="121"/>
      <c r="H86" s="121"/>
      <c r="I86" s="121"/>
      <c r="J86" s="121"/>
      <c r="K86" s="121"/>
      <c r="L86" s="121"/>
      <c r="M86" s="121"/>
      <c r="N86" s="121"/>
      <c r="O86" s="121"/>
      <c r="P86" s="121"/>
      <c r="Q86" s="121"/>
      <c r="R86" s="121"/>
      <c r="S86" s="121"/>
      <c r="T86" s="121"/>
    </row>
    <row r="87" spans="1:20" ht="15.75" customHeight="1" x14ac:dyDescent="0.25">
      <c r="A87" s="121"/>
      <c r="B87" s="121"/>
      <c r="C87" s="121"/>
      <c r="D87" s="121"/>
      <c r="E87" s="121"/>
      <c r="F87" s="121"/>
      <c r="G87" s="121"/>
      <c r="H87" s="121"/>
      <c r="I87" s="121"/>
      <c r="J87" s="121"/>
      <c r="K87" s="121"/>
      <c r="L87" s="121"/>
      <c r="M87" s="121"/>
      <c r="N87" s="121"/>
      <c r="O87" s="121"/>
      <c r="P87" s="121"/>
      <c r="Q87" s="121"/>
      <c r="R87" s="121"/>
      <c r="S87" s="121"/>
      <c r="T87" s="121"/>
    </row>
    <row r="88" spans="1:20" ht="15.75" customHeight="1" x14ac:dyDescent="0.25">
      <c r="A88" s="121"/>
      <c r="B88" s="121"/>
      <c r="C88" s="121"/>
      <c r="D88" s="121"/>
      <c r="E88" s="121"/>
      <c r="F88" s="121"/>
      <c r="G88" s="121"/>
      <c r="H88" s="121"/>
      <c r="I88" s="121"/>
      <c r="J88" s="121"/>
      <c r="K88" s="121"/>
      <c r="L88" s="121"/>
      <c r="M88" s="121"/>
      <c r="N88" s="121"/>
      <c r="O88" s="121"/>
      <c r="P88" s="121"/>
      <c r="Q88" s="121"/>
      <c r="R88" s="121"/>
      <c r="S88" s="121"/>
      <c r="T88" s="121"/>
    </row>
    <row r="89" spans="1:20" ht="15.75" customHeight="1" x14ac:dyDescent="0.25">
      <c r="A89" s="121"/>
      <c r="B89" s="121"/>
      <c r="C89" s="121"/>
      <c r="D89" s="121"/>
      <c r="E89" s="121"/>
      <c r="F89" s="121"/>
      <c r="G89" s="121"/>
      <c r="H89" s="121"/>
      <c r="I89" s="121"/>
      <c r="J89" s="121"/>
      <c r="K89" s="121"/>
      <c r="L89" s="121"/>
      <c r="M89" s="121"/>
      <c r="N89" s="121"/>
      <c r="O89" s="121"/>
      <c r="P89" s="121"/>
      <c r="Q89" s="121"/>
      <c r="R89" s="121"/>
      <c r="S89" s="121"/>
      <c r="T89" s="121"/>
    </row>
    <row r="90" spans="1:20" ht="15.75" customHeight="1" x14ac:dyDescent="0.25">
      <c r="A90" s="121"/>
      <c r="B90" s="121"/>
      <c r="C90" s="121"/>
      <c r="D90" s="121"/>
      <c r="E90" s="121"/>
      <c r="F90" s="121"/>
      <c r="G90" s="121"/>
      <c r="H90" s="121"/>
      <c r="I90" s="121"/>
      <c r="J90" s="121"/>
      <c r="K90" s="121"/>
      <c r="L90" s="121"/>
      <c r="M90" s="121"/>
      <c r="N90" s="121"/>
      <c r="O90" s="121"/>
      <c r="P90" s="121"/>
      <c r="Q90" s="121"/>
      <c r="R90" s="121"/>
      <c r="S90" s="121"/>
      <c r="T90" s="121"/>
    </row>
    <row r="91" spans="1:20" ht="15.75" customHeight="1" x14ac:dyDescent="0.25">
      <c r="A91" s="121"/>
      <c r="B91" s="121"/>
      <c r="C91" s="121"/>
      <c r="D91" s="121"/>
      <c r="E91" s="121"/>
      <c r="F91" s="121"/>
      <c r="G91" s="121"/>
      <c r="H91" s="121"/>
      <c r="I91" s="121"/>
      <c r="J91" s="121"/>
      <c r="K91" s="121"/>
      <c r="L91" s="121"/>
      <c r="M91" s="121"/>
      <c r="N91" s="121"/>
      <c r="O91" s="121"/>
      <c r="P91" s="121"/>
      <c r="Q91" s="121"/>
      <c r="R91" s="121"/>
      <c r="S91" s="121"/>
      <c r="T91" s="121"/>
    </row>
    <row r="92" spans="1:20" ht="15.75" customHeight="1" x14ac:dyDescent="0.25">
      <c r="A92" s="121"/>
      <c r="B92" s="121"/>
      <c r="C92" s="121"/>
      <c r="D92" s="121"/>
      <c r="E92" s="121"/>
      <c r="F92" s="121"/>
      <c r="G92" s="121"/>
      <c r="H92" s="121"/>
      <c r="I92" s="121"/>
      <c r="J92" s="121"/>
      <c r="K92" s="121"/>
      <c r="L92" s="121"/>
      <c r="M92" s="121"/>
      <c r="N92" s="121"/>
      <c r="O92" s="121"/>
      <c r="P92" s="121"/>
      <c r="Q92" s="121"/>
      <c r="R92" s="121"/>
      <c r="S92" s="121"/>
      <c r="T92" s="121"/>
    </row>
    <row r="93" spans="1:20" ht="15.75" customHeight="1" x14ac:dyDescent="0.25">
      <c r="A93" s="121"/>
      <c r="B93" s="121"/>
      <c r="C93" s="121"/>
      <c r="D93" s="121"/>
      <c r="E93" s="121"/>
      <c r="F93" s="121"/>
      <c r="G93" s="121"/>
      <c r="H93" s="121"/>
      <c r="I93" s="121"/>
      <c r="J93" s="121"/>
      <c r="K93" s="121"/>
      <c r="L93" s="121"/>
      <c r="M93" s="121"/>
      <c r="N93" s="121"/>
      <c r="O93" s="121"/>
      <c r="P93" s="121"/>
      <c r="Q93" s="121"/>
      <c r="R93" s="121"/>
      <c r="S93" s="121"/>
      <c r="T93" s="121"/>
    </row>
    <row r="94" spans="1:20" ht="15.75" customHeight="1" x14ac:dyDescent="0.25">
      <c r="A94" s="121"/>
      <c r="B94" s="121"/>
      <c r="C94" s="121"/>
      <c r="D94" s="121"/>
      <c r="E94" s="121"/>
      <c r="F94" s="121"/>
      <c r="G94" s="121"/>
      <c r="H94" s="121"/>
      <c r="I94" s="121"/>
      <c r="J94" s="121"/>
      <c r="K94" s="121"/>
      <c r="L94" s="121"/>
      <c r="M94" s="121"/>
      <c r="N94" s="121"/>
      <c r="O94" s="121"/>
      <c r="P94" s="121"/>
      <c r="Q94" s="121"/>
      <c r="R94" s="121"/>
      <c r="S94" s="121"/>
      <c r="T94" s="121"/>
    </row>
    <row r="95" spans="1:20" ht="15.75" customHeight="1" x14ac:dyDescent="0.25">
      <c r="A95" s="121"/>
      <c r="B95" s="121"/>
      <c r="C95" s="121"/>
      <c r="D95" s="121"/>
      <c r="E95" s="121"/>
      <c r="F95" s="121"/>
      <c r="G95" s="121"/>
      <c r="H95" s="121"/>
      <c r="I95" s="121"/>
      <c r="J95" s="121"/>
      <c r="K95" s="121"/>
      <c r="L95" s="121"/>
      <c r="M95" s="121"/>
      <c r="N95" s="121"/>
      <c r="O95" s="121"/>
      <c r="P95" s="121"/>
      <c r="Q95" s="121"/>
      <c r="R95" s="121"/>
      <c r="S95" s="121"/>
      <c r="T95" s="121"/>
    </row>
    <row r="96" spans="1:20" ht="15.75" customHeight="1" x14ac:dyDescent="0.25">
      <c r="A96" s="121"/>
      <c r="B96" s="121"/>
      <c r="C96" s="121"/>
      <c r="D96" s="121"/>
      <c r="E96" s="121"/>
      <c r="F96" s="121"/>
      <c r="G96" s="121"/>
      <c r="H96" s="121"/>
      <c r="I96" s="121"/>
      <c r="J96" s="121"/>
      <c r="K96" s="121"/>
      <c r="L96" s="121"/>
      <c r="M96" s="121"/>
      <c r="N96" s="121"/>
      <c r="O96" s="121"/>
      <c r="P96" s="121"/>
      <c r="Q96" s="121"/>
      <c r="R96" s="121"/>
      <c r="S96" s="121"/>
      <c r="T96" s="121"/>
    </row>
    <row r="97" spans="1:20" ht="15.75" customHeight="1" x14ac:dyDescent="0.25">
      <c r="A97" s="121"/>
      <c r="B97" s="121"/>
      <c r="C97" s="121"/>
      <c r="D97" s="121"/>
      <c r="E97" s="121"/>
      <c r="F97" s="121"/>
      <c r="G97" s="121"/>
      <c r="H97" s="121"/>
      <c r="I97" s="121"/>
      <c r="J97" s="121"/>
      <c r="K97" s="121"/>
      <c r="L97" s="121"/>
      <c r="M97" s="121"/>
      <c r="N97" s="121"/>
      <c r="O97" s="121"/>
      <c r="P97" s="121"/>
      <c r="Q97" s="121"/>
      <c r="R97" s="121"/>
      <c r="S97" s="121"/>
      <c r="T97" s="121"/>
    </row>
    <row r="98" spans="1:20" ht="15.75" customHeight="1" x14ac:dyDescent="0.25">
      <c r="A98" s="121"/>
      <c r="B98" s="121"/>
      <c r="C98" s="121"/>
      <c r="D98" s="121"/>
      <c r="E98" s="121"/>
      <c r="F98" s="121"/>
      <c r="G98" s="121"/>
      <c r="H98" s="121"/>
      <c r="I98" s="121"/>
      <c r="J98" s="121"/>
      <c r="K98" s="121"/>
      <c r="L98" s="121"/>
      <c r="M98" s="121"/>
      <c r="N98" s="121"/>
      <c r="O98" s="121"/>
      <c r="P98" s="121"/>
      <c r="Q98" s="121"/>
      <c r="R98" s="121"/>
      <c r="S98" s="121"/>
      <c r="T98" s="121"/>
    </row>
    <row r="99" spans="1:20" ht="15.75" customHeight="1" x14ac:dyDescent="0.25">
      <c r="A99" s="121"/>
      <c r="B99" s="121"/>
      <c r="C99" s="121"/>
      <c r="D99" s="121"/>
      <c r="E99" s="121"/>
      <c r="F99" s="121"/>
      <c r="G99" s="121"/>
      <c r="H99" s="121"/>
      <c r="I99" s="121"/>
      <c r="J99" s="121"/>
      <c r="K99" s="121"/>
      <c r="L99" s="121"/>
      <c r="M99" s="121"/>
      <c r="N99" s="121"/>
      <c r="O99" s="121"/>
      <c r="P99" s="121"/>
      <c r="Q99" s="121"/>
      <c r="R99" s="121"/>
      <c r="S99" s="121"/>
      <c r="T99" s="121"/>
    </row>
    <row r="100" spans="1:20" ht="15.75" customHeight="1" x14ac:dyDescent="0.25">
      <c r="A100" s="121"/>
      <c r="B100" s="121"/>
      <c r="C100" s="121"/>
      <c r="D100" s="121"/>
      <c r="E100" s="121"/>
      <c r="F100" s="121"/>
      <c r="G100" s="121"/>
      <c r="H100" s="121"/>
      <c r="I100" s="121"/>
      <c r="J100" s="121"/>
      <c r="K100" s="121"/>
      <c r="L100" s="121"/>
      <c r="M100" s="121"/>
      <c r="N100" s="121"/>
      <c r="O100" s="121"/>
      <c r="P100" s="121"/>
      <c r="Q100" s="121"/>
      <c r="R100" s="121"/>
      <c r="S100" s="121"/>
      <c r="T100" s="121"/>
    </row>
    <row r="101" spans="1:20" ht="15.75" customHeight="1" x14ac:dyDescent="0.25">
      <c r="A101" s="121"/>
      <c r="B101" s="121"/>
      <c r="C101" s="121"/>
      <c r="D101" s="121"/>
      <c r="E101" s="121"/>
      <c r="F101" s="121"/>
      <c r="G101" s="121"/>
      <c r="H101" s="121"/>
      <c r="I101" s="121"/>
      <c r="J101" s="121"/>
      <c r="K101" s="121"/>
      <c r="L101" s="121"/>
      <c r="M101" s="121"/>
      <c r="N101" s="121"/>
      <c r="O101" s="121"/>
      <c r="P101" s="121"/>
      <c r="Q101" s="121"/>
      <c r="R101" s="121"/>
      <c r="S101" s="121"/>
      <c r="T101" s="121"/>
    </row>
    <row r="102" spans="1:20" ht="15.75" customHeight="1" x14ac:dyDescent="0.25">
      <c r="A102" s="121"/>
      <c r="B102" s="121"/>
      <c r="C102" s="121"/>
      <c r="D102" s="121"/>
      <c r="E102" s="121"/>
      <c r="F102" s="121"/>
      <c r="G102" s="121"/>
      <c r="H102" s="121"/>
      <c r="I102" s="121"/>
      <c r="J102" s="121"/>
      <c r="K102" s="121"/>
      <c r="L102" s="121"/>
      <c r="M102" s="121"/>
      <c r="N102" s="121"/>
      <c r="O102" s="121"/>
      <c r="P102" s="121"/>
      <c r="Q102" s="121"/>
      <c r="R102" s="121"/>
      <c r="S102" s="121"/>
      <c r="T102" s="121"/>
    </row>
    <row r="103" spans="1:20" ht="15.75" customHeight="1" x14ac:dyDescent="0.25">
      <c r="A103" s="121"/>
      <c r="B103" s="121"/>
      <c r="C103" s="121"/>
      <c r="D103" s="121"/>
      <c r="E103" s="121"/>
      <c r="F103" s="121"/>
      <c r="G103" s="121"/>
      <c r="H103" s="121"/>
      <c r="I103" s="121"/>
      <c r="J103" s="121"/>
      <c r="K103" s="121"/>
      <c r="L103" s="121"/>
      <c r="M103" s="121"/>
      <c r="N103" s="121"/>
      <c r="O103" s="121"/>
      <c r="P103" s="121"/>
      <c r="Q103" s="121"/>
      <c r="R103" s="121"/>
      <c r="S103" s="121"/>
      <c r="T103" s="121"/>
    </row>
    <row r="104" spans="1:20" ht="15.75" customHeight="1" x14ac:dyDescent="0.25">
      <c r="A104" s="121"/>
      <c r="B104" s="121"/>
      <c r="C104" s="121"/>
      <c r="D104" s="121"/>
      <c r="E104" s="121"/>
      <c r="F104" s="121"/>
      <c r="G104" s="121"/>
      <c r="H104" s="121"/>
      <c r="I104" s="121"/>
      <c r="J104" s="121"/>
      <c r="K104" s="121"/>
      <c r="L104" s="121"/>
      <c r="M104" s="121"/>
      <c r="N104" s="121"/>
      <c r="O104" s="121"/>
      <c r="P104" s="121"/>
      <c r="Q104" s="121"/>
      <c r="R104" s="121"/>
      <c r="S104" s="121"/>
      <c r="T104" s="121"/>
    </row>
    <row r="105" spans="1:20" ht="15.75" customHeight="1" x14ac:dyDescent="0.25">
      <c r="A105" s="121"/>
      <c r="B105" s="121"/>
      <c r="C105" s="121"/>
      <c r="D105" s="121"/>
      <c r="E105" s="121"/>
      <c r="F105" s="121"/>
      <c r="G105" s="121"/>
      <c r="H105" s="121"/>
      <c r="I105" s="121"/>
      <c r="J105" s="121"/>
      <c r="K105" s="121"/>
      <c r="L105" s="121"/>
      <c r="M105" s="121"/>
      <c r="N105" s="121"/>
      <c r="O105" s="121"/>
      <c r="P105" s="121"/>
      <c r="Q105" s="121"/>
      <c r="R105" s="121"/>
      <c r="S105" s="121"/>
      <c r="T105" s="121"/>
    </row>
    <row r="106" spans="1:20" ht="15.75" customHeight="1" x14ac:dyDescent="0.25">
      <c r="A106" s="121"/>
      <c r="B106" s="121"/>
      <c r="C106" s="121"/>
      <c r="D106" s="121"/>
      <c r="E106" s="121"/>
      <c r="F106" s="121"/>
      <c r="G106" s="121"/>
      <c r="H106" s="121"/>
      <c r="I106" s="121"/>
      <c r="J106" s="121"/>
      <c r="K106" s="121"/>
      <c r="L106" s="121"/>
      <c r="M106" s="121"/>
      <c r="N106" s="121"/>
      <c r="O106" s="121"/>
      <c r="P106" s="121"/>
      <c r="Q106" s="121"/>
      <c r="R106" s="121"/>
      <c r="S106" s="121"/>
      <c r="T106" s="121"/>
    </row>
    <row r="107" spans="1:20" ht="15.75" customHeight="1" x14ac:dyDescent="0.25">
      <c r="A107" s="121"/>
      <c r="B107" s="121"/>
      <c r="C107" s="121"/>
      <c r="D107" s="121"/>
      <c r="E107" s="121"/>
      <c r="F107" s="121"/>
      <c r="G107" s="121"/>
      <c r="H107" s="121"/>
      <c r="I107" s="121"/>
      <c r="J107" s="121"/>
      <c r="K107" s="121"/>
      <c r="L107" s="121"/>
      <c r="M107" s="121"/>
      <c r="N107" s="121"/>
      <c r="O107" s="121"/>
      <c r="P107" s="121"/>
      <c r="Q107" s="121"/>
      <c r="R107" s="121"/>
      <c r="S107" s="121"/>
      <c r="T107" s="121"/>
    </row>
    <row r="108" spans="1:20" ht="15.75" customHeight="1" x14ac:dyDescent="0.25">
      <c r="A108" s="121"/>
      <c r="B108" s="121"/>
      <c r="C108" s="121"/>
      <c r="D108" s="121"/>
      <c r="E108" s="121"/>
      <c r="F108" s="121"/>
      <c r="G108" s="121"/>
      <c r="H108" s="121"/>
      <c r="I108" s="121"/>
      <c r="J108" s="121"/>
      <c r="K108" s="121"/>
      <c r="L108" s="121"/>
      <c r="M108" s="121"/>
      <c r="N108" s="121"/>
      <c r="O108" s="121"/>
      <c r="P108" s="121"/>
      <c r="Q108" s="121"/>
      <c r="R108" s="121"/>
      <c r="S108" s="121"/>
      <c r="T108" s="121"/>
    </row>
    <row r="109" spans="1:20" ht="15.75" customHeight="1" x14ac:dyDescent="0.25">
      <c r="A109" s="121"/>
      <c r="B109" s="121"/>
      <c r="C109" s="121"/>
      <c r="D109" s="121"/>
      <c r="E109" s="121"/>
      <c r="F109" s="121"/>
      <c r="G109" s="121"/>
      <c r="H109" s="121"/>
      <c r="I109" s="121"/>
      <c r="J109" s="121"/>
      <c r="K109" s="121"/>
      <c r="L109" s="121"/>
      <c r="M109" s="121"/>
      <c r="N109" s="121"/>
      <c r="O109" s="121"/>
      <c r="P109" s="121"/>
      <c r="Q109" s="121"/>
      <c r="R109" s="121"/>
      <c r="S109" s="121"/>
      <c r="T109" s="121"/>
    </row>
    <row r="110" spans="1:20" ht="15.75" customHeight="1" x14ac:dyDescent="0.25">
      <c r="A110" s="121"/>
      <c r="B110" s="121"/>
      <c r="C110" s="121"/>
      <c r="D110" s="121"/>
      <c r="E110" s="121"/>
      <c r="F110" s="121"/>
      <c r="G110" s="121"/>
      <c r="H110" s="121"/>
      <c r="I110" s="121"/>
      <c r="J110" s="121"/>
      <c r="K110" s="121"/>
      <c r="L110" s="121"/>
      <c r="M110" s="121"/>
      <c r="N110" s="121"/>
      <c r="O110" s="121"/>
      <c r="P110" s="121"/>
      <c r="Q110" s="121"/>
      <c r="R110" s="121"/>
      <c r="S110" s="121"/>
      <c r="T110" s="121"/>
    </row>
    <row r="111" spans="1:20" ht="15.75" customHeight="1" x14ac:dyDescent="0.25">
      <c r="A111" s="121"/>
      <c r="B111" s="121"/>
      <c r="C111" s="121"/>
      <c r="D111" s="121"/>
      <c r="E111" s="121"/>
      <c r="F111" s="121"/>
      <c r="G111" s="121"/>
      <c r="H111" s="121"/>
      <c r="I111" s="121"/>
      <c r="J111" s="121"/>
      <c r="K111" s="121"/>
      <c r="L111" s="121"/>
      <c r="M111" s="121"/>
      <c r="N111" s="121"/>
      <c r="O111" s="121"/>
      <c r="P111" s="121"/>
      <c r="Q111" s="121"/>
      <c r="R111" s="121"/>
      <c r="S111" s="121"/>
      <c r="T111" s="121"/>
    </row>
    <row r="112" spans="1:20" ht="15.75" customHeight="1" x14ac:dyDescent="0.25">
      <c r="A112" s="121"/>
      <c r="B112" s="121"/>
      <c r="C112" s="121"/>
      <c r="D112" s="121"/>
      <c r="E112" s="121"/>
      <c r="F112" s="121"/>
      <c r="G112" s="121"/>
      <c r="H112" s="121"/>
      <c r="I112" s="121"/>
      <c r="J112" s="121"/>
      <c r="K112" s="121"/>
      <c r="L112" s="121"/>
      <c r="M112" s="121"/>
      <c r="N112" s="121"/>
      <c r="O112" s="121"/>
      <c r="P112" s="121"/>
      <c r="Q112" s="121"/>
      <c r="R112" s="121"/>
      <c r="S112" s="121"/>
      <c r="T112" s="121"/>
    </row>
    <row r="113" spans="1:20" ht="15.75" customHeight="1" x14ac:dyDescent="0.25">
      <c r="A113" s="121"/>
      <c r="B113" s="121"/>
      <c r="C113" s="121"/>
      <c r="D113" s="121"/>
      <c r="E113" s="121"/>
      <c r="F113" s="121"/>
      <c r="G113" s="121"/>
      <c r="H113" s="121"/>
      <c r="I113" s="121"/>
      <c r="J113" s="121"/>
      <c r="K113" s="121"/>
      <c r="L113" s="121"/>
      <c r="M113" s="121"/>
      <c r="N113" s="121"/>
      <c r="O113" s="121"/>
      <c r="P113" s="121"/>
      <c r="Q113" s="121"/>
      <c r="R113" s="121"/>
      <c r="S113" s="121"/>
      <c r="T113" s="121"/>
    </row>
    <row r="114" spans="1:20" ht="15.75" customHeight="1" x14ac:dyDescent="0.25">
      <c r="A114" s="121"/>
      <c r="B114" s="121"/>
      <c r="C114" s="121"/>
      <c r="D114" s="121"/>
      <c r="E114" s="121"/>
      <c r="F114" s="121"/>
      <c r="G114" s="121"/>
      <c r="H114" s="121"/>
      <c r="I114" s="121"/>
      <c r="J114" s="121"/>
      <c r="K114" s="121"/>
      <c r="L114" s="121"/>
      <c r="M114" s="121"/>
      <c r="N114" s="121"/>
      <c r="O114" s="121"/>
      <c r="P114" s="121"/>
      <c r="Q114" s="121"/>
      <c r="R114" s="121"/>
      <c r="S114" s="121"/>
      <c r="T114" s="121"/>
    </row>
    <row r="115" spans="1:20" ht="15.75" customHeight="1" x14ac:dyDescent="0.25">
      <c r="A115" s="121"/>
      <c r="B115" s="121"/>
      <c r="C115" s="121"/>
      <c r="D115" s="121"/>
      <c r="E115" s="121"/>
      <c r="F115" s="121"/>
      <c r="G115" s="121"/>
      <c r="H115" s="121"/>
      <c r="I115" s="121"/>
      <c r="J115" s="121"/>
      <c r="K115" s="121"/>
      <c r="L115" s="121"/>
      <c r="M115" s="121"/>
      <c r="N115" s="121"/>
      <c r="O115" s="121"/>
      <c r="P115" s="121"/>
      <c r="Q115" s="121"/>
      <c r="R115" s="121"/>
      <c r="S115" s="121"/>
      <c r="T115" s="121"/>
    </row>
    <row r="116" spans="1:20" ht="15.75" customHeight="1" x14ac:dyDescent="0.25">
      <c r="A116" s="121"/>
      <c r="B116" s="121"/>
      <c r="C116" s="121"/>
      <c r="D116" s="121"/>
      <c r="E116" s="121"/>
      <c r="F116" s="121"/>
      <c r="G116" s="121"/>
      <c r="H116" s="121"/>
      <c r="I116" s="121"/>
      <c r="J116" s="121"/>
      <c r="K116" s="121"/>
      <c r="L116" s="121"/>
      <c r="M116" s="121"/>
      <c r="N116" s="121"/>
      <c r="O116" s="121"/>
      <c r="P116" s="121"/>
      <c r="Q116" s="121"/>
      <c r="R116" s="121"/>
      <c r="S116" s="121"/>
      <c r="T116" s="121"/>
    </row>
    <row r="117" spans="1:20" ht="15.75" customHeight="1" x14ac:dyDescent="0.25">
      <c r="A117" s="121"/>
      <c r="B117" s="121"/>
      <c r="C117" s="121"/>
      <c r="D117" s="121"/>
      <c r="E117" s="121"/>
      <c r="F117" s="121"/>
      <c r="G117" s="121"/>
      <c r="H117" s="121"/>
      <c r="I117" s="121"/>
      <c r="J117" s="121"/>
      <c r="K117" s="121"/>
      <c r="L117" s="121"/>
      <c r="M117" s="121"/>
      <c r="N117" s="121"/>
      <c r="O117" s="121"/>
      <c r="P117" s="121"/>
      <c r="Q117" s="121"/>
      <c r="R117" s="121"/>
      <c r="S117" s="121"/>
      <c r="T117" s="121"/>
    </row>
    <row r="118" spans="1:20" ht="15.75" customHeight="1" x14ac:dyDescent="0.25">
      <c r="A118" s="121"/>
      <c r="B118" s="121"/>
      <c r="C118" s="121"/>
      <c r="D118" s="121"/>
      <c r="E118" s="121"/>
      <c r="F118" s="121"/>
      <c r="G118" s="121"/>
      <c r="H118" s="121"/>
      <c r="I118" s="121"/>
      <c r="J118" s="121"/>
      <c r="K118" s="121"/>
      <c r="L118" s="121"/>
      <c r="M118" s="121"/>
      <c r="N118" s="121"/>
      <c r="O118" s="121"/>
      <c r="P118" s="121"/>
      <c r="Q118" s="121"/>
      <c r="R118" s="121"/>
      <c r="S118" s="121"/>
      <c r="T118" s="121"/>
    </row>
    <row r="119" spans="1:20" ht="15.75" customHeight="1" x14ac:dyDescent="0.25">
      <c r="A119" s="121"/>
      <c r="B119" s="121"/>
      <c r="C119" s="121"/>
      <c r="D119" s="121"/>
      <c r="E119" s="121"/>
      <c r="F119" s="121"/>
      <c r="G119" s="121"/>
      <c r="H119" s="121"/>
      <c r="I119" s="121"/>
      <c r="J119" s="121"/>
      <c r="K119" s="121"/>
      <c r="L119" s="121"/>
      <c r="M119" s="121"/>
      <c r="N119" s="121"/>
      <c r="O119" s="121"/>
      <c r="P119" s="121"/>
      <c r="Q119" s="121"/>
      <c r="R119" s="121"/>
      <c r="S119" s="121"/>
      <c r="T119" s="121"/>
    </row>
    <row r="120" spans="1:20" ht="15.75" customHeight="1" x14ac:dyDescent="0.25">
      <c r="A120" s="121"/>
      <c r="B120" s="121"/>
      <c r="C120" s="121"/>
      <c r="D120" s="121"/>
      <c r="E120" s="121"/>
      <c r="F120" s="121"/>
      <c r="G120" s="121"/>
      <c r="H120" s="121"/>
      <c r="I120" s="121"/>
      <c r="J120" s="121"/>
      <c r="K120" s="121"/>
      <c r="L120" s="121"/>
      <c r="M120" s="121"/>
      <c r="N120" s="121"/>
      <c r="O120" s="121"/>
      <c r="P120" s="121"/>
      <c r="Q120" s="121"/>
      <c r="R120" s="121"/>
      <c r="S120" s="121"/>
      <c r="T120" s="121"/>
    </row>
    <row r="121" spans="1:20" ht="15.75" customHeight="1" x14ac:dyDescent="0.25">
      <c r="A121" s="121"/>
      <c r="B121" s="121"/>
      <c r="C121" s="121"/>
      <c r="D121" s="121"/>
      <c r="E121" s="121"/>
      <c r="F121" s="121"/>
      <c r="G121" s="121"/>
      <c r="H121" s="121"/>
      <c r="I121" s="121"/>
      <c r="J121" s="121"/>
      <c r="K121" s="121"/>
      <c r="L121" s="121"/>
      <c r="M121" s="121"/>
      <c r="N121" s="121"/>
      <c r="O121" s="121"/>
      <c r="P121" s="121"/>
      <c r="Q121" s="121"/>
      <c r="R121" s="121"/>
      <c r="S121" s="121"/>
      <c r="T121" s="121"/>
    </row>
    <row r="122" spans="1:20" ht="15.75" customHeight="1" x14ac:dyDescent="0.25">
      <c r="A122" s="121"/>
      <c r="B122" s="121"/>
      <c r="C122" s="121"/>
      <c r="D122" s="121"/>
      <c r="E122" s="121"/>
      <c r="F122" s="121"/>
      <c r="G122" s="121"/>
      <c r="H122" s="121"/>
      <c r="I122" s="121"/>
      <c r="J122" s="121"/>
      <c r="K122" s="121"/>
      <c r="L122" s="121"/>
      <c r="M122" s="121"/>
      <c r="N122" s="121"/>
      <c r="O122" s="121"/>
      <c r="P122" s="121"/>
      <c r="Q122" s="121"/>
      <c r="R122" s="121"/>
      <c r="S122" s="121"/>
      <c r="T122" s="121"/>
    </row>
    <row r="123" spans="1:20" ht="15.75" customHeight="1" x14ac:dyDescent="0.25">
      <c r="A123" s="121"/>
      <c r="B123" s="121"/>
      <c r="C123" s="121"/>
      <c r="D123" s="121"/>
      <c r="E123" s="121"/>
      <c r="F123" s="121"/>
      <c r="G123" s="121"/>
      <c r="H123" s="121"/>
      <c r="I123" s="121"/>
      <c r="J123" s="121"/>
      <c r="K123" s="121"/>
      <c r="L123" s="121"/>
      <c r="M123" s="121"/>
      <c r="N123" s="121"/>
      <c r="O123" s="121"/>
      <c r="P123" s="121"/>
      <c r="Q123" s="121"/>
      <c r="R123" s="121"/>
      <c r="S123" s="121"/>
      <c r="T123" s="121"/>
    </row>
    <row r="124" spans="1:20" ht="15.75" customHeight="1" x14ac:dyDescent="0.25">
      <c r="A124" s="121"/>
      <c r="B124" s="121"/>
      <c r="C124" s="121"/>
      <c r="D124" s="121"/>
      <c r="E124" s="121"/>
      <c r="F124" s="121"/>
      <c r="G124" s="121"/>
      <c r="H124" s="121"/>
      <c r="I124" s="121"/>
      <c r="J124" s="121"/>
      <c r="K124" s="121"/>
      <c r="L124" s="121"/>
      <c r="M124" s="121"/>
      <c r="N124" s="121"/>
      <c r="O124" s="121"/>
      <c r="P124" s="121"/>
      <c r="Q124" s="121"/>
      <c r="R124" s="121"/>
      <c r="S124" s="121"/>
      <c r="T124" s="121"/>
    </row>
    <row r="125" spans="1:20" ht="15.75" customHeight="1" x14ac:dyDescent="0.25">
      <c r="A125" s="121"/>
      <c r="B125" s="121"/>
      <c r="C125" s="121"/>
      <c r="D125" s="121"/>
      <c r="E125" s="121"/>
      <c r="F125" s="121"/>
      <c r="G125" s="121"/>
      <c r="H125" s="121"/>
      <c r="I125" s="121"/>
      <c r="J125" s="121"/>
      <c r="K125" s="121"/>
      <c r="L125" s="121"/>
      <c r="M125" s="121"/>
      <c r="N125" s="121"/>
      <c r="O125" s="121"/>
      <c r="P125" s="121"/>
      <c r="Q125" s="121"/>
      <c r="R125" s="121"/>
      <c r="S125" s="121"/>
      <c r="T125" s="121"/>
    </row>
    <row r="126" spans="1:20" ht="15.75" customHeight="1" x14ac:dyDescent="0.25">
      <c r="A126" s="121"/>
      <c r="B126" s="121"/>
      <c r="C126" s="121"/>
      <c r="D126" s="121"/>
      <c r="E126" s="121"/>
      <c r="F126" s="121"/>
      <c r="G126" s="121"/>
      <c r="H126" s="121"/>
      <c r="I126" s="121"/>
      <c r="J126" s="121"/>
      <c r="K126" s="121"/>
      <c r="L126" s="121"/>
      <c r="M126" s="121"/>
      <c r="N126" s="121"/>
      <c r="O126" s="121"/>
      <c r="P126" s="121"/>
      <c r="Q126" s="121"/>
      <c r="R126" s="121"/>
      <c r="S126" s="121"/>
      <c r="T126" s="121"/>
    </row>
    <row r="127" spans="1:20" ht="15.75" customHeight="1" x14ac:dyDescent="0.25">
      <c r="A127" s="121"/>
      <c r="B127" s="121"/>
      <c r="C127" s="121"/>
      <c r="D127" s="121"/>
      <c r="E127" s="121"/>
      <c r="F127" s="121"/>
      <c r="G127" s="121"/>
      <c r="H127" s="121"/>
      <c r="I127" s="121"/>
      <c r="J127" s="121"/>
      <c r="K127" s="121"/>
      <c r="L127" s="121"/>
      <c r="M127" s="121"/>
      <c r="N127" s="121"/>
      <c r="O127" s="121"/>
      <c r="P127" s="121"/>
      <c r="Q127" s="121"/>
      <c r="R127" s="121"/>
      <c r="S127" s="121"/>
      <c r="T127" s="121"/>
    </row>
    <row r="128" spans="1:20" ht="15.75" customHeight="1" x14ac:dyDescent="0.25">
      <c r="A128" s="121"/>
      <c r="B128" s="121"/>
      <c r="C128" s="121"/>
      <c r="D128" s="121"/>
      <c r="E128" s="121"/>
      <c r="F128" s="121"/>
      <c r="G128" s="121"/>
      <c r="H128" s="121"/>
      <c r="I128" s="121"/>
      <c r="J128" s="121"/>
      <c r="K128" s="121"/>
      <c r="L128" s="121"/>
      <c r="M128" s="121"/>
      <c r="N128" s="121"/>
      <c r="O128" s="121"/>
      <c r="P128" s="121"/>
      <c r="Q128" s="121"/>
      <c r="R128" s="121"/>
      <c r="S128" s="121"/>
      <c r="T128" s="121"/>
    </row>
    <row r="129" spans="1:20" ht="15.75" customHeight="1" x14ac:dyDescent="0.25">
      <c r="A129" s="121"/>
      <c r="B129" s="121"/>
      <c r="C129" s="121"/>
      <c r="D129" s="121"/>
      <c r="E129" s="121"/>
      <c r="F129" s="121"/>
      <c r="G129" s="121"/>
      <c r="H129" s="121"/>
      <c r="I129" s="121"/>
      <c r="J129" s="121"/>
      <c r="K129" s="121"/>
      <c r="L129" s="121"/>
      <c r="M129" s="121"/>
      <c r="N129" s="121"/>
      <c r="O129" s="121"/>
      <c r="P129" s="121"/>
      <c r="Q129" s="121"/>
      <c r="R129" s="121"/>
      <c r="S129" s="121"/>
      <c r="T129" s="121"/>
    </row>
    <row r="130" spans="1:20" ht="15.75" customHeight="1" x14ac:dyDescent="0.25">
      <c r="A130" s="121"/>
      <c r="B130" s="121"/>
      <c r="C130" s="121"/>
      <c r="D130" s="121"/>
      <c r="E130" s="121"/>
      <c r="F130" s="121"/>
      <c r="G130" s="121"/>
      <c r="H130" s="121"/>
      <c r="I130" s="121"/>
      <c r="J130" s="121"/>
      <c r="K130" s="121"/>
      <c r="L130" s="121"/>
      <c r="M130" s="121"/>
      <c r="N130" s="121"/>
      <c r="O130" s="121"/>
      <c r="P130" s="121"/>
      <c r="Q130" s="121"/>
      <c r="R130" s="121"/>
      <c r="S130" s="121"/>
      <c r="T130" s="121"/>
    </row>
    <row r="131" spans="1:20" ht="15.75" customHeight="1" x14ac:dyDescent="0.25">
      <c r="A131" s="121"/>
      <c r="B131" s="121"/>
      <c r="C131" s="121"/>
      <c r="D131" s="121"/>
      <c r="E131" s="121"/>
      <c r="F131" s="121"/>
      <c r="G131" s="121"/>
      <c r="H131" s="121"/>
      <c r="I131" s="121"/>
      <c r="J131" s="121"/>
      <c r="K131" s="121"/>
      <c r="L131" s="121"/>
      <c r="M131" s="121"/>
      <c r="N131" s="121"/>
      <c r="O131" s="121"/>
      <c r="P131" s="121"/>
      <c r="Q131" s="121"/>
      <c r="R131" s="121"/>
      <c r="S131" s="121"/>
      <c r="T131" s="121"/>
    </row>
    <row r="132" spans="1:20" ht="15.75" customHeight="1" x14ac:dyDescent="0.25">
      <c r="A132" s="121"/>
      <c r="B132" s="121"/>
      <c r="C132" s="121"/>
      <c r="D132" s="121"/>
      <c r="E132" s="121"/>
      <c r="F132" s="121"/>
      <c r="G132" s="121"/>
      <c r="H132" s="121"/>
      <c r="I132" s="121"/>
      <c r="J132" s="121"/>
      <c r="K132" s="121"/>
      <c r="L132" s="121"/>
      <c r="M132" s="121"/>
      <c r="N132" s="121"/>
      <c r="O132" s="121"/>
      <c r="P132" s="121"/>
      <c r="Q132" s="121"/>
      <c r="R132" s="121"/>
      <c r="S132" s="121"/>
      <c r="T132" s="121"/>
    </row>
    <row r="133" spans="1:20" ht="15.75" customHeight="1" x14ac:dyDescent="0.25">
      <c r="A133" s="121"/>
      <c r="B133" s="121"/>
      <c r="C133" s="121"/>
      <c r="D133" s="121"/>
      <c r="E133" s="121"/>
      <c r="F133" s="121"/>
      <c r="G133" s="121"/>
      <c r="H133" s="121"/>
      <c r="I133" s="121"/>
      <c r="J133" s="121"/>
      <c r="K133" s="121"/>
      <c r="L133" s="121"/>
      <c r="M133" s="121"/>
      <c r="N133" s="121"/>
      <c r="O133" s="121"/>
      <c r="P133" s="121"/>
      <c r="Q133" s="121"/>
      <c r="R133" s="121"/>
      <c r="S133" s="121"/>
      <c r="T133" s="121"/>
    </row>
    <row r="134" spans="1:20" ht="15.75" customHeight="1" x14ac:dyDescent="0.25">
      <c r="A134" s="121"/>
      <c r="B134" s="121"/>
      <c r="C134" s="121"/>
      <c r="D134" s="121"/>
      <c r="E134" s="121"/>
      <c r="F134" s="121"/>
      <c r="G134" s="121"/>
      <c r="H134" s="121"/>
      <c r="I134" s="121"/>
      <c r="J134" s="121"/>
      <c r="K134" s="121"/>
      <c r="L134" s="121"/>
      <c r="M134" s="121"/>
      <c r="N134" s="121"/>
      <c r="O134" s="121"/>
      <c r="P134" s="121"/>
      <c r="Q134" s="121"/>
      <c r="R134" s="121"/>
      <c r="S134" s="121"/>
      <c r="T134" s="121"/>
    </row>
    <row r="135" spans="1:20" ht="15.75" customHeight="1" x14ac:dyDescent="0.25">
      <c r="A135" s="121"/>
      <c r="B135" s="121"/>
      <c r="C135" s="121"/>
      <c r="D135" s="121"/>
      <c r="E135" s="121"/>
      <c r="F135" s="121"/>
      <c r="G135" s="121"/>
      <c r="H135" s="121"/>
      <c r="I135" s="121"/>
      <c r="J135" s="121"/>
      <c r="K135" s="121"/>
      <c r="L135" s="121"/>
      <c r="M135" s="121"/>
      <c r="N135" s="121"/>
      <c r="O135" s="121"/>
      <c r="P135" s="121"/>
      <c r="Q135" s="121"/>
      <c r="R135" s="121"/>
      <c r="S135" s="121"/>
      <c r="T135" s="121"/>
    </row>
    <row r="136" spans="1:20" ht="15.75" customHeight="1" x14ac:dyDescent="0.25">
      <c r="A136" s="121"/>
      <c r="B136" s="121"/>
      <c r="C136" s="121"/>
      <c r="D136" s="121"/>
      <c r="E136" s="121"/>
      <c r="F136" s="121"/>
      <c r="G136" s="121"/>
      <c r="H136" s="121"/>
      <c r="I136" s="121"/>
      <c r="J136" s="121"/>
      <c r="K136" s="121"/>
      <c r="L136" s="121"/>
      <c r="M136" s="121"/>
      <c r="N136" s="121"/>
      <c r="O136" s="121"/>
      <c r="P136" s="121"/>
      <c r="Q136" s="121"/>
      <c r="R136" s="121"/>
      <c r="S136" s="121"/>
      <c r="T136" s="121"/>
    </row>
    <row r="137" spans="1:20" ht="15.75" customHeight="1" x14ac:dyDescent="0.25">
      <c r="A137" s="121"/>
      <c r="B137" s="121"/>
      <c r="C137" s="121"/>
      <c r="D137" s="121"/>
      <c r="E137" s="121"/>
      <c r="F137" s="121"/>
      <c r="G137" s="121"/>
      <c r="H137" s="121"/>
      <c r="I137" s="121"/>
      <c r="J137" s="121"/>
      <c r="K137" s="121"/>
      <c r="L137" s="121"/>
      <c r="M137" s="121"/>
      <c r="N137" s="121"/>
      <c r="O137" s="121"/>
      <c r="P137" s="121"/>
      <c r="Q137" s="121"/>
      <c r="R137" s="121"/>
      <c r="S137" s="121"/>
      <c r="T137" s="121"/>
    </row>
    <row r="138" spans="1:20" ht="15.75" customHeight="1" x14ac:dyDescent="0.25">
      <c r="A138" s="121"/>
      <c r="B138" s="121"/>
      <c r="C138" s="121"/>
      <c r="D138" s="121"/>
      <c r="E138" s="121"/>
      <c r="F138" s="121"/>
      <c r="G138" s="121"/>
      <c r="H138" s="121"/>
      <c r="I138" s="121"/>
      <c r="J138" s="121"/>
      <c r="K138" s="121"/>
      <c r="L138" s="121"/>
      <c r="M138" s="121"/>
      <c r="N138" s="121"/>
      <c r="O138" s="121"/>
      <c r="P138" s="121"/>
      <c r="Q138" s="121"/>
      <c r="R138" s="121"/>
      <c r="S138" s="121"/>
      <c r="T138" s="121"/>
    </row>
    <row r="139" spans="1:20" ht="15.75" customHeight="1" x14ac:dyDescent="0.25">
      <c r="A139" s="121"/>
      <c r="B139" s="121"/>
      <c r="C139" s="121"/>
      <c r="D139" s="121"/>
      <c r="E139" s="121"/>
      <c r="F139" s="121"/>
      <c r="G139" s="121"/>
      <c r="H139" s="121"/>
      <c r="I139" s="121"/>
      <c r="J139" s="121"/>
      <c r="K139" s="121"/>
      <c r="L139" s="121"/>
      <c r="M139" s="121"/>
      <c r="N139" s="121"/>
      <c r="O139" s="121"/>
      <c r="P139" s="121"/>
      <c r="Q139" s="121"/>
      <c r="R139" s="121"/>
      <c r="S139" s="121"/>
      <c r="T139" s="121"/>
    </row>
    <row r="140" spans="1:20" ht="15.75" customHeight="1" x14ac:dyDescent="0.25">
      <c r="A140" s="121"/>
      <c r="B140" s="121"/>
      <c r="C140" s="121"/>
      <c r="D140" s="121"/>
      <c r="E140" s="121"/>
      <c r="F140" s="121"/>
      <c r="G140" s="121"/>
      <c r="H140" s="121"/>
      <c r="I140" s="121"/>
      <c r="J140" s="121"/>
      <c r="K140" s="121"/>
      <c r="L140" s="121"/>
      <c r="M140" s="121"/>
      <c r="N140" s="121"/>
      <c r="O140" s="121"/>
      <c r="P140" s="121"/>
      <c r="Q140" s="121"/>
      <c r="R140" s="121"/>
      <c r="S140" s="121"/>
      <c r="T140" s="121"/>
    </row>
    <row r="141" spans="1:20" ht="15.75" customHeight="1" x14ac:dyDescent="0.25">
      <c r="A141" s="121"/>
      <c r="B141" s="121"/>
      <c r="C141" s="121"/>
      <c r="D141" s="121"/>
      <c r="E141" s="121"/>
      <c r="F141" s="121"/>
      <c r="G141" s="121"/>
      <c r="H141" s="121"/>
      <c r="I141" s="121"/>
      <c r="J141" s="121"/>
      <c r="K141" s="121"/>
      <c r="L141" s="121"/>
      <c r="M141" s="121"/>
      <c r="N141" s="121"/>
      <c r="O141" s="121"/>
      <c r="P141" s="121"/>
      <c r="Q141" s="121"/>
      <c r="R141" s="121"/>
      <c r="S141" s="121"/>
      <c r="T141" s="121"/>
    </row>
    <row r="142" spans="1:20" ht="15.75" customHeight="1" x14ac:dyDescent="0.25">
      <c r="A142" s="121"/>
      <c r="B142" s="121"/>
      <c r="C142" s="121"/>
      <c r="D142" s="121"/>
      <c r="E142" s="121"/>
      <c r="F142" s="121"/>
      <c r="G142" s="121"/>
      <c r="H142" s="121"/>
      <c r="I142" s="121"/>
      <c r="J142" s="121"/>
      <c r="K142" s="121"/>
      <c r="L142" s="121"/>
      <c r="M142" s="121"/>
      <c r="N142" s="121"/>
      <c r="O142" s="121"/>
      <c r="P142" s="121"/>
      <c r="Q142" s="121"/>
      <c r="R142" s="121"/>
      <c r="S142" s="121"/>
      <c r="T142" s="121"/>
    </row>
    <row r="143" spans="1:20" ht="15.75" customHeight="1" x14ac:dyDescent="0.25">
      <c r="A143" s="121"/>
      <c r="B143" s="121"/>
      <c r="C143" s="121"/>
      <c r="D143" s="121"/>
      <c r="E143" s="121"/>
      <c r="F143" s="121"/>
      <c r="G143" s="121"/>
      <c r="H143" s="121"/>
      <c r="I143" s="121"/>
      <c r="J143" s="121"/>
      <c r="K143" s="121"/>
      <c r="L143" s="121"/>
      <c r="M143" s="121"/>
      <c r="N143" s="121"/>
      <c r="O143" s="121"/>
      <c r="P143" s="121"/>
      <c r="Q143" s="121"/>
      <c r="R143" s="121"/>
      <c r="S143" s="121"/>
      <c r="T143" s="121"/>
    </row>
    <row r="144" spans="1:20" ht="15.75" customHeight="1" x14ac:dyDescent="0.25">
      <c r="A144" s="121"/>
      <c r="B144" s="121"/>
      <c r="C144" s="121"/>
      <c r="D144" s="121"/>
      <c r="E144" s="121"/>
      <c r="F144" s="121"/>
      <c r="G144" s="121"/>
      <c r="H144" s="121"/>
      <c r="I144" s="121"/>
      <c r="J144" s="121"/>
      <c r="K144" s="121"/>
      <c r="L144" s="121"/>
      <c r="M144" s="121"/>
      <c r="N144" s="121"/>
      <c r="O144" s="121"/>
      <c r="P144" s="121"/>
      <c r="Q144" s="121"/>
      <c r="R144" s="121"/>
      <c r="S144" s="121"/>
      <c r="T144" s="121"/>
    </row>
    <row r="145" spans="1:20" ht="15.75" customHeight="1" x14ac:dyDescent="0.25">
      <c r="A145" s="121"/>
      <c r="B145" s="121"/>
      <c r="C145" s="121"/>
      <c r="D145" s="121"/>
      <c r="E145" s="121"/>
      <c r="F145" s="121"/>
      <c r="G145" s="121"/>
      <c r="H145" s="121"/>
      <c r="I145" s="121"/>
      <c r="J145" s="121"/>
      <c r="K145" s="121"/>
      <c r="L145" s="121"/>
      <c r="M145" s="121"/>
      <c r="N145" s="121"/>
      <c r="O145" s="121"/>
      <c r="P145" s="121"/>
      <c r="Q145" s="121"/>
      <c r="R145" s="121"/>
      <c r="S145" s="121"/>
      <c r="T145" s="121"/>
    </row>
    <row r="146" spans="1:20" ht="15.75" customHeight="1" x14ac:dyDescent="0.25">
      <c r="A146" s="121"/>
      <c r="B146" s="121"/>
      <c r="C146" s="121"/>
      <c r="D146" s="121"/>
      <c r="E146" s="121"/>
      <c r="F146" s="121"/>
      <c r="G146" s="121"/>
      <c r="H146" s="121"/>
      <c r="I146" s="121"/>
      <c r="J146" s="121"/>
      <c r="K146" s="121"/>
      <c r="L146" s="121"/>
      <c r="M146" s="121"/>
      <c r="N146" s="121"/>
      <c r="O146" s="121"/>
      <c r="P146" s="121"/>
      <c r="Q146" s="121"/>
      <c r="R146" s="121"/>
      <c r="S146" s="121"/>
      <c r="T146" s="121"/>
    </row>
    <row r="147" spans="1:20" ht="15.75" customHeight="1" x14ac:dyDescent="0.25">
      <c r="A147" s="121"/>
      <c r="B147" s="121"/>
      <c r="C147" s="121"/>
      <c r="D147" s="121"/>
      <c r="E147" s="121"/>
      <c r="F147" s="121"/>
      <c r="G147" s="121"/>
      <c r="H147" s="121"/>
      <c r="I147" s="121"/>
      <c r="J147" s="121"/>
      <c r="K147" s="121"/>
      <c r="L147" s="121"/>
      <c r="M147" s="121"/>
      <c r="N147" s="121"/>
      <c r="O147" s="121"/>
      <c r="P147" s="121"/>
      <c r="Q147" s="121"/>
      <c r="R147" s="121"/>
      <c r="S147" s="121"/>
      <c r="T147" s="121"/>
    </row>
    <row r="148" spans="1:20" ht="15.75" customHeight="1" x14ac:dyDescent="0.25">
      <c r="A148" s="121"/>
      <c r="B148" s="121"/>
      <c r="C148" s="121"/>
      <c r="D148" s="121"/>
      <c r="E148" s="121"/>
      <c r="F148" s="121"/>
      <c r="G148" s="121"/>
      <c r="H148" s="121"/>
      <c r="I148" s="121"/>
      <c r="J148" s="121"/>
      <c r="K148" s="121"/>
      <c r="L148" s="121"/>
      <c r="M148" s="121"/>
      <c r="N148" s="121"/>
      <c r="O148" s="121"/>
      <c r="P148" s="121"/>
      <c r="Q148" s="121"/>
      <c r="R148" s="121"/>
      <c r="S148" s="121"/>
      <c r="T148" s="121"/>
    </row>
    <row r="149" spans="1:20" ht="15.75" customHeight="1" x14ac:dyDescent="0.25">
      <c r="A149" s="121"/>
      <c r="B149" s="121"/>
      <c r="C149" s="121"/>
      <c r="D149" s="121"/>
      <c r="E149" s="121"/>
      <c r="F149" s="121"/>
      <c r="G149" s="121"/>
      <c r="H149" s="121"/>
      <c r="I149" s="121"/>
      <c r="J149" s="121"/>
      <c r="K149" s="121"/>
      <c r="L149" s="121"/>
      <c r="M149" s="121"/>
      <c r="N149" s="121"/>
      <c r="O149" s="121"/>
      <c r="P149" s="121"/>
      <c r="Q149" s="121"/>
      <c r="R149" s="121"/>
      <c r="S149" s="121"/>
      <c r="T149" s="121"/>
    </row>
    <row r="150" spans="1:20" ht="15.75" customHeight="1" x14ac:dyDescent="0.25">
      <c r="A150" s="121"/>
      <c r="B150" s="121"/>
      <c r="C150" s="121"/>
      <c r="D150" s="121"/>
      <c r="E150" s="121"/>
      <c r="F150" s="121"/>
      <c r="G150" s="121"/>
      <c r="H150" s="121"/>
      <c r="I150" s="121"/>
      <c r="J150" s="121"/>
      <c r="K150" s="121"/>
      <c r="L150" s="121"/>
      <c r="M150" s="121"/>
      <c r="N150" s="121"/>
      <c r="O150" s="121"/>
      <c r="P150" s="121"/>
      <c r="Q150" s="121"/>
      <c r="R150" s="121"/>
      <c r="S150" s="121"/>
      <c r="T150" s="121"/>
    </row>
    <row r="151" spans="1:20" ht="15.75" customHeight="1" x14ac:dyDescent="0.25">
      <c r="A151" s="121"/>
      <c r="B151" s="121"/>
      <c r="C151" s="121"/>
      <c r="D151" s="121"/>
      <c r="E151" s="121"/>
      <c r="F151" s="121"/>
      <c r="G151" s="121"/>
      <c r="H151" s="121"/>
      <c r="I151" s="121"/>
      <c r="J151" s="121"/>
      <c r="K151" s="121"/>
      <c r="L151" s="121"/>
      <c r="M151" s="121"/>
      <c r="N151" s="121"/>
      <c r="O151" s="121"/>
      <c r="P151" s="121"/>
      <c r="Q151" s="121"/>
      <c r="R151" s="121"/>
      <c r="S151" s="121"/>
      <c r="T151" s="121"/>
    </row>
    <row r="152" spans="1:20" ht="15.75" customHeight="1" x14ac:dyDescent="0.25">
      <c r="A152" s="121"/>
      <c r="B152" s="121"/>
      <c r="C152" s="121"/>
      <c r="D152" s="121"/>
      <c r="E152" s="121"/>
      <c r="F152" s="121"/>
      <c r="G152" s="121"/>
      <c r="H152" s="121"/>
      <c r="I152" s="121"/>
      <c r="J152" s="121"/>
      <c r="K152" s="121"/>
      <c r="L152" s="121"/>
      <c r="M152" s="121"/>
      <c r="N152" s="121"/>
      <c r="O152" s="121"/>
      <c r="P152" s="121"/>
      <c r="Q152" s="121"/>
      <c r="R152" s="121"/>
      <c r="S152" s="121"/>
      <c r="T152" s="121"/>
    </row>
    <row r="153" spans="1:20" ht="15.75" customHeight="1" x14ac:dyDescent="0.25">
      <c r="A153" s="121"/>
      <c r="B153" s="121"/>
      <c r="C153" s="121"/>
      <c r="D153" s="121"/>
      <c r="E153" s="121"/>
      <c r="F153" s="121"/>
      <c r="G153" s="121"/>
      <c r="H153" s="121"/>
      <c r="I153" s="121"/>
      <c r="J153" s="121"/>
      <c r="K153" s="121"/>
      <c r="L153" s="121"/>
      <c r="M153" s="121"/>
      <c r="N153" s="121"/>
      <c r="O153" s="121"/>
      <c r="P153" s="121"/>
      <c r="Q153" s="121"/>
      <c r="R153" s="121"/>
      <c r="S153" s="121"/>
      <c r="T153" s="121"/>
    </row>
    <row r="154" spans="1:20" ht="15.75" customHeight="1" x14ac:dyDescent="0.25">
      <c r="A154" s="121"/>
      <c r="B154" s="121"/>
      <c r="C154" s="121"/>
      <c r="D154" s="121"/>
      <c r="E154" s="121"/>
      <c r="F154" s="121"/>
      <c r="G154" s="121"/>
      <c r="H154" s="121"/>
      <c r="I154" s="121"/>
      <c r="J154" s="121"/>
      <c r="K154" s="121"/>
      <c r="L154" s="121"/>
      <c r="M154" s="121"/>
      <c r="N154" s="121"/>
      <c r="O154" s="121"/>
      <c r="P154" s="121"/>
      <c r="Q154" s="121"/>
      <c r="R154" s="121"/>
      <c r="S154" s="121"/>
      <c r="T154" s="121"/>
    </row>
    <row r="155" spans="1:20" ht="15.75" customHeight="1" x14ac:dyDescent="0.25">
      <c r="A155" s="121"/>
      <c r="B155" s="121"/>
      <c r="C155" s="121"/>
      <c r="D155" s="121"/>
      <c r="E155" s="121"/>
      <c r="F155" s="121"/>
      <c r="G155" s="121"/>
      <c r="H155" s="121"/>
      <c r="I155" s="121"/>
      <c r="J155" s="121"/>
      <c r="K155" s="121"/>
      <c r="L155" s="121"/>
      <c r="M155" s="121"/>
      <c r="N155" s="121"/>
      <c r="O155" s="121"/>
      <c r="P155" s="121"/>
      <c r="Q155" s="121"/>
      <c r="R155" s="121"/>
      <c r="S155" s="121"/>
      <c r="T155" s="121"/>
    </row>
    <row r="156" spans="1:20" ht="15.75" customHeight="1" x14ac:dyDescent="0.25">
      <c r="A156" s="121"/>
      <c r="B156" s="121"/>
      <c r="C156" s="121"/>
      <c r="D156" s="121"/>
      <c r="E156" s="121"/>
      <c r="F156" s="121"/>
      <c r="G156" s="121"/>
      <c r="H156" s="121"/>
      <c r="I156" s="121"/>
      <c r="J156" s="121"/>
      <c r="K156" s="121"/>
      <c r="L156" s="121"/>
      <c r="M156" s="121"/>
      <c r="N156" s="121"/>
      <c r="O156" s="121"/>
      <c r="P156" s="121"/>
      <c r="Q156" s="121"/>
      <c r="R156" s="121"/>
      <c r="S156" s="121"/>
      <c r="T156" s="121"/>
    </row>
    <row r="157" spans="1:20" ht="15.75" customHeight="1" x14ac:dyDescent="0.25">
      <c r="A157" s="121"/>
      <c r="B157" s="121"/>
      <c r="C157" s="121"/>
      <c r="D157" s="121"/>
      <c r="E157" s="121"/>
      <c r="F157" s="121"/>
      <c r="G157" s="121"/>
      <c r="H157" s="121"/>
      <c r="I157" s="121"/>
      <c r="J157" s="121"/>
      <c r="K157" s="121"/>
      <c r="L157" s="121"/>
      <c r="M157" s="121"/>
      <c r="N157" s="121"/>
      <c r="O157" s="121"/>
      <c r="P157" s="121"/>
      <c r="Q157" s="121"/>
      <c r="R157" s="121"/>
      <c r="S157" s="121"/>
      <c r="T157" s="121"/>
    </row>
    <row r="158" spans="1:20" ht="15.75" customHeight="1" x14ac:dyDescent="0.25">
      <c r="A158" s="121"/>
      <c r="B158" s="121"/>
      <c r="C158" s="121"/>
      <c r="D158" s="121"/>
      <c r="E158" s="121"/>
      <c r="F158" s="121"/>
      <c r="G158" s="121"/>
      <c r="H158" s="121"/>
      <c r="I158" s="121"/>
      <c r="J158" s="121"/>
      <c r="K158" s="121"/>
      <c r="L158" s="121"/>
      <c r="M158" s="121"/>
      <c r="N158" s="121"/>
      <c r="O158" s="121"/>
      <c r="P158" s="121"/>
      <c r="Q158" s="121"/>
      <c r="R158" s="121"/>
      <c r="S158" s="121"/>
      <c r="T158" s="121"/>
    </row>
    <row r="159" spans="1:20" ht="15.75" customHeight="1" x14ac:dyDescent="0.25">
      <c r="A159" s="121"/>
      <c r="B159" s="121"/>
      <c r="C159" s="121"/>
      <c r="D159" s="121"/>
      <c r="E159" s="121"/>
      <c r="F159" s="121"/>
      <c r="G159" s="121"/>
      <c r="H159" s="121"/>
      <c r="I159" s="121"/>
      <c r="J159" s="121"/>
      <c r="K159" s="121"/>
      <c r="L159" s="121"/>
      <c r="M159" s="121"/>
      <c r="N159" s="121"/>
      <c r="O159" s="121"/>
      <c r="P159" s="121"/>
      <c r="Q159" s="121"/>
      <c r="R159" s="121"/>
      <c r="S159" s="121"/>
      <c r="T159" s="121"/>
    </row>
    <row r="160" spans="1:20" ht="15.75" customHeight="1" x14ac:dyDescent="0.25">
      <c r="A160" s="121"/>
      <c r="B160" s="121"/>
      <c r="C160" s="121"/>
      <c r="D160" s="121"/>
      <c r="E160" s="121"/>
      <c r="F160" s="121"/>
      <c r="G160" s="121"/>
      <c r="H160" s="121"/>
      <c r="I160" s="121"/>
      <c r="J160" s="121"/>
      <c r="K160" s="121"/>
      <c r="L160" s="121"/>
      <c r="M160" s="121"/>
      <c r="N160" s="121"/>
      <c r="O160" s="121"/>
      <c r="P160" s="121"/>
      <c r="Q160" s="121"/>
      <c r="R160" s="121"/>
      <c r="S160" s="121"/>
      <c r="T160" s="121"/>
    </row>
    <row r="161" spans="1:20" ht="15.75" customHeight="1" x14ac:dyDescent="0.25">
      <c r="A161" s="121"/>
      <c r="B161" s="121"/>
      <c r="C161" s="121"/>
      <c r="D161" s="121"/>
      <c r="E161" s="121"/>
      <c r="F161" s="121"/>
      <c r="G161" s="121"/>
      <c r="H161" s="121"/>
      <c r="I161" s="121"/>
      <c r="J161" s="121"/>
      <c r="K161" s="121"/>
      <c r="L161" s="121"/>
      <c r="M161" s="121"/>
      <c r="N161" s="121"/>
      <c r="O161" s="121"/>
      <c r="P161" s="121"/>
      <c r="Q161" s="121"/>
      <c r="R161" s="121"/>
      <c r="S161" s="121"/>
      <c r="T161" s="121"/>
    </row>
    <row r="162" spans="1:20" ht="15.75" customHeight="1" x14ac:dyDescent="0.25">
      <c r="A162" s="121"/>
      <c r="B162" s="121"/>
      <c r="C162" s="121"/>
      <c r="D162" s="121"/>
      <c r="E162" s="121"/>
      <c r="F162" s="121"/>
      <c r="G162" s="121"/>
      <c r="H162" s="121"/>
      <c r="I162" s="121"/>
      <c r="J162" s="121"/>
      <c r="K162" s="121"/>
      <c r="L162" s="121"/>
      <c r="M162" s="121"/>
      <c r="N162" s="121"/>
      <c r="O162" s="121"/>
      <c r="P162" s="121"/>
      <c r="Q162" s="121"/>
      <c r="R162" s="121"/>
      <c r="S162" s="121"/>
      <c r="T162" s="121"/>
    </row>
    <row r="163" spans="1:20" ht="15.75" customHeight="1" x14ac:dyDescent="0.25">
      <c r="A163" s="121"/>
      <c r="B163" s="121"/>
      <c r="C163" s="121"/>
      <c r="D163" s="121"/>
      <c r="E163" s="121"/>
      <c r="F163" s="121"/>
      <c r="G163" s="121"/>
      <c r="H163" s="121"/>
      <c r="I163" s="121"/>
      <c r="J163" s="121"/>
      <c r="K163" s="121"/>
      <c r="L163" s="121"/>
      <c r="M163" s="121"/>
      <c r="N163" s="121"/>
      <c r="O163" s="121"/>
      <c r="P163" s="121"/>
      <c r="Q163" s="121"/>
      <c r="R163" s="121"/>
      <c r="S163" s="121"/>
      <c r="T163" s="121"/>
    </row>
    <row r="164" spans="1:20" ht="15.75" customHeight="1" x14ac:dyDescent="0.25">
      <c r="A164" s="121"/>
      <c r="B164" s="121"/>
      <c r="C164" s="121"/>
      <c r="D164" s="121"/>
      <c r="E164" s="121"/>
      <c r="F164" s="121"/>
      <c r="G164" s="121"/>
      <c r="H164" s="121"/>
      <c r="I164" s="121"/>
      <c r="J164" s="121"/>
      <c r="K164" s="121"/>
      <c r="L164" s="121"/>
      <c r="M164" s="121"/>
      <c r="N164" s="121"/>
      <c r="O164" s="121"/>
      <c r="P164" s="121"/>
      <c r="Q164" s="121"/>
      <c r="R164" s="121"/>
      <c r="S164" s="121"/>
      <c r="T164" s="121"/>
    </row>
    <row r="165" spans="1:20" ht="15.75" customHeight="1" x14ac:dyDescent="0.25">
      <c r="A165" s="121"/>
      <c r="B165" s="121"/>
      <c r="C165" s="121"/>
      <c r="D165" s="121"/>
      <c r="E165" s="121"/>
      <c r="F165" s="121"/>
      <c r="G165" s="121"/>
      <c r="H165" s="121"/>
      <c r="I165" s="121"/>
      <c r="J165" s="121"/>
      <c r="K165" s="121"/>
      <c r="L165" s="121"/>
      <c r="M165" s="121"/>
      <c r="N165" s="121"/>
      <c r="O165" s="121"/>
      <c r="P165" s="121"/>
      <c r="Q165" s="121"/>
      <c r="R165" s="121"/>
      <c r="S165" s="121"/>
      <c r="T165" s="121"/>
    </row>
    <row r="166" spans="1:20" ht="15.75" customHeight="1" x14ac:dyDescent="0.25">
      <c r="A166" s="121"/>
      <c r="B166" s="121"/>
      <c r="C166" s="121"/>
      <c r="D166" s="121"/>
      <c r="E166" s="121"/>
      <c r="F166" s="121"/>
      <c r="G166" s="121"/>
      <c r="H166" s="121"/>
      <c r="I166" s="121"/>
      <c r="J166" s="121"/>
      <c r="K166" s="121"/>
      <c r="L166" s="121"/>
      <c r="M166" s="121"/>
      <c r="N166" s="121"/>
      <c r="O166" s="121"/>
      <c r="P166" s="121"/>
      <c r="Q166" s="121"/>
      <c r="R166" s="121"/>
      <c r="S166" s="121"/>
      <c r="T166" s="121"/>
    </row>
    <row r="167" spans="1:20" ht="15.75" customHeight="1" x14ac:dyDescent="0.25">
      <c r="A167" s="121"/>
      <c r="B167" s="121"/>
      <c r="C167" s="121"/>
      <c r="D167" s="121"/>
      <c r="E167" s="121"/>
      <c r="F167" s="121"/>
      <c r="G167" s="121"/>
      <c r="H167" s="121"/>
      <c r="I167" s="121"/>
      <c r="J167" s="121"/>
      <c r="K167" s="121"/>
      <c r="L167" s="121"/>
      <c r="M167" s="121"/>
      <c r="N167" s="121"/>
      <c r="O167" s="121"/>
      <c r="P167" s="121"/>
      <c r="Q167" s="121"/>
      <c r="R167" s="121"/>
      <c r="S167" s="121"/>
      <c r="T167" s="121"/>
    </row>
    <row r="168" spans="1:20" ht="15.75" customHeight="1" x14ac:dyDescent="0.25">
      <c r="A168" s="121"/>
      <c r="B168" s="121"/>
      <c r="C168" s="121"/>
      <c r="D168" s="121"/>
      <c r="E168" s="121"/>
      <c r="F168" s="121"/>
      <c r="G168" s="121"/>
      <c r="H168" s="121"/>
      <c r="I168" s="121"/>
      <c r="J168" s="121"/>
      <c r="K168" s="121"/>
      <c r="L168" s="121"/>
      <c r="M168" s="121"/>
      <c r="N168" s="121"/>
      <c r="O168" s="121"/>
      <c r="P168" s="121"/>
      <c r="Q168" s="121"/>
      <c r="R168" s="121"/>
      <c r="S168" s="121"/>
      <c r="T168" s="121"/>
    </row>
    <row r="169" spans="1:20" ht="15.75" customHeight="1" x14ac:dyDescent="0.25">
      <c r="A169" s="121"/>
      <c r="B169" s="121"/>
      <c r="C169" s="121"/>
      <c r="D169" s="121"/>
      <c r="E169" s="121"/>
      <c r="F169" s="121"/>
      <c r="G169" s="121"/>
      <c r="H169" s="121"/>
      <c r="I169" s="121"/>
      <c r="J169" s="121"/>
      <c r="K169" s="121"/>
      <c r="L169" s="121"/>
      <c r="M169" s="121"/>
      <c r="N169" s="121"/>
      <c r="O169" s="121"/>
      <c r="P169" s="121"/>
      <c r="Q169" s="121"/>
      <c r="R169" s="121"/>
      <c r="S169" s="121"/>
      <c r="T169" s="121"/>
    </row>
    <row r="170" spans="1:20" ht="15.75" customHeight="1" x14ac:dyDescent="0.25">
      <c r="A170" s="121"/>
      <c r="B170" s="121"/>
      <c r="C170" s="121"/>
      <c r="D170" s="121"/>
      <c r="E170" s="121"/>
      <c r="F170" s="121"/>
      <c r="G170" s="121"/>
      <c r="H170" s="121"/>
      <c r="I170" s="121"/>
      <c r="J170" s="121"/>
      <c r="K170" s="121"/>
      <c r="L170" s="121"/>
      <c r="M170" s="121"/>
      <c r="N170" s="121"/>
      <c r="O170" s="121"/>
      <c r="P170" s="121"/>
      <c r="Q170" s="121"/>
      <c r="R170" s="121"/>
      <c r="S170" s="121"/>
      <c r="T170" s="121"/>
    </row>
    <row r="171" spans="1:20" ht="15.75" customHeight="1" x14ac:dyDescent="0.25">
      <c r="A171" s="121"/>
      <c r="B171" s="121"/>
      <c r="C171" s="121"/>
      <c r="D171" s="121"/>
      <c r="E171" s="121"/>
      <c r="F171" s="121"/>
      <c r="G171" s="121"/>
      <c r="H171" s="121"/>
      <c r="I171" s="121"/>
      <c r="J171" s="121"/>
      <c r="K171" s="121"/>
      <c r="L171" s="121"/>
      <c r="M171" s="121"/>
      <c r="N171" s="121"/>
      <c r="O171" s="121"/>
      <c r="P171" s="121"/>
      <c r="Q171" s="121"/>
      <c r="R171" s="121"/>
      <c r="S171" s="121"/>
      <c r="T171" s="121"/>
    </row>
    <row r="172" spans="1:20" ht="15.75" customHeight="1" x14ac:dyDescent="0.25">
      <c r="A172" s="121"/>
      <c r="B172" s="121"/>
      <c r="C172" s="121"/>
      <c r="D172" s="121"/>
      <c r="E172" s="121"/>
      <c r="F172" s="121"/>
      <c r="G172" s="121"/>
      <c r="H172" s="121"/>
      <c r="I172" s="121"/>
      <c r="J172" s="121"/>
      <c r="K172" s="121"/>
      <c r="L172" s="121"/>
      <c r="M172" s="121"/>
      <c r="N172" s="121"/>
      <c r="O172" s="121"/>
      <c r="P172" s="121"/>
      <c r="Q172" s="121"/>
      <c r="R172" s="121"/>
      <c r="S172" s="121"/>
      <c r="T172" s="121"/>
    </row>
    <row r="173" spans="1:20" ht="15.75" customHeight="1" x14ac:dyDescent="0.25">
      <c r="A173" s="121"/>
      <c r="B173" s="121"/>
      <c r="C173" s="121"/>
      <c r="D173" s="121"/>
      <c r="E173" s="121"/>
      <c r="F173" s="121"/>
      <c r="G173" s="121"/>
      <c r="H173" s="121"/>
      <c r="I173" s="121"/>
      <c r="J173" s="121"/>
      <c r="K173" s="121"/>
      <c r="L173" s="121"/>
      <c r="M173" s="121"/>
      <c r="N173" s="121"/>
      <c r="O173" s="121"/>
      <c r="P173" s="121"/>
      <c r="Q173" s="121"/>
      <c r="R173" s="121"/>
      <c r="S173" s="121"/>
      <c r="T173" s="121"/>
    </row>
    <row r="174" spans="1:20" ht="15.75" customHeight="1" x14ac:dyDescent="0.25">
      <c r="A174" s="121"/>
      <c r="B174" s="121"/>
      <c r="C174" s="121"/>
      <c r="D174" s="121"/>
      <c r="E174" s="121"/>
      <c r="F174" s="121"/>
      <c r="G174" s="121"/>
      <c r="H174" s="121"/>
      <c r="I174" s="121"/>
      <c r="J174" s="121"/>
      <c r="K174" s="121"/>
      <c r="L174" s="121"/>
      <c r="M174" s="121"/>
      <c r="N174" s="121"/>
      <c r="O174" s="121"/>
      <c r="P174" s="121"/>
      <c r="Q174" s="121"/>
      <c r="R174" s="121"/>
      <c r="S174" s="121"/>
      <c r="T174" s="121"/>
    </row>
    <row r="175" spans="1:20" ht="15.75" customHeight="1" x14ac:dyDescent="0.25">
      <c r="A175" s="121"/>
      <c r="B175" s="121"/>
      <c r="C175" s="121"/>
      <c r="D175" s="121"/>
      <c r="E175" s="121"/>
      <c r="F175" s="121"/>
      <c r="G175" s="121"/>
      <c r="H175" s="121"/>
      <c r="I175" s="121"/>
      <c r="J175" s="121"/>
      <c r="K175" s="121"/>
      <c r="L175" s="121"/>
      <c r="M175" s="121"/>
      <c r="N175" s="121"/>
      <c r="O175" s="121"/>
      <c r="P175" s="121"/>
      <c r="Q175" s="121"/>
      <c r="R175" s="121"/>
      <c r="S175" s="121"/>
      <c r="T175" s="121"/>
    </row>
    <row r="176" spans="1:20" ht="15.75" customHeight="1" x14ac:dyDescent="0.25">
      <c r="A176" s="121"/>
      <c r="B176" s="121"/>
      <c r="C176" s="121"/>
      <c r="D176" s="121"/>
      <c r="E176" s="121"/>
      <c r="F176" s="121"/>
      <c r="G176" s="121"/>
      <c r="H176" s="121"/>
      <c r="I176" s="121"/>
      <c r="J176" s="121"/>
      <c r="K176" s="121"/>
      <c r="L176" s="121"/>
      <c r="M176" s="121"/>
      <c r="N176" s="121"/>
      <c r="O176" s="121"/>
      <c r="P176" s="121"/>
      <c r="Q176" s="121"/>
      <c r="R176" s="121"/>
      <c r="S176" s="121"/>
      <c r="T176" s="121"/>
    </row>
    <row r="177" spans="1:20" ht="15.75" customHeight="1" x14ac:dyDescent="0.25">
      <c r="A177" s="121"/>
      <c r="B177" s="121"/>
      <c r="C177" s="121"/>
      <c r="D177" s="121"/>
      <c r="E177" s="121"/>
      <c r="F177" s="121"/>
      <c r="G177" s="121"/>
      <c r="H177" s="121"/>
      <c r="I177" s="121"/>
      <c r="J177" s="121"/>
      <c r="K177" s="121"/>
      <c r="L177" s="121"/>
      <c r="M177" s="121"/>
      <c r="N177" s="121"/>
      <c r="O177" s="121"/>
      <c r="P177" s="121"/>
      <c r="Q177" s="121"/>
      <c r="R177" s="121"/>
      <c r="S177" s="121"/>
      <c r="T177" s="121"/>
    </row>
    <row r="178" spans="1:20" ht="15.75" customHeight="1" x14ac:dyDescent="0.25">
      <c r="A178" s="121"/>
      <c r="B178" s="121"/>
      <c r="C178" s="121"/>
      <c r="D178" s="121"/>
      <c r="E178" s="121"/>
      <c r="F178" s="121"/>
      <c r="G178" s="121"/>
      <c r="H178" s="121"/>
      <c r="I178" s="121"/>
      <c r="J178" s="121"/>
      <c r="K178" s="121"/>
      <c r="L178" s="121"/>
      <c r="M178" s="121"/>
      <c r="N178" s="121"/>
      <c r="O178" s="121"/>
      <c r="P178" s="121"/>
      <c r="Q178" s="121"/>
      <c r="R178" s="121"/>
      <c r="S178" s="121"/>
      <c r="T178" s="121"/>
    </row>
    <row r="179" spans="1:20" ht="15.75" customHeight="1" x14ac:dyDescent="0.25">
      <c r="A179" s="121"/>
      <c r="B179" s="121"/>
      <c r="C179" s="121"/>
      <c r="D179" s="121"/>
      <c r="E179" s="121"/>
      <c r="F179" s="121"/>
      <c r="G179" s="121"/>
      <c r="H179" s="121"/>
      <c r="I179" s="121"/>
      <c r="J179" s="121"/>
      <c r="K179" s="121"/>
      <c r="L179" s="121"/>
      <c r="M179" s="121"/>
      <c r="N179" s="121"/>
      <c r="O179" s="121"/>
      <c r="P179" s="121"/>
      <c r="Q179" s="121"/>
      <c r="R179" s="121"/>
      <c r="S179" s="121"/>
      <c r="T179" s="121"/>
    </row>
    <row r="180" spans="1:20" ht="15.75" customHeight="1" x14ac:dyDescent="0.25">
      <c r="A180" s="121"/>
      <c r="B180" s="121"/>
      <c r="C180" s="121"/>
      <c r="D180" s="121"/>
      <c r="E180" s="121"/>
      <c r="F180" s="121"/>
      <c r="G180" s="121"/>
      <c r="H180" s="121"/>
      <c r="I180" s="121"/>
      <c r="J180" s="121"/>
      <c r="K180" s="121"/>
      <c r="L180" s="121"/>
      <c r="M180" s="121"/>
      <c r="N180" s="121"/>
      <c r="O180" s="121"/>
      <c r="P180" s="121"/>
      <c r="Q180" s="121"/>
      <c r="R180" s="121"/>
      <c r="S180" s="121"/>
      <c r="T180" s="121"/>
    </row>
    <row r="181" spans="1:20" ht="15.75" customHeight="1" x14ac:dyDescent="0.25">
      <c r="A181" s="121"/>
      <c r="B181" s="121"/>
      <c r="C181" s="121"/>
      <c r="D181" s="121"/>
      <c r="E181" s="121"/>
      <c r="F181" s="121"/>
      <c r="G181" s="121"/>
      <c r="H181" s="121"/>
      <c r="I181" s="121"/>
      <c r="J181" s="121"/>
      <c r="K181" s="121"/>
      <c r="L181" s="121"/>
      <c r="M181" s="121"/>
      <c r="N181" s="121"/>
      <c r="O181" s="121"/>
      <c r="P181" s="121"/>
      <c r="Q181" s="121"/>
      <c r="R181" s="121"/>
      <c r="S181" s="121"/>
      <c r="T181" s="121"/>
    </row>
    <row r="182" spans="1:20" ht="15.75" customHeight="1" x14ac:dyDescent="0.25">
      <c r="A182" s="121"/>
      <c r="B182" s="121"/>
      <c r="C182" s="121"/>
      <c r="D182" s="121"/>
      <c r="E182" s="121"/>
      <c r="F182" s="121"/>
      <c r="G182" s="121"/>
      <c r="H182" s="121"/>
      <c r="I182" s="121"/>
      <c r="J182" s="121"/>
      <c r="K182" s="121"/>
      <c r="L182" s="121"/>
      <c r="M182" s="121"/>
      <c r="N182" s="121"/>
      <c r="O182" s="121"/>
      <c r="P182" s="121"/>
      <c r="Q182" s="121"/>
      <c r="R182" s="121"/>
      <c r="S182" s="121"/>
      <c r="T182" s="121"/>
    </row>
    <row r="183" spans="1:20" ht="15.75" customHeight="1" x14ac:dyDescent="0.25">
      <c r="A183" s="121"/>
      <c r="B183" s="121"/>
      <c r="C183" s="121"/>
      <c r="D183" s="121"/>
      <c r="E183" s="121"/>
      <c r="F183" s="121"/>
      <c r="G183" s="121"/>
      <c r="H183" s="121"/>
      <c r="I183" s="121"/>
      <c r="J183" s="121"/>
      <c r="K183" s="121"/>
      <c r="L183" s="121"/>
      <c r="M183" s="121"/>
      <c r="N183" s="121"/>
      <c r="O183" s="121"/>
      <c r="P183" s="121"/>
      <c r="Q183" s="121"/>
      <c r="R183" s="121"/>
      <c r="S183" s="121"/>
      <c r="T183" s="121"/>
    </row>
    <row r="184" spans="1:20" ht="15.75" customHeight="1" x14ac:dyDescent="0.25">
      <c r="A184" s="121"/>
      <c r="B184" s="121"/>
      <c r="C184" s="121"/>
      <c r="D184" s="121"/>
      <c r="E184" s="121"/>
      <c r="F184" s="121"/>
      <c r="G184" s="121"/>
      <c r="H184" s="121"/>
      <c r="I184" s="121"/>
      <c r="J184" s="121"/>
      <c r="K184" s="121"/>
      <c r="L184" s="121"/>
      <c r="M184" s="121"/>
      <c r="N184" s="121"/>
      <c r="O184" s="121"/>
      <c r="P184" s="121"/>
      <c r="Q184" s="121"/>
      <c r="R184" s="121"/>
      <c r="S184" s="121"/>
      <c r="T184" s="121"/>
    </row>
    <row r="185" spans="1:20" ht="15.75" customHeight="1" x14ac:dyDescent="0.25">
      <c r="A185" s="121"/>
      <c r="B185" s="121"/>
      <c r="C185" s="121"/>
      <c r="D185" s="121"/>
      <c r="E185" s="121"/>
      <c r="F185" s="121"/>
      <c r="G185" s="121"/>
      <c r="H185" s="121"/>
      <c r="I185" s="121"/>
      <c r="J185" s="121"/>
      <c r="K185" s="121"/>
      <c r="L185" s="121"/>
      <c r="M185" s="121"/>
      <c r="N185" s="121"/>
      <c r="O185" s="121"/>
      <c r="P185" s="121"/>
      <c r="Q185" s="121"/>
      <c r="R185" s="121"/>
      <c r="S185" s="121"/>
      <c r="T185" s="121"/>
    </row>
    <row r="186" spans="1:20" ht="15.75" customHeight="1" x14ac:dyDescent="0.25">
      <c r="A186" s="121"/>
      <c r="B186" s="121"/>
      <c r="C186" s="121"/>
      <c r="D186" s="121"/>
      <c r="E186" s="121"/>
      <c r="F186" s="121"/>
      <c r="G186" s="121"/>
      <c r="H186" s="121"/>
      <c r="I186" s="121"/>
      <c r="J186" s="121"/>
      <c r="K186" s="121"/>
      <c r="L186" s="121"/>
      <c r="M186" s="121"/>
      <c r="N186" s="121"/>
      <c r="O186" s="121"/>
      <c r="P186" s="121"/>
      <c r="Q186" s="121"/>
      <c r="R186" s="121"/>
      <c r="S186" s="121"/>
      <c r="T186" s="121"/>
    </row>
    <row r="187" spans="1:20" ht="15.75" customHeight="1" x14ac:dyDescent="0.25">
      <c r="A187" s="121"/>
      <c r="B187" s="121"/>
      <c r="C187" s="121"/>
      <c r="D187" s="121"/>
      <c r="E187" s="121"/>
      <c r="F187" s="121"/>
      <c r="G187" s="121"/>
      <c r="H187" s="121"/>
      <c r="I187" s="121"/>
      <c r="J187" s="121"/>
      <c r="K187" s="121"/>
      <c r="L187" s="121"/>
      <c r="M187" s="121"/>
      <c r="N187" s="121"/>
      <c r="O187" s="121"/>
      <c r="P187" s="121"/>
      <c r="Q187" s="121"/>
      <c r="R187" s="121"/>
      <c r="S187" s="121"/>
      <c r="T187" s="121"/>
    </row>
    <row r="188" spans="1:20" ht="15.75" customHeight="1" x14ac:dyDescent="0.25">
      <c r="A188" s="121"/>
      <c r="B188" s="121"/>
      <c r="C188" s="121"/>
      <c r="D188" s="121"/>
      <c r="E188" s="121"/>
      <c r="F188" s="121"/>
      <c r="G188" s="121"/>
      <c r="H188" s="121"/>
      <c r="I188" s="121"/>
      <c r="J188" s="121"/>
      <c r="K188" s="121"/>
      <c r="L188" s="121"/>
      <c r="M188" s="121"/>
      <c r="N188" s="121"/>
      <c r="O188" s="121"/>
      <c r="P188" s="121"/>
      <c r="Q188" s="121"/>
      <c r="R188" s="121"/>
      <c r="S188" s="121"/>
      <c r="T188" s="121"/>
    </row>
    <row r="189" spans="1:20" ht="15.75" customHeight="1" x14ac:dyDescent="0.25">
      <c r="A189" s="121"/>
      <c r="B189" s="121"/>
      <c r="C189" s="121"/>
      <c r="D189" s="121"/>
      <c r="E189" s="121"/>
      <c r="F189" s="121"/>
      <c r="G189" s="121"/>
      <c r="H189" s="121"/>
      <c r="I189" s="121"/>
      <c r="J189" s="121"/>
      <c r="K189" s="121"/>
      <c r="L189" s="121"/>
      <c r="M189" s="121"/>
      <c r="N189" s="121"/>
      <c r="O189" s="121"/>
      <c r="P189" s="121"/>
      <c r="Q189" s="121"/>
      <c r="R189" s="121"/>
      <c r="S189" s="121"/>
      <c r="T189" s="121"/>
    </row>
    <row r="190" spans="1:20" ht="15.75" customHeight="1" x14ac:dyDescent="0.25">
      <c r="A190" s="121"/>
      <c r="B190" s="121"/>
      <c r="C190" s="121"/>
      <c r="D190" s="121"/>
      <c r="E190" s="121"/>
      <c r="F190" s="121"/>
      <c r="G190" s="121"/>
      <c r="H190" s="121"/>
      <c r="I190" s="121"/>
      <c r="J190" s="121"/>
      <c r="K190" s="121"/>
      <c r="L190" s="121"/>
      <c r="M190" s="121"/>
      <c r="N190" s="121"/>
      <c r="O190" s="121"/>
      <c r="P190" s="121"/>
      <c r="Q190" s="121"/>
      <c r="R190" s="121"/>
      <c r="S190" s="121"/>
      <c r="T190" s="121"/>
    </row>
    <row r="191" spans="1:20" ht="15.75" customHeight="1" x14ac:dyDescent="0.25">
      <c r="A191" s="121"/>
      <c r="B191" s="121"/>
      <c r="C191" s="121"/>
      <c r="D191" s="121"/>
      <c r="E191" s="121"/>
      <c r="F191" s="121"/>
      <c r="G191" s="121"/>
      <c r="H191" s="121"/>
      <c r="I191" s="121"/>
      <c r="J191" s="121"/>
      <c r="K191" s="121"/>
      <c r="L191" s="121"/>
      <c r="M191" s="121"/>
      <c r="N191" s="121"/>
      <c r="O191" s="121"/>
      <c r="P191" s="121"/>
      <c r="Q191" s="121"/>
      <c r="R191" s="121"/>
      <c r="S191" s="121"/>
      <c r="T191" s="121"/>
    </row>
    <row r="192" spans="1:20" ht="15.75" customHeight="1" x14ac:dyDescent="0.25">
      <c r="A192" s="121"/>
      <c r="B192" s="121"/>
      <c r="C192" s="121"/>
      <c r="D192" s="121"/>
      <c r="E192" s="121"/>
      <c r="F192" s="121"/>
      <c r="G192" s="121"/>
      <c r="H192" s="121"/>
      <c r="I192" s="121"/>
      <c r="J192" s="121"/>
      <c r="K192" s="121"/>
      <c r="L192" s="121"/>
      <c r="M192" s="121"/>
      <c r="N192" s="121"/>
      <c r="O192" s="121"/>
      <c r="P192" s="121"/>
      <c r="Q192" s="121"/>
      <c r="R192" s="121"/>
      <c r="S192" s="121"/>
      <c r="T192" s="121"/>
    </row>
    <row r="193" spans="1:20" ht="15.75" customHeight="1" x14ac:dyDescent="0.25">
      <c r="A193" s="121"/>
      <c r="B193" s="121"/>
      <c r="C193" s="121"/>
      <c r="D193" s="121"/>
      <c r="E193" s="121"/>
      <c r="F193" s="121"/>
      <c r="G193" s="121"/>
      <c r="H193" s="121"/>
      <c r="I193" s="121"/>
      <c r="J193" s="121"/>
      <c r="K193" s="121"/>
      <c r="L193" s="121"/>
      <c r="M193" s="121"/>
      <c r="N193" s="121"/>
      <c r="O193" s="121"/>
      <c r="P193" s="121"/>
      <c r="Q193" s="121"/>
      <c r="R193" s="121"/>
      <c r="S193" s="121"/>
      <c r="T193" s="121"/>
    </row>
    <row r="194" spans="1:20" ht="15.75" customHeight="1" x14ac:dyDescent="0.25">
      <c r="A194" s="121"/>
      <c r="B194" s="121"/>
      <c r="C194" s="121"/>
      <c r="D194" s="121"/>
      <c r="E194" s="121"/>
      <c r="F194" s="121"/>
      <c r="G194" s="121"/>
      <c r="H194" s="121"/>
      <c r="I194" s="121"/>
      <c r="J194" s="121"/>
      <c r="K194" s="121"/>
      <c r="L194" s="121"/>
      <c r="M194" s="121"/>
      <c r="N194" s="121"/>
      <c r="O194" s="121"/>
      <c r="P194" s="121"/>
      <c r="Q194" s="121"/>
      <c r="R194" s="121"/>
      <c r="S194" s="121"/>
      <c r="T194" s="121"/>
    </row>
    <row r="195" spans="1:20" ht="15.75" customHeight="1" x14ac:dyDescent="0.25">
      <c r="A195" s="121"/>
      <c r="B195" s="121"/>
      <c r="C195" s="121"/>
      <c r="D195" s="121"/>
      <c r="E195" s="121"/>
      <c r="F195" s="121"/>
      <c r="G195" s="121"/>
      <c r="H195" s="121"/>
      <c r="I195" s="121"/>
      <c r="J195" s="121"/>
      <c r="K195" s="121"/>
      <c r="L195" s="121"/>
      <c r="M195" s="121"/>
      <c r="N195" s="121"/>
      <c r="O195" s="121"/>
      <c r="P195" s="121"/>
      <c r="Q195" s="121"/>
      <c r="R195" s="121"/>
      <c r="S195" s="121"/>
      <c r="T195" s="121"/>
    </row>
    <row r="196" spans="1:20" ht="15.75" customHeight="1" x14ac:dyDescent="0.25">
      <c r="A196" s="121"/>
      <c r="B196" s="121"/>
      <c r="C196" s="121"/>
      <c r="D196" s="121"/>
      <c r="E196" s="121"/>
      <c r="F196" s="121"/>
      <c r="G196" s="121"/>
      <c r="H196" s="121"/>
      <c r="I196" s="121"/>
      <c r="J196" s="121"/>
      <c r="K196" s="121"/>
      <c r="L196" s="121"/>
      <c r="M196" s="121"/>
      <c r="N196" s="121"/>
      <c r="O196" s="121"/>
      <c r="P196" s="121"/>
      <c r="Q196" s="121"/>
      <c r="R196" s="121"/>
      <c r="S196" s="121"/>
      <c r="T196" s="121"/>
    </row>
    <row r="197" spans="1:20" ht="15.75" customHeight="1" x14ac:dyDescent="0.25">
      <c r="A197" s="121"/>
      <c r="B197" s="121"/>
      <c r="C197" s="121"/>
      <c r="D197" s="121"/>
      <c r="E197" s="121"/>
      <c r="F197" s="121"/>
      <c r="G197" s="121"/>
      <c r="H197" s="121"/>
      <c r="I197" s="121"/>
      <c r="J197" s="121"/>
      <c r="K197" s="121"/>
      <c r="L197" s="121"/>
      <c r="M197" s="121"/>
      <c r="N197" s="121"/>
      <c r="O197" s="121"/>
      <c r="P197" s="121"/>
      <c r="Q197" s="121"/>
      <c r="R197" s="121"/>
      <c r="S197" s="121"/>
      <c r="T197" s="121"/>
    </row>
    <row r="198" spans="1:20" ht="15.75" customHeight="1" x14ac:dyDescent="0.25">
      <c r="A198" s="121"/>
      <c r="B198" s="121"/>
      <c r="C198" s="121"/>
      <c r="D198" s="121"/>
      <c r="E198" s="121"/>
      <c r="F198" s="121"/>
      <c r="G198" s="121"/>
      <c r="H198" s="121"/>
      <c r="I198" s="121"/>
      <c r="J198" s="121"/>
      <c r="K198" s="121"/>
      <c r="L198" s="121"/>
      <c r="M198" s="121"/>
      <c r="N198" s="121"/>
      <c r="O198" s="121"/>
      <c r="P198" s="121"/>
      <c r="Q198" s="121"/>
      <c r="R198" s="121"/>
      <c r="S198" s="121"/>
      <c r="T198" s="121"/>
    </row>
    <row r="199" spans="1:20" ht="15.75" customHeight="1" x14ac:dyDescent="0.25">
      <c r="A199" s="121"/>
      <c r="B199" s="121"/>
      <c r="C199" s="121"/>
      <c r="D199" s="121"/>
      <c r="E199" s="121"/>
      <c r="F199" s="121"/>
      <c r="G199" s="121"/>
      <c r="H199" s="121"/>
      <c r="I199" s="121"/>
      <c r="J199" s="121"/>
      <c r="K199" s="121"/>
      <c r="L199" s="121"/>
      <c r="M199" s="121"/>
      <c r="N199" s="121"/>
      <c r="O199" s="121"/>
      <c r="P199" s="121"/>
      <c r="Q199" s="121"/>
      <c r="R199" s="121"/>
      <c r="S199" s="121"/>
      <c r="T199" s="121"/>
    </row>
    <row r="200" spans="1:20" ht="15.75" customHeight="1" x14ac:dyDescent="0.25">
      <c r="A200" s="121"/>
      <c r="B200" s="121"/>
      <c r="C200" s="121"/>
      <c r="D200" s="121"/>
      <c r="E200" s="121"/>
      <c r="F200" s="121"/>
      <c r="G200" s="121"/>
      <c r="H200" s="121"/>
      <c r="I200" s="121"/>
      <c r="J200" s="121"/>
      <c r="K200" s="121"/>
      <c r="L200" s="121"/>
      <c r="M200" s="121"/>
      <c r="N200" s="121"/>
      <c r="O200" s="121"/>
      <c r="P200" s="121"/>
      <c r="Q200" s="121"/>
      <c r="R200" s="121"/>
      <c r="S200" s="121"/>
      <c r="T200" s="121"/>
    </row>
    <row r="201" spans="1:20" ht="15.75" customHeight="1" x14ac:dyDescent="0.25">
      <c r="A201" s="121"/>
      <c r="B201" s="121"/>
      <c r="C201" s="121"/>
      <c r="D201" s="121"/>
      <c r="E201" s="121"/>
      <c r="F201" s="121"/>
      <c r="G201" s="121"/>
      <c r="H201" s="121"/>
      <c r="I201" s="121"/>
      <c r="J201" s="121"/>
      <c r="K201" s="121"/>
      <c r="L201" s="121"/>
      <c r="M201" s="121"/>
      <c r="N201" s="121"/>
      <c r="O201" s="121"/>
      <c r="P201" s="121"/>
      <c r="Q201" s="121"/>
      <c r="R201" s="121"/>
      <c r="S201" s="121"/>
      <c r="T201" s="121"/>
    </row>
    <row r="202" spans="1:20" ht="15.75" customHeight="1" x14ac:dyDescent="0.25">
      <c r="A202" s="121"/>
      <c r="B202" s="121"/>
      <c r="C202" s="121"/>
      <c r="D202" s="121"/>
      <c r="E202" s="121"/>
      <c r="F202" s="121"/>
      <c r="G202" s="121"/>
      <c r="H202" s="121"/>
      <c r="I202" s="121"/>
      <c r="J202" s="121"/>
      <c r="K202" s="121"/>
      <c r="L202" s="121"/>
      <c r="M202" s="121"/>
      <c r="N202" s="121"/>
      <c r="O202" s="121"/>
      <c r="P202" s="121"/>
      <c r="Q202" s="121"/>
      <c r="R202" s="121"/>
      <c r="S202" s="121"/>
      <c r="T202" s="121"/>
    </row>
    <row r="203" spans="1:20" ht="15.75" customHeight="1" x14ac:dyDescent="0.25">
      <c r="A203" s="121"/>
      <c r="B203" s="121"/>
      <c r="C203" s="121"/>
      <c r="D203" s="121"/>
      <c r="E203" s="121"/>
      <c r="F203" s="121"/>
      <c r="G203" s="121"/>
      <c r="H203" s="121"/>
      <c r="I203" s="121"/>
      <c r="J203" s="121"/>
      <c r="K203" s="121"/>
      <c r="L203" s="121"/>
      <c r="M203" s="121"/>
      <c r="N203" s="121"/>
      <c r="O203" s="121"/>
      <c r="P203" s="121"/>
      <c r="Q203" s="121"/>
      <c r="R203" s="121"/>
      <c r="S203" s="121"/>
      <c r="T203" s="121"/>
    </row>
    <row r="204" spans="1:20" ht="15.75" customHeight="1" x14ac:dyDescent="0.25">
      <c r="A204" s="121"/>
      <c r="B204" s="121"/>
      <c r="C204" s="121"/>
      <c r="D204" s="121"/>
      <c r="E204" s="121"/>
      <c r="F204" s="121"/>
      <c r="G204" s="121"/>
      <c r="H204" s="121"/>
      <c r="I204" s="121"/>
      <c r="J204" s="121"/>
      <c r="K204" s="121"/>
      <c r="L204" s="121"/>
      <c r="M204" s="121"/>
      <c r="N204" s="121"/>
      <c r="O204" s="121"/>
      <c r="P204" s="121"/>
      <c r="Q204" s="121"/>
      <c r="R204" s="121"/>
      <c r="S204" s="121"/>
      <c r="T204" s="121"/>
    </row>
    <row r="205" spans="1:20" ht="15.75" customHeight="1" x14ac:dyDescent="0.25">
      <c r="A205" s="121"/>
      <c r="B205" s="121"/>
      <c r="C205" s="121"/>
      <c r="D205" s="121"/>
      <c r="E205" s="121"/>
      <c r="F205" s="121"/>
      <c r="G205" s="121"/>
      <c r="H205" s="121"/>
      <c r="I205" s="121"/>
      <c r="J205" s="121"/>
      <c r="K205" s="121"/>
      <c r="L205" s="121"/>
      <c r="M205" s="121"/>
      <c r="N205" s="121"/>
      <c r="O205" s="121"/>
      <c r="P205" s="121"/>
      <c r="Q205" s="121"/>
      <c r="R205" s="121"/>
      <c r="S205" s="121"/>
      <c r="T205" s="121"/>
    </row>
    <row r="206" spans="1:20" ht="15.75" customHeight="1" x14ac:dyDescent="0.25">
      <c r="A206" s="121"/>
      <c r="B206" s="121"/>
      <c r="C206" s="121"/>
      <c r="D206" s="121"/>
      <c r="E206" s="121"/>
      <c r="F206" s="121"/>
      <c r="G206" s="121"/>
      <c r="H206" s="121"/>
      <c r="I206" s="121"/>
      <c r="J206" s="121"/>
      <c r="K206" s="121"/>
      <c r="L206" s="121"/>
      <c r="M206" s="121"/>
      <c r="N206" s="121"/>
      <c r="O206" s="121"/>
      <c r="P206" s="121"/>
      <c r="Q206" s="121"/>
      <c r="R206" s="121"/>
      <c r="S206" s="121"/>
      <c r="T206" s="121"/>
    </row>
    <row r="207" spans="1:20" ht="15.75" customHeight="1" x14ac:dyDescent="0.25">
      <c r="A207" s="121"/>
      <c r="B207" s="121"/>
      <c r="C207" s="121"/>
      <c r="D207" s="121"/>
      <c r="E207" s="121"/>
      <c r="F207" s="121"/>
      <c r="G207" s="121"/>
      <c r="H207" s="121"/>
      <c r="I207" s="121"/>
      <c r="J207" s="121"/>
      <c r="K207" s="121"/>
      <c r="L207" s="121"/>
      <c r="M207" s="121"/>
      <c r="N207" s="121"/>
      <c r="O207" s="121"/>
      <c r="P207" s="121"/>
      <c r="Q207" s="121"/>
      <c r="R207" s="121"/>
      <c r="S207" s="121"/>
      <c r="T207" s="121"/>
    </row>
    <row r="208" spans="1:20" ht="15.75" customHeight="1" x14ac:dyDescent="0.25">
      <c r="A208" s="121"/>
      <c r="B208" s="121"/>
      <c r="C208" s="121"/>
      <c r="D208" s="121"/>
      <c r="E208" s="121"/>
      <c r="F208" s="121"/>
      <c r="G208" s="121"/>
      <c r="H208" s="121"/>
      <c r="I208" s="121"/>
      <c r="J208" s="121"/>
      <c r="K208" s="121"/>
      <c r="L208" s="121"/>
      <c r="M208" s="121"/>
      <c r="N208" s="121"/>
      <c r="O208" s="121"/>
      <c r="P208" s="121"/>
      <c r="Q208" s="121"/>
      <c r="R208" s="121"/>
      <c r="S208" s="121"/>
      <c r="T208" s="121"/>
    </row>
    <row r="209" spans="1:20" ht="15.75" customHeight="1" x14ac:dyDescent="0.25">
      <c r="A209" s="121"/>
      <c r="B209" s="121"/>
      <c r="C209" s="121"/>
      <c r="D209" s="121"/>
      <c r="E209" s="121"/>
      <c r="F209" s="121"/>
      <c r="G209" s="121"/>
      <c r="H209" s="121"/>
      <c r="I209" s="121"/>
      <c r="J209" s="121"/>
      <c r="K209" s="121"/>
      <c r="L209" s="121"/>
      <c r="M209" s="121"/>
      <c r="N209" s="121"/>
      <c r="O209" s="121"/>
      <c r="P209" s="121"/>
      <c r="Q209" s="121"/>
      <c r="R209" s="121"/>
      <c r="S209" s="121"/>
      <c r="T209" s="121"/>
    </row>
    <row r="210" spans="1:20" ht="15.75" customHeight="1" x14ac:dyDescent="0.25">
      <c r="A210" s="121"/>
      <c r="B210" s="121"/>
      <c r="C210" s="121"/>
      <c r="D210" s="121"/>
      <c r="E210" s="121"/>
      <c r="F210" s="121"/>
      <c r="G210" s="121"/>
      <c r="H210" s="121"/>
      <c r="I210" s="121"/>
      <c r="J210" s="121"/>
      <c r="K210" s="121"/>
      <c r="L210" s="121"/>
      <c r="M210" s="121"/>
      <c r="N210" s="121"/>
      <c r="O210" s="121"/>
      <c r="P210" s="121"/>
      <c r="Q210" s="121"/>
      <c r="R210" s="121"/>
      <c r="S210" s="121"/>
      <c r="T210" s="121"/>
    </row>
    <row r="211" spans="1:20" ht="15.75" customHeight="1" x14ac:dyDescent="0.25">
      <c r="A211" s="121"/>
      <c r="B211" s="121"/>
      <c r="C211" s="121"/>
      <c r="D211" s="121"/>
      <c r="E211" s="121"/>
      <c r="F211" s="121"/>
      <c r="G211" s="121"/>
      <c r="H211" s="121"/>
      <c r="I211" s="121"/>
      <c r="J211" s="121"/>
      <c r="K211" s="121"/>
      <c r="L211" s="121"/>
      <c r="M211" s="121"/>
      <c r="N211" s="121"/>
      <c r="O211" s="121"/>
      <c r="P211" s="121"/>
      <c r="Q211" s="121"/>
      <c r="R211" s="121"/>
      <c r="S211" s="121"/>
      <c r="T211" s="121"/>
    </row>
    <row r="212" spans="1:20" ht="15.75" customHeight="1" x14ac:dyDescent="0.25">
      <c r="A212" s="121"/>
      <c r="B212" s="121"/>
      <c r="C212" s="121"/>
      <c r="D212" s="121"/>
      <c r="E212" s="121"/>
      <c r="F212" s="121"/>
      <c r="G212" s="121"/>
      <c r="H212" s="121"/>
      <c r="I212" s="121"/>
      <c r="J212" s="121"/>
      <c r="K212" s="121"/>
      <c r="L212" s="121"/>
      <c r="M212" s="121"/>
      <c r="N212" s="121"/>
      <c r="O212" s="121"/>
      <c r="P212" s="121"/>
      <c r="Q212" s="121"/>
      <c r="R212" s="121"/>
      <c r="S212" s="121"/>
      <c r="T212" s="121"/>
    </row>
    <row r="213" spans="1:20" ht="15.75" customHeight="1" x14ac:dyDescent="0.25">
      <c r="A213" s="121"/>
      <c r="B213" s="121"/>
      <c r="C213" s="121"/>
      <c r="D213" s="121"/>
      <c r="E213" s="121"/>
      <c r="F213" s="121"/>
      <c r="G213" s="121"/>
      <c r="H213" s="121"/>
      <c r="I213" s="121"/>
      <c r="J213" s="121"/>
      <c r="K213" s="121"/>
      <c r="L213" s="121"/>
      <c r="M213" s="121"/>
      <c r="N213" s="121"/>
      <c r="O213" s="121"/>
      <c r="P213" s="121"/>
      <c r="Q213" s="121"/>
      <c r="R213" s="121"/>
      <c r="S213" s="121"/>
      <c r="T213" s="121"/>
    </row>
    <row r="214" spans="1:20" ht="15.75" customHeight="1" x14ac:dyDescent="0.25">
      <c r="A214" s="121"/>
      <c r="B214" s="121"/>
      <c r="C214" s="121"/>
      <c r="D214" s="121"/>
      <c r="E214" s="121"/>
      <c r="F214" s="121"/>
      <c r="G214" s="121"/>
      <c r="H214" s="121"/>
      <c r="I214" s="121"/>
      <c r="J214" s="121"/>
      <c r="K214" s="121"/>
      <c r="L214" s="121"/>
      <c r="M214" s="121"/>
      <c r="N214" s="121"/>
      <c r="O214" s="121"/>
      <c r="P214" s="121"/>
      <c r="Q214" s="121"/>
      <c r="R214" s="121"/>
      <c r="S214" s="121"/>
      <c r="T214" s="121"/>
    </row>
    <row r="215" spans="1:20" ht="15.75" customHeight="1" x14ac:dyDescent="0.25">
      <c r="A215" s="121"/>
      <c r="B215" s="121"/>
      <c r="C215" s="121"/>
      <c r="D215" s="121"/>
      <c r="E215" s="121"/>
      <c r="F215" s="121"/>
      <c r="G215" s="121"/>
      <c r="H215" s="121"/>
      <c r="I215" s="121"/>
      <c r="J215" s="121"/>
      <c r="K215" s="121"/>
      <c r="L215" s="121"/>
      <c r="M215" s="121"/>
      <c r="N215" s="121"/>
      <c r="O215" s="121"/>
      <c r="P215" s="121"/>
      <c r="Q215" s="121"/>
      <c r="R215" s="121"/>
      <c r="S215" s="121"/>
      <c r="T215" s="121"/>
    </row>
    <row r="216" spans="1:20" ht="15.75" customHeight="1" x14ac:dyDescent="0.25">
      <c r="A216" s="121"/>
      <c r="B216" s="121"/>
      <c r="C216" s="121"/>
      <c r="D216" s="121"/>
      <c r="E216" s="121"/>
      <c r="F216" s="121"/>
      <c r="G216" s="121"/>
      <c r="H216" s="121"/>
      <c r="I216" s="121"/>
      <c r="J216" s="121"/>
      <c r="K216" s="121"/>
      <c r="L216" s="121"/>
      <c r="M216" s="121"/>
      <c r="N216" s="121"/>
      <c r="O216" s="121"/>
      <c r="P216" s="121"/>
      <c r="Q216" s="121"/>
      <c r="R216" s="121"/>
      <c r="S216" s="121"/>
      <c r="T216" s="121"/>
    </row>
    <row r="217" spans="1:20" ht="15.75" customHeight="1" x14ac:dyDescent="0.25">
      <c r="A217" s="121"/>
      <c r="B217" s="121"/>
      <c r="C217" s="121"/>
      <c r="D217" s="121"/>
      <c r="E217" s="121"/>
      <c r="F217" s="121"/>
      <c r="G217" s="121"/>
      <c r="H217" s="121"/>
      <c r="I217" s="121"/>
      <c r="J217" s="121"/>
      <c r="K217" s="121"/>
      <c r="L217" s="121"/>
      <c r="M217" s="121"/>
      <c r="N217" s="121"/>
      <c r="O217" s="121"/>
      <c r="P217" s="121"/>
      <c r="Q217" s="121"/>
      <c r="R217" s="121"/>
      <c r="S217" s="121"/>
      <c r="T217" s="121"/>
    </row>
    <row r="218" spans="1:20" ht="15.75" customHeight="1" x14ac:dyDescent="0.25">
      <c r="A218" s="121"/>
      <c r="B218" s="121"/>
      <c r="C218" s="121"/>
      <c r="D218" s="121"/>
      <c r="E218" s="121"/>
      <c r="F218" s="121"/>
      <c r="G218" s="121"/>
      <c r="H218" s="121"/>
      <c r="I218" s="121"/>
      <c r="J218" s="121"/>
      <c r="K218" s="121"/>
      <c r="L218" s="121"/>
      <c r="M218" s="121"/>
      <c r="N218" s="121"/>
      <c r="O218" s="121"/>
      <c r="P218" s="121"/>
      <c r="Q218" s="121"/>
      <c r="R218" s="121"/>
      <c r="S218" s="121"/>
      <c r="T218" s="121"/>
    </row>
    <row r="219" spans="1:20" ht="15.75" customHeight="1" x14ac:dyDescent="0.25">
      <c r="A219" s="121"/>
      <c r="B219" s="121"/>
      <c r="C219" s="121"/>
      <c r="D219" s="121"/>
      <c r="E219" s="121"/>
      <c r="F219" s="121"/>
      <c r="G219" s="121"/>
      <c r="H219" s="121"/>
      <c r="I219" s="121"/>
      <c r="J219" s="121"/>
      <c r="K219" s="121"/>
      <c r="L219" s="121"/>
      <c r="M219" s="121"/>
      <c r="N219" s="121"/>
      <c r="O219" s="121"/>
      <c r="P219" s="121"/>
      <c r="Q219" s="121"/>
      <c r="R219" s="121"/>
      <c r="S219" s="121"/>
      <c r="T219" s="121"/>
    </row>
    <row r="220" spans="1:20" ht="15.75" customHeight="1" x14ac:dyDescent="0.25">
      <c r="A220" s="121"/>
      <c r="B220" s="121"/>
      <c r="C220" s="121"/>
      <c r="D220" s="121"/>
      <c r="E220" s="121"/>
      <c r="F220" s="121"/>
      <c r="G220" s="121"/>
      <c r="H220" s="121"/>
      <c r="I220" s="121"/>
      <c r="J220" s="121"/>
      <c r="K220" s="121"/>
      <c r="L220" s="121"/>
      <c r="M220" s="121"/>
      <c r="N220" s="121"/>
      <c r="O220" s="121"/>
      <c r="P220" s="121"/>
      <c r="Q220" s="121"/>
      <c r="R220" s="121"/>
      <c r="S220" s="121"/>
      <c r="T220" s="121"/>
    </row>
    <row r="221" spans="1:20" ht="15.75" customHeight="1" x14ac:dyDescent="0.25">
      <c r="A221" s="121"/>
      <c r="B221" s="121"/>
      <c r="C221" s="121"/>
      <c r="D221" s="121"/>
      <c r="E221" s="121"/>
      <c r="F221" s="121"/>
      <c r="G221" s="121"/>
      <c r="H221" s="121"/>
      <c r="I221" s="121"/>
      <c r="J221" s="121"/>
      <c r="K221" s="121"/>
      <c r="L221" s="121"/>
      <c r="M221" s="121"/>
      <c r="N221" s="121"/>
      <c r="O221" s="121"/>
      <c r="P221" s="121"/>
      <c r="Q221" s="121"/>
      <c r="R221" s="121"/>
      <c r="S221" s="121"/>
      <c r="T221" s="121"/>
    </row>
    <row r="222" spans="1:20" ht="15.75" customHeight="1" x14ac:dyDescent="0.25">
      <c r="A222" s="121"/>
      <c r="B222" s="121"/>
      <c r="C222" s="121"/>
      <c r="D222" s="121"/>
      <c r="E222" s="121"/>
      <c r="F222" s="121"/>
      <c r="G222" s="121"/>
      <c r="H222" s="121"/>
      <c r="I222" s="121"/>
      <c r="J222" s="121"/>
      <c r="K222" s="121"/>
      <c r="L222" s="121"/>
      <c r="M222" s="121"/>
      <c r="N222" s="121"/>
      <c r="O222" s="121"/>
      <c r="P222" s="121"/>
      <c r="Q222" s="121"/>
      <c r="R222" s="121"/>
      <c r="S222" s="121"/>
      <c r="T222" s="121"/>
    </row>
    <row r="223" spans="1:20" ht="15.75" customHeight="1" x14ac:dyDescent="0.25">
      <c r="A223" s="121"/>
      <c r="B223" s="121"/>
      <c r="C223" s="121"/>
      <c r="D223" s="121"/>
      <c r="E223" s="121"/>
      <c r="F223" s="121"/>
      <c r="G223" s="121"/>
      <c r="H223" s="121"/>
      <c r="I223" s="121"/>
      <c r="J223" s="121"/>
      <c r="K223" s="121"/>
      <c r="L223" s="121"/>
      <c r="M223" s="121"/>
      <c r="N223" s="121"/>
      <c r="O223" s="121"/>
      <c r="P223" s="121"/>
      <c r="Q223" s="121"/>
      <c r="R223" s="121"/>
      <c r="S223" s="121"/>
      <c r="T223" s="121"/>
    </row>
    <row r="224" spans="1:20" ht="15.75" customHeight="1" x14ac:dyDescent="0.25">
      <c r="A224" s="121"/>
      <c r="B224" s="121"/>
      <c r="C224" s="121"/>
      <c r="D224" s="121"/>
      <c r="E224" s="121"/>
      <c r="F224" s="121"/>
      <c r="G224" s="121"/>
      <c r="H224" s="121"/>
      <c r="I224" s="121"/>
      <c r="J224" s="121"/>
      <c r="K224" s="121"/>
      <c r="L224" s="121"/>
      <c r="M224" s="121"/>
      <c r="N224" s="121"/>
      <c r="O224" s="121"/>
      <c r="P224" s="121"/>
      <c r="Q224" s="121"/>
      <c r="R224" s="121"/>
      <c r="S224" s="121"/>
      <c r="T224" s="121"/>
    </row>
    <row r="225" spans="1:20" ht="15.75" customHeight="1" x14ac:dyDescent="0.25">
      <c r="A225" s="121"/>
      <c r="B225" s="121"/>
      <c r="C225" s="121"/>
      <c r="D225" s="121"/>
      <c r="E225" s="121"/>
      <c r="F225" s="121"/>
      <c r="G225" s="121"/>
      <c r="H225" s="121"/>
      <c r="I225" s="121"/>
      <c r="J225" s="121"/>
      <c r="K225" s="121"/>
      <c r="L225" s="121"/>
      <c r="M225" s="121"/>
      <c r="N225" s="121"/>
      <c r="O225" s="121"/>
      <c r="P225" s="121"/>
      <c r="Q225" s="121"/>
      <c r="R225" s="121"/>
      <c r="S225" s="121"/>
      <c r="T225" s="121"/>
    </row>
    <row r="226" spans="1:20" ht="15.75" customHeight="1" x14ac:dyDescent="0.25">
      <c r="A226" s="121"/>
      <c r="B226" s="121"/>
      <c r="C226" s="121"/>
      <c r="D226" s="121"/>
      <c r="E226" s="121"/>
      <c r="F226" s="121"/>
      <c r="G226" s="121"/>
      <c r="H226" s="121"/>
      <c r="I226" s="121"/>
      <c r="J226" s="121"/>
      <c r="K226" s="121"/>
      <c r="L226" s="121"/>
      <c r="M226" s="121"/>
      <c r="N226" s="121"/>
      <c r="O226" s="121"/>
      <c r="P226" s="121"/>
      <c r="Q226" s="121"/>
      <c r="R226" s="121"/>
      <c r="S226" s="121"/>
      <c r="T226" s="121"/>
    </row>
    <row r="227" spans="1:20" ht="15.75" customHeight="1" x14ac:dyDescent="0.25">
      <c r="A227" s="121"/>
      <c r="B227" s="121"/>
      <c r="C227" s="121"/>
      <c r="D227" s="121"/>
      <c r="E227" s="121"/>
      <c r="F227" s="121"/>
      <c r="G227" s="121"/>
      <c r="H227" s="121"/>
      <c r="I227" s="121"/>
      <c r="J227" s="121"/>
      <c r="K227" s="121"/>
      <c r="L227" s="121"/>
      <c r="M227" s="121"/>
      <c r="N227" s="121"/>
      <c r="O227" s="121"/>
      <c r="P227" s="121"/>
      <c r="Q227" s="121"/>
      <c r="R227" s="121"/>
      <c r="S227" s="121"/>
      <c r="T227" s="121"/>
    </row>
    <row r="228" spans="1:20" ht="15.75" customHeight="1" x14ac:dyDescent="0.25">
      <c r="A228" s="121"/>
      <c r="B228" s="121"/>
      <c r="C228" s="121"/>
      <c r="D228" s="121"/>
      <c r="E228" s="121"/>
      <c r="F228" s="121"/>
      <c r="G228" s="121"/>
      <c r="H228" s="121"/>
      <c r="I228" s="121"/>
      <c r="J228" s="121"/>
      <c r="K228" s="121"/>
      <c r="L228" s="121"/>
      <c r="M228" s="121"/>
      <c r="N228" s="121"/>
      <c r="O228" s="121"/>
      <c r="P228" s="121"/>
      <c r="Q228" s="121"/>
      <c r="R228" s="121"/>
      <c r="S228" s="121"/>
      <c r="T228" s="121"/>
    </row>
    <row r="229" spans="1:20" ht="15.75" customHeight="1" x14ac:dyDescent="0.25">
      <c r="A229" s="121"/>
      <c r="B229" s="121"/>
      <c r="C229" s="121"/>
      <c r="D229" s="121"/>
      <c r="E229" s="121"/>
      <c r="F229" s="121"/>
      <c r="G229" s="121"/>
      <c r="H229" s="121"/>
      <c r="I229" s="121"/>
      <c r="J229" s="121"/>
      <c r="K229" s="121"/>
      <c r="L229" s="121"/>
      <c r="M229" s="121"/>
      <c r="N229" s="121"/>
      <c r="O229" s="121"/>
      <c r="P229" s="121"/>
      <c r="Q229" s="121"/>
      <c r="R229" s="121"/>
      <c r="S229" s="121"/>
      <c r="T229" s="121"/>
    </row>
    <row r="230" spans="1:20" ht="15.75" customHeight="1" x14ac:dyDescent="0.25">
      <c r="A230" s="121"/>
      <c r="B230" s="121"/>
      <c r="C230" s="121"/>
      <c r="D230" s="121"/>
      <c r="E230" s="121"/>
      <c r="F230" s="121"/>
      <c r="G230" s="121"/>
      <c r="H230" s="121"/>
      <c r="I230" s="121"/>
      <c r="J230" s="121"/>
      <c r="K230" s="121"/>
      <c r="L230" s="121"/>
      <c r="M230" s="121"/>
      <c r="N230" s="121"/>
      <c r="O230" s="121"/>
      <c r="P230" s="121"/>
      <c r="Q230" s="121"/>
      <c r="R230" s="121"/>
      <c r="S230" s="121"/>
      <c r="T230" s="121"/>
    </row>
    <row r="231" spans="1:20" ht="15.75" customHeight="1" x14ac:dyDescent="0.25">
      <c r="A231" s="121"/>
      <c r="B231" s="121"/>
      <c r="C231" s="121"/>
      <c r="D231" s="121"/>
      <c r="E231" s="121"/>
      <c r="F231" s="121"/>
      <c r="G231" s="121"/>
      <c r="H231" s="121"/>
      <c r="I231" s="121"/>
      <c r="J231" s="121"/>
      <c r="K231" s="121"/>
      <c r="L231" s="121"/>
      <c r="M231" s="121"/>
      <c r="N231" s="121"/>
      <c r="O231" s="121"/>
      <c r="P231" s="121"/>
      <c r="Q231" s="121"/>
      <c r="R231" s="121"/>
      <c r="S231" s="121"/>
      <c r="T231" s="121"/>
    </row>
    <row r="232" spans="1:20" ht="15.75" customHeight="1" x14ac:dyDescent="0.25">
      <c r="A232" s="121"/>
      <c r="B232" s="121"/>
      <c r="C232" s="121"/>
      <c r="D232" s="121"/>
      <c r="E232" s="121"/>
      <c r="F232" s="121"/>
      <c r="G232" s="121"/>
      <c r="H232" s="121"/>
      <c r="I232" s="121"/>
      <c r="J232" s="121"/>
      <c r="K232" s="121"/>
      <c r="L232" s="121"/>
      <c r="M232" s="121"/>
      <c r="N232" s="121"/>
      <c r="O232" s="121"/>
      <c r="P232" s="121"/>
      <c r="Q232" s="121"/>
      <c r="R232" s="121"/>
      <c r="S232" s="121"/>
      <c r="T232" s="121"/>
    </row>
    <row r="233" spans="1:20" ht="15.75" customHeight="1" x14ac:dyDescent="0.25">
      <c r="A233" s="121"/>
      <c r="B233" s="121"/>
      <c r="C233" s="121"/>
      <c r="D233" s="121"/>
      <c r="E233" s="121"/>
      <c r="F233" s="121"/>
      <c r="G233" s="121"/>
      <c r="H233" s="121"/>
      <c r="I233" s="121"/>
      <c r="J233" s="121"/>
      <c r="K233" s="121"/>
      <c r="L233" s="121"/>
      <c r="M233" s="121"/>
      <c r="N233" s="121"/>
      <c r="O233" s="121"/>
      <c r="P233" s="121"/>
      <c r="Q233" s="121"/>
      <c r="R233" s="121"/>
      <c r="S233" s="121"/>
      <c r="T233" s="121"/>
    </row>
    <row r="234" spans="1:20" ht="15.75" customHeight="1" x14ac:dyDescent="0.25">
      <c r="A234" s="121"/>
      <c r="B234" s="121"/>
      <c r="C234" s="121"/>
      <c r="D234" s="121"/>
      <c r="E234" s="121"/>
      <c r="F234" s="121"/>
      <c r="G234" s="121"/>
      <c r="H234" s="121"/>
      <c r="I234" s="121"/>
      <c r="J234" s="121"/>
      <c r="K234" s="121"/>
      <c r="L234" s="121"/>
      <c r="M234" s="121"/>
      <c r="N234" s="121"/>
      <c r="O234" s="121"/>
      <c r="P234" s="121"/>
      <c r="Q234" s="121"/>
      <c r="R234" s="121"/>
      <c r="S234" s="121"/>
      <c r="T234" s="121"/>
    </row>
    <row r="235" spans="1:20" ht="15.75" customHeight="1" x14ac:dyDescent="0.25">
      <c r="A235" s="121"/>
      <c r="B235" s="121"/>
      <c r="C235" s="121"/>
      <c r="D235" s="121"/>
      <c r="E235" s="121"/>
      <c r="F235" s="121"/>
      <c r="G235" s="121"/>
      <c r="H235" s="121"/>
      <c r="I235" s="121"/>
      <c r="J235" s="121"/>
      <c r="K235" s="121"/>
      <c r="L235" s="121"/>
      <c r="M235" s="121"/>
      <c r="N235" s="121"/>
      <c r="O235" s="121"/>
      <c r="P235" s="121"/>
      <c r="Q235" s="121"/>
      <c r="R235" s="121"/>
      <c r="S235" s="121"/>
      <c r="T235" s="121"/>
    </row>
    <row r="236" spans="1:20" ht="15.75" customHeight="1" x14ac:dyDescent="0.25">
      <c r="A236" s="121"/>
      <c r="B236" s="121"/>
      <c r="C236" s="121"/>
      <c r="D236" s="121"/>
      <c r="E236" s="121"/>
      <c r="F236" s="121"/>
      <c r="G236" s="121"/>
      <c r="H236" s="121"/>
      <c r="I236" s="121"/>
      <c r="J236" s="121"/>
      <c r="K236" s="121"/>
      <c r="L236" s="121"/>
      <c r="M236" s="121"/>
      <c r="N236" s="121"/>
      <c r="O236" s="121"/>
      <c r="P236" s="121"/>
      <c r="Q236" s="121"/>
      <c r="R236" s="121"/>
      <c r="S236" s="121"/>
      <c r="T236" s="121"/>
    </row>
    <row r="237" spans="1:20" ht="15.75" customHeight="1" x14ac:dyDescent="0.25">
      <c r="A237" s="121"/>
      <c r="B237" s="121"/>
      <c r="C237" s="121"/>
      <c r="D237" s="121"/>
      <c r="E237" s="121"/>
      <c r="F237" s="121"/>
      <c r="G237" s="121"/>
      <c r="H237" s="121"/>
      <c r="I237" s="121"/>
      <c r="J237" s="121"/>
      <c r="K237" s="121"/>
      <c r="L237" s="121"/>
      <c r="M237" s="121"/>
      <c r="N237" s="121"/>
      <c r="O237" s="121"/>
      <c r="P237" s="121"/>
      <c r="Q237" s="121"/>
      <c r="R237" s="121"/>
      <c r="S237" s="121"/>
      <c r="T237" s="121"/>
    </row>
    <row r="238" spans="1:20" ht="15.75" customHeight="1" x14ac:dyDescent="0.25">
      <c r="A238" s="121"/>
      <c r="B238" s="121"/>
      <c r="C238" s="121"/>
      <c r="D238" s="121"/>
      <c r="E238" s="121"/>
      <c r="F238" s="121"/>
      <c r="G238" s="121"/>
      <c r="H238" s="121"/>
      <c r="I238" s="121"/>
      <c r="J238" s="121"/>
      <c r="K238" s="121"/>
      <c r="L238" s="121"/>
      <c r="M238" s="121"/>
      <c r="N238" s="121"/>
      <c r="O238" s="121"/>
      <c r="P238" s="121"/>
      <c r="Q238" s="121"/>
      <c r="R238" s="121"/>
      <c r="S238" s="121"/>
      <c r="T238" s="121"/>
    </row>
    <row r="239" spans="1:20" ht="15.75" customHeight="1" x14ac:dyDescent="0.25">
      <c r="A239" s="121"/>
      <c r="B239" s="121"/>
      <c r="C239" s="121"/>
      <c r="D239" s="121"/>
      <c r="E239" s="121"/>
      <c r="F239" s="121"/>
      <c r="G239" s="121"/>
      <c r="H239" s="121"/>
      <c r="I239" s="121"/>
      <c r="J239" s="121"/>
      <c r="K239" s="121"/>
      <c r="L239" s="121"/>
      <c r="M239" s="121"/>
      <c r="N239" s="121"/>
      <c r="O239" s="121"/>
      <c r="P239" s="121"/>
      <c r="Q239" s="121"/>
      <c r="R239" s="121"/>
      <c r="S239" s="121"/>
      <c r="T239" s="121"/>
    </row>
    <row r="240" spans="1:20" ht="15.75" customHeight="1" x14ac:dyDescent="0.25">
      <c r="A240" s="121"/>
      <c r="B240" s="121"/>
      <c r="C240" s="121"/>
      <c r="D240" s="121"/>
      <c r="E240" s="121"/>
      <c r="F240" s="121"/>
      <c r="G240" s="121"/>
      <c r="H240" s="121"/>
      <c r="I240" s="121"/>
      <c r="J240" s="121"/>
      <c r="K240" s="121"/>
      <c r="L240" s="121"/>
      <c r="M240" s="121"/>
      <c r="N240" s="121"/>
      <c r="O240" s="121"/>
      <c r="P240" s="121"/>
      <c r="Q240" s="121"/>
      <c r="R240" s="121"/>
      <c r="S240" s="121"/>
      <c r="T240" s="121"/>
    </row>
    <row r="241" spans="1:20" ht="15.75" customHeight="1" x14ac:dyDescent="0.25">
      <c r="A241" s="121"/>
      <c r="B241" s="121"/>
      <c r="C241" s="121"/>
      <c r="D241" s="121"/>
      <c r="E241" s="121"/>
      <c r="F241" s="121"/>
      <c r="G241" s="121"/>
      <c r="H241" s="121"/>
      <c r="I241" s="121"/>
      <c r="J241" s="121"/>
      <c r="K241" s="121"/>
      <c r="L241" s="121"/>
      <c r="M241" s="121"/>
      <c r="N241" s="121"/>
      <c r="O241" s="121"/>
      <c r="P241" s="121"/>
      <c r="Q241" s="121"/>
      <c r="R241" s="121"/>
      <c r="S241" s="121"/>
      <c r="T241" s="121"/>
    </row>
    <row r="242" spans="1:20" ht="15.75" customHeight="1" x14ac:dyDescent="0.25">
      <c r="A242" s="121"/>
      <c r="B242" s="121"/>
      <c r="C242" s="121"/>
      <c r="D242" s="121"/>
      <c r="E242" s="121"/>
      <c r="F242" s="121"/>
      <c r="G242" s="121"/>
      <c r="H242" s="121"/>
      <c r="I242" s="121"/>
      <c r="J242" s="121"/>
      <c r="K242" s="121"/>
      <c r="L242" s="121"/>
      <c r="M242" s="121"/>
      <c r="N242" s="121"/>
      <c r="O242" s="121"/>
      <c r="P242" s="121"/>
      <c r="Q242" s="121"/>
      <c r="R242" s="121"/>
      <c r="S242" s="121"/>
      <c r="T242" s="121"/>
    </row>
    <row r="243" spans="1:20" ht="15.75" customHeight="1" x14ac:dyDescent="0.25">
      <c r="A243" s="121"/>
      <c r="B243" s="121"/>
      <c r="C243" s="121"/>
      <c r="D243" s="121"/>
      <c r="E243" s="121"/>
      <c r="F243" s="121"/>
      <c r="G243" s="121"/>
      <c r="H243" s="121"/>
      <c r="I243" s="121"/>
      <c r="J243" s="121"/>
      <c r="K243" s="121"/>
      <c r="L243" s="121"/>
      <c r="M243" s="121"/>
      <c r="N243" s="121"/>
      <c r="O243" s="121"/>
      <c r="P243" s="121"/>
      <c r="Q243" s="121"/>
      <c r="R243" s="121"/>
      <c r="S243" s="121"/>
      <c r="T243" s="121"/>
    </row>
    <row r="244" spans="1:20" ht="15.75" customHeight="1" x14ac:dyDescent="0.25">
      <c r="A244" s="121"/>
      <c r="B244" s="121"/>
      <c r="C244" s="121"/>
      <c r="D244" s="121"/>
      <c r="E244" s="121"/>
      <c r="F244" s="121"/>
      <c r="G244" s="121"/>
      <c r="H244" s="121"/>
      <c r="I244" s="121"/>
      <c r="J244" s="121"/>
      <c r="K244" s="121"/>
      <c r="L244" s="121"/>
      <c r="M244" s="121"/>
      <c r="N244" s="121"/>
      <c r="O244" s="121"/>
      <c r="P244" s="121"/>
      <c r="Q244" s="121"/>
      <c r="R244" s="121"/>
      <c r="S244" s="121"/>
      <c r="T244" s="121"/>
    </row>
    <row r="245" spans="1:20" ht="15.75" customHeight="1" x14ac:dyDescent="0.25">
      <c r="A245" s="121"/>
      <c r="B245" s="121"/>
      <c r="C245" s="121"/>
      <c r="D245" s="121"/>
      <c r="E245" s="121"/>
      <c r="F245" s="121"/>
      <c r="G245" s="121"/>
      <c r="H245" s="121"/>
      <c r="I245" s="121"/>
      <c r="J245" s="121"/>
      <c r="K245" s="121"/>
      <c r="L245" s="121"/>
      <c r="M245" s="121"/>
      <c r="N245" s="121"/>
      <c r="O245" s="121"/>
      <c r="P245" s="121"/>
      <c r="Q245" s="121"/>
      <c r="R245" s="121"/>
      <c r="S245" s="121"/>
      <c r="T245" s="121"/>
    </row>
    <row r="246" spans="1:20" ht="15.75" customHeight="1" x14ac:dyDescent="0.25">
      <c r="A246" s="121"/>
      <c r="B246" s="121"/>
      <c r="C246" s="121"/>
      <c r="D246" s="121"/>
      <c r="E246" s="121"/>
      <c r="F246" s="121"/>
      <c r="G246" s="121"/>
      <c r="H246" s="121"/>
      <c r="I246" s="121"/>
      <c r="J246" s="121"/>
      <c r="K246" s="121"/>
      <c r="L246" s="121"/>
      <c r="M246" s="121"/>
      <c r="N246" s="121"/>
      <c r="O246" s="121"/>
      <c r="P246" s="121"/>
      <c r="Q246" s="121"/>
      <c r="R246" s="121"/>
      <c r="S246" s="121"/>
      <c r="T246" s="121"/>
    </row>
    <row r="247" spans="1:20" ht="15.75" customHeight="1" x14ac:dyDescent="0.25">
      <c r="A247" s="121"/>
      <c r="B247" s="121"/>
      <c r="C247" s="121"/>
      <c r="D247" s="121"/>
      <c r="E247" s="121"/>
      <c r="F247" s="121"/>
      <c r="G247" s="121"/>
      <c r="H247" s="121"/>
      <c r="I247" s="121"/>
      <c r="J247" s="121"/>
      <c r="K247" s="121"/>
      <c r="L247" s="121"/>
      <c r="M247" s="121"/>
      <c r="N247" s="121"/>
      <c r="O247" s="121"/>
      <c r="P247" s="121"/>
      <c r="Q247" s="121"/>
      <c r="R247" s="121"/>
      <c r="S247" s="121"/>
      <c r="T247" s="121"/>
    </row>
    <row r="248" spans="1:20" ht="15.75" customHeight="1" x14ac:dyDescent="0.25">
      <c r="A248" s="121"/>
      <c r="B248" s="121"/>
      <c r="C248" s="121"/>
      <c r="D248" s="121"/>
      <c r="E248" s="121"/>
      <c r="F248" s="121"/>
      <c r="G248" s="121"/>
      <c r="H248" s="121"/>
      <c r="I248" s="121"/>
      <c r="J248" s="121"/>
      <c r="K248" s="121"/>
      <c r="L248" s="121"/>
      <c r="M248" s="121"/>
      <c r="N248" s="121"/>
      <c r="O248" s="121"/>
      <c r="P248" s="121"/>
      <c r="Q248" s="121"/>
      <c r="R248" s="121"/>
      <c r="S248" s="121"/>
      <c r="T248" s="121"/>
    </row>
    <row r="249" spans="1:20" ht="15.75" customHeight="1" x14ac:dyDescent="0.25">
      <c r="A249" s="121"/>
      <c r="B249" s="121"/>
      <c r="C249" s="121"/>
      <c r="D249" s="121"/>
      <c r="E249" s="121"/>
      <c r="F249" s="121"/>
      <c r="G249" s="121"/>
      <c r="H249" s="121"/>
      <c r="I249" s="121"/>
      <c r="J249" s="121"/>
      <c r="K249" s="121"/>
      <c r="L249" s="121"/>
      <c r="M249" s="121"/>
      <c r="N249" s="121"/>
      <c r="O249" s="121"/>
      <c r="P249" s="121"/>
      <c r="Q249" s="121"/>
      <c r="R249" s="121"/>
      <c r="S249" s="121"/>
      <c r="T249" s="121"/>
    </row>
    <row r="250" spans="1:20" ht="15.75" customHeight="1" x14ac:dyDescent="0.25">
      <c r="A250" s="121"/>
      <c r="B250" s="121"/>
      <c r="C250" s="121"/>
      <c r="D250" s="121"/>
      <c r="E250" s="121"/>
      <c r="F250" s="121"/>
      <c r="G250" s="121"/>
      <c r="H250" s="121"/>
      <c r="I250" s="121"/>
      <c r="J250" s="121"/>
      <c r="K250" s="121"/>
      <c r="L250" s="121"/>
      <c r="M250" s="121"/>
      <c r="N250" s="121"/>
      <c r="O250" s="121"/>
      <c r="P250" s="121"/>
      <c r="Q250" s="121"/>
      <c r="R250" s="121"/>
      <c r="S250" s="121"/>
      <c r="T250" s="121"/>
    </row>
    <row r="251" spans="1:20" ht="15.75" customHeight="1" x14ac:dyDescent="0.25">
      <c r="A251" s="121"/>
      <c r="B251" s="121"/>
      <c r="C251" s="121"/>
      <c r="D251" s="121"/>
      <c r="E251" s="121"/>
      <c r="F251" s="121"/>
      <c r="G251" s="121"/>
      <c r="H251" s="121"/>
      <c r="I251" s="121"/>
      <c r="J251" s="121"/>
      <c r="K251" s="121"/>
      <c r="L251" s="121"/>
      <c r="M251" s="121"/>
      <c r="N251" s="121"/>
      <c r="O251" s="121"/>
      <c r="P251" s="121"/>
      <c r="Q251" s="121"/>
      <c r="R251" s="121"/>
      <c r="S251" s="121"/>
      <c r="T251" s="121"/>
    </row>
    <row r="252" spans="1:20" ht="15.75" customHeight="1" x14ac:dyDescent="0.25">
      <c r="A252" s="121"/>
      <c r="B252" s="121"/>
      <c r="C252" s="121"/>
      <c r="D252" s="121"/>
      <c r="E252" s="121"/>
      <c r="F252" s="121"/>
      <c r="G252" s="121"/>
      <c r="H252" s="121"/>
      <c r="I252" s="121"/>
      <c r="J252" s="121"/>
      <c r="K252" s="121"/>
      <c r="L252" s="121"/>
      <c r="M252" s="121"/>
      <c r="N252" s="121"/>
      <c r="O252" s="121"/>
      <c r="P252" s="121"/>
      <c r="Q252" s="121"/>
      <c r="R252" s="121"/>
      <c r="S252" s="121"/>
      <c r="T252" s="121"/>
    </row>
    <row r="253" spans="1:20" ht="15.75" customHeight="1" x14ac:dyDescent="0.25">
      <c r="A253" s="121"/>
      <c r="B253" s="121"/>
      <c r="C253" s="121"/>
      <c r="D253" s="121"/>
      <c r="E253" s="121"/>
      <c r="F253" s="121"/>
      <c r="G253" s="121"/>
      <c r="H253" s="121"/>
      <c r="I253" s="121"/>
      <c r="J253" s="121"/>
      <c r="K253" s="121"/>
      <c r="L253" s="121"/>
      <c r="M253" s="121"/>
      <c r="N253" s="121"/>
      <c r="O253" s="121"/>
      <c r="P253" s="121"/>
      <c r="Q253" s="121"/>
      <c r="R253" s="121"/>
      <c r="S253" s="121"/>
      <c r="T253" s="121"/>
    </row>
    <row r="254" spans="1:20" ht="15.75" customHeight="1" x14ac:dyDescent="0.25">
      <c r="A254" s="121"/>
      <c r="B254" s="121"/>
      <c r="C254" s="121"/>
      <c r="D254" s="121"/>
      <c r="E254" s="121"/>
      <c r="F254" s="121"/>
      <c r="G254" s="121"/>
      <c r="H254" s="121"/>
      <c r="I254" s="121"/>
      <c r="J254" s="121"/>
      <c r="K254" s="121"/>
      <c r="L254" s="121"/>
      <c r="M254" s="121"/>
      <c r="N254" s="121"/>
      <c r="O254" s="121"/>
      <c r="P254" s="121"/>
      <c r="Q254" s="121"/>
      <c r="R254" s="121"/>
      <c r="S254" s="121"/>
      <c r="T254" s="121"/>
    </row>
    <row r="255" spans="1:20" ht="15.75" customHeight="1" x14ac:dyDescent="0.25">
      <c r="A255" s="121"/>
      <c r="B255" s="121"/>
      <c r="C255" s="121"/>
      <c r="D255" s="121"/>
      <c r="E255" s="121"/>
      <c r="F255" s="121"/>
      <c r="G255" s="121"/>
      <c r="H255" s="121"/>
      <c r="I255" s="121"/>
      <c r="J255" s="121"/>
      <c r="K255" s="121"/>
      <c r="L255" s="121"/>
      <c r="M255" s="121"/>
      <c r="N255" s="121"/>
      <c r="O255" s="121"/>
      <c r="P255" s="121"/>
      <c r="Q255" s="121"/>
      <c r="R255" s="121"/>
      <c r="S255" s="121"/>
      <c r="T255" s="121"/>
    </row>
    <row r="256" spans="1:20" ht="15.75" customHeight="1" x14ac:dyDescent="0.25">
      <c r="A256" s="121"/>
      <c r="B256" s="121"/>
      <c r="C256" s="121"/>
      <c r="D256" s="121"/>
      <c r="E256" s="121"/>
      <c r="F256" s="121"/>
      <c r="G256" s="121"/>
      <c r="H256" s="121"/>
      <c r="I256" s="121"/>
      <c r="J256" s="121"/>
      <c r="K256" s="121"/>
      <c r="L256" s="121"/>
      <c r="M256" s="121"/>
      <c r="N256" s="121"/>
      <c r="O256" s="121"/>
      <c r="P256" s="121"/>
      <c r="Q256" s="121"/>
      <c r="R256" s="121"/>
      <c r="S256" s="121"/>
      <c r="T256" s="121"/>
    </row>
    <row r="257" spans="1:20" ht="15.75" customHeight="1" x14ac:dyDescent="0.25">
      <c r="A257" s="121"/>
      <c r="B257" s="121"/>
      <c r="C257" s="121"/>
      <c r="D257" s="121"/>
      <c r="E257" s="121"/>
      <c r="F257" s="121"/>
      <c r="G257" s="121"/>
      <c r="H257" s="121"/>
      <c r="I257" s="121"/>
      <c r="J257" s="121"/>
      <c r="K257" s="121"/>
      <c r="L257" s="121"/>
      <c r="M257" s="121"/>
      <c r="N257" s="121"/>
      <c r="O257" s="121"/>
      <c r="P257" s="121"/>
      <c r="Q257" s="121"/>
      <c r="R257" s="121"/>
      <c r="S257" s="121"/>
      <c r="T257" s="121"/>
    </row>
    <row r="258" spans="1:20" ht="15.75" customHeight="1" x14ac:dyDescent="0.25">
      <c r="A258" s="121"/>
      <c r="B258" s="121"/>
      <c r="C258" s="121"/>
      <c r="D258" s="121"/>
      <c r="E258" s="121"/>
      <c r="F258" s="121"/>
      <c r="G258" s="121"/>
      <c r="H258" s="121"/>
      <c r="I258" s="121"/>
      <c r="J258" s="121"/>
      <c r="K258" s="121"/>
      <c r="L258" s="121"/>
      <c r="M258" s="121"/>
      <c r="N258" s="121"/>
      <c r="O258" s="121"/>
      <c r="P258" s="121"/>
      <c r="Q258" s="121"/>
      <c r="R258" s="121"/>
      <c r="S258" s="121"/>
      <c r="T258" s="121"/>
    </row>
    <row r="259" spans="1:20" ht="15.75" customHeight="1" x14ac:dyDescent="0.25">
      <c r="A259" s="121"/>
      <c r="B259" s="121"/>
      <c r="C259" s="121"/>
      <c r="D259" s="121"/>
      <c r="E259" s="121"/>
      <c r="F259" s="121"/>
      <c r="G259" s="121"/>
      <c r="H259" s="121"/>
      <c r="I259" s="121"/>
      <c r="J259" s="121"/>
      <c r="K259" s="121"/>
      <c r="L259" s="121"/>
      <c r="M259" s="121"/>
      <c r="N259" s="121"/>
      <c r="O259" s="121"/>
      <c r="P259" s="121"/>
      <c r="Q259" s="121"/>
      <c r="R259" s="121"/>
      <c r="S259" s="121"/>
      <c r="T259" s="121"/>
    </row>
    <row r="260" spans="1:20" ht="15.75" customHeight="1" x14ac:dyDescent="0.25">
      <c r="A260" s="121"/>
      <c r="B260" s="121"/>
      <c r="C260" s="121"/>
      <c r="D260" s="121"/>
      <c r="E260" s="121"/>
      <c r="F260" s="121"/>
      <c r="G260" s="121"/>
      <c r="H260" s="121"/>
      <c r="I260" s="121"/>
      <c r="J260" s="121"/>
      <c r="K260" s="121"/>
      <c r="L260" s="121"/>
      <c r="M260" s="121"/>
      <c r="N260" s="121"/>
      <c r="O260" s="121"/>
      <c r="P260" s="121"/>
      <c r="Q260" s="121"/>
      <c r="R260" s="121"/>
      <c r="S260" s="121"/>
      <c r="T260" s="121"/>
    </row>
    <row r="261" spans="1:20" ht="15.75" customHeight="1" x14ac:dyDescent="0.25">
      <c r="A261" s="121"/>
      <c r="B261" s="121"/>
      <c r="C261" s="121"/>
      <c r="D261" s="121"/>
      <c r="E261" s="121"/>
      <c r="F261" s="121"/>
      <c r="G261" s="121"/>
      <c r="H261" s="121"/>
      <c r="I261" s="121"/>
      <c r="J261" s="121"/>
      <c r="K261" s="121"/>
      <c r="L261" s="121"/>
      <c r="M261" s="121"/>
      <c r="N261" s="121"/>
      <c r="O261" s="121"/>
      <c r="P261" s="121"/>
      <c r="Q261" s="121"/>
      <c r="R261" s="121"/>
      <c r="S261" s="121"/>
      <c r="T261" s="121"/>
    </row>
    <row r="262" spans="1:20" ht="15.75" customHeight="1" x14ac:dyDescent="0.25">
      <c r="A262" s="121"/>
      <c r="B262" s="121"/>
      <c r="C262" s="121"/>
      <c r="D262" s="121"/>
      <c r="E262" s="121"/>
      <c r="F262" s="121"/>
      <c r="G262" s="121"/>
      <c r="H262" s="121"/>
      <c r="I262" s="121"/>
      <c r="J262" s="121"/>
      <c r="K262" s="121"/>
      <c r="L262" s="121"/>
      <c r="M262" s="121"/>
      <c r="N262" s="121"/>
      <c r="O262" s="121"/>
      <c r="P262" s="121"/>
      <c r="Q262" s="121"/>
      <c r="R262" s="121"/>
      <c r="S262" s="121"/>
      <c r="T262" s="121"/>
    </row>
    <row r="263" spans="1:20" ht="15.75" customHeight="1" x14ac:dyDescent="0.25">
      <c r="A263" s="121"/>
      <c r="B263" s="121"/>
      <c r="C263" s="121"/>
      <c r="D263" s="121"/>
      <c r="E263" s="121"/>
      <c r="F263" s="121"/>
      <c r="G263" s="121"/>
      <c r="H263" s="121"/>
      <c r="I263" s="121"/>
      <c r="J263" s="121"/>
      <c r="K263" s="121"/>
      <c r="L263" s="121"/>
      <c r="M263" s="121"/>
      <c r="N263" s="121"/>
      <c r="O263" s="121"/>
      <c r="P263" s="121"/>
      <c r="Q263" s="121"/>
      <c r="R263" s="121"/>
      <c r="S263" s="121"/>
      <c r="T263" s="121"/>
    </row>
    <row r="264" spans="1:20" ht="15.75" customHeight="1" x14ac:dyDescent="0.25">
      <c r="A264" s="121"/>
      <c r="B264" s="121"/>
      <c r="C264" s="121"/>
      <c r="D264" s="121"/>
      <c r="E264" s="121"/>
      <c r="F264" s="121"/>
      <c r="G264" s="121"/>
      <c r="H264" s="121"/>
      <c r="I264" s="121"/>
      <c r="J264" s="121"/>
      <c r="K264" s="121"/>
      <c r="L264" s="121"/>
      <c r="M264" s="121"/>
      <c r="N264" s="121"/>
      <c r="O264" s="121"/>
      <c r="P264" s="121"/>
      <c r="Q264" s="121"/>
      <c r="R264" s="121"/>
      <c r="S264" s="121"/>
      <c r="T264" s="121"/>
    </row>
    <row r="265" spans="1:20" ht="15.75" customHeight="1" x14ac:dyDescent="0.25">
      <c r="A265" s="121"/>
      <c r="B265" s="121"/>
      <c r="C265" s="121"/>
      <c r="D265" s="121"/>
      <c r="E265" s="121"/>
      <c r="F265" s="121"/>
      <c r="G265" s="121"/>
      <c r="H265" s="121"/>
      <c r="I265" s="121"/>
      <c r="J265" s="121"/>
      <c r="K265" s="121"/>
      <c r="L265" s="121"/>
      <c r="M265" s="121"/>
      <c r="N265" s="121"/>
      <c r="O265" s="121"/>
      <c r="P265" s="121"/>
      <c r="Q265" s="121"/>
      <c r="R265" s="121"/>
      <c r="S265" s="121"/>
      <c r="T265" s="121"/>
    </row>
    <row r="266" spans="1:20" ht="15.75" customHeight="1" x14ac:dyDescent="0.25">
      <c r="A266" s="121"/>
      <c r="B266" s="121"/>
      <c r="C266" s="121"/>
      <c r="D266" s="121"/>
      <c r="E266" s="121"/>
      <c r="F266" s="121"/>
      <c r="G266" s="121"/>
      <c r="H266" s="121"/>
      <c r="I266" s="121"/>
      <c r="J266" s="121"/>
      <c r="K266" s="121"/>
      <c r="L266" s="121"/>
      <c r="M266" s="121"/>
      <c r="N266" s="121"/>
      <c r="O266" s="121"/>
      <c r="P266" s="121"/>
      <c r="Q266" s="121"/>
      <c r="R266" s="121"/>
      <c r="S266" s="121"/>
      <c r="T266" s="121"/>
    </row>
    <row r="267" spans="1:20" ht="15.75" customHeight="1" x14ac:dyDescent="0.25">
      <c r="A267" s="121"/>
      <c r="B267" s="121"/>
      <c r="C267" s="121"/>
      <c r="D267" s="121"/>
      <c r="E267" s="121"/>
      <c r="F267" s="121"/>
      <c r="G267" s="121"/>
      <c r="H267" s="121"/>
      <c r="I267" s="121"/>
      <c r="J267" s="121"/>
      <c r="K267" s="121"/>
      <c r="L267" s="121"/>
      <c r="M267" s="121"/>
      <c r="N267" s="121"/>
      <c r="O267" s="121"/>
      <c r="P267" s="121"/>
      <c r="Q267" s="121"/>
      <c r="R267" s="121"/>
      <c r="S267" s="121"/>
      <c r="T267" s="121"/>
    </row>
    <row r="268" spans="1:20" ht="15.75" customHeight="1" x14ac:dyDescent="0.25">
      <c r="A268" s="121"/>
      <c r="B268" s="121"/>
      <c r="C268" s="121"/>
      <c r="D268" s="121"/>
      <c r="E268" s="121"/>
      <c r="F268" s="121"/>
      <c r="G268" s="121"/>
      <c r="H268" s="121"/>
      <c r="I268" s="121"/>
      <c r="J268" s="121"/>
      <c r="K268" s="121"/>
      <c r="L268" s="121"/>
      <c r="M268" s="121"/>
      <c r="N268" s="121"/>
      <c r="O268" s="121"/>
      <c r="P268" s="121"/>
      <c r="Q268" s="121"/>
      <c r="R268" s="121"/>
      <c r="S268" s="121"/>
      <c r="T268" s="121"/>
    </row>
    <row r="269" spans="1:20" ht="15.75" customHeight="1" x14ac:dyDescent="0.25">
      <c r="A269" s="121"/>
      <c r="B269" s="121"/>
      <c r="C269" s="121"/>
      <c r="D269" s="121"/>
      <c r="E269" s="121"/>
      <c r="F269" s="121"/>
      <c r="G269" s="121"/>
      <c r="H269" s="121"/>
      <c r="I269" s="121"/>
      <c r="J269" s="121"/>
      <c r="K269" s="121"/>
      <c r="L269" s="121"/>
      <c r="M269" s="121"/>
      <c r="N269" s="121"/>
      <c r="O269" s="121"/>
      <c r="P269" s="121"/>
      <c r="Q269" s="121"/>
      <c r="R269" s="121"/>
      <c r="S269" s="121"/>
      <c r="T269" s="121"/>
    </row>
    <row r="270" spans="1:20" ht="15.75" customHeight="1" x14ac:dyDescent="0.25">
      <c r="A270" s="121"/>
      <c r="B270" s="121"/>
      <c r="C270" s="121"/>
      <c r="D270" s="121"/>
      <c r="E270" s="121"/>
      <c r="F270" s="121"/>
      <c r="G270" s="121"/>
      <c r="H270" s="121"/>
      <c r="I270" s="121"/>
      <c r="J270" s="121"/>
      <c r="K270" s="121"/>
      <c r="L270" s="121"/>
      <c r="M270" s="121"/>
      <c r="N270" s="121"/>
      <c r="O270" s="121"/>
      <c r="P270" s="121"/>
      <c r="Q270" s="121"/>
      <c r="R270" s="121"/>
      <c r="S270" s="121"/>
      <c r="T270" s="121"/>
    </row>
    <row r="271" spans="1:20" ht="15.75" customHeight="1" x14ac:dyDescent="0.25">
      <c r="A271" s="121"/>
      <c r="B271" s="121"/>
      <c r="C271" s="121"/>
      <c r="D271" s="121"/>
      <c r="E271" s="121"/>
      <c r="F271" s="121"/>
      <c r="G271" s="121"/>
      <c r="H271" s="121"/>
      <c r="I271" s="121"/>
      <c r="J271" s="121"/>
      <c r="K271" s="121"/>
      <c r="L271" s="121"/>
      <c r="M271" s="121"/>
      <c r="N271" s="121"/>
      <c r="O271" s="121"/>
      <c r="P271" s="121"/>
      <c r="Q271" s="121"/>
      <c r="R271" s="121"/>
      <c r="S271" s="121"/>
      <c r="T271" s="121"/>
    </row>
    <row r="272" spans="1:20" ht="15.75" customHeight="1" x14ac:dyDescent="0.25">
      <c r="A272" s="121"/>
      <c r="B272" s="121"/>
      <c r="C272" s="121"/>
      <c r="D272" s="121"/>
      <c r="E272" s="121"/>
      <c r="F272" s="121"/>
      <c r="G272" s="121"/>
      <c r="H272" s="121"/>
      <c r="I272" s="121"/>
      <c r="J272" s="121"/>
      <c r="K272" s="121"/>
      <c r="L272" s="121"/>
      <c r="M272" s="121"/>
      <c r="N272" s="121"/>
      <c r="O272" s="121"/>
      <c r="P272" s="121"/>
      <c r="Q272" s="121"/>
      <c r="R272" s="121"/>
      <c r="S272" s="121"/>
      <c r="T272" s="121"/>
    </row>
    <row r="273" spans="1:20" ht="15.75" customHeight="1" x14ac:dyDescent="0.25">
      <c r="A273" s="121"/>
      <c r="B273" s="121"/>
      <c r="C273" s="121"/>
      <c r="D273" s="121"/>
      <c r="E273" s="121"/>
      <c r="F273" s="121"/>
      <c r="G273" s="121"/>
      <c r="H273" s="121"/>
      <c r="I273" s="121"/>
      <c r="J273" s="121"/>
      <c r="K273" s="121"/>
      <c r="L273" s="121"/>
      <c r="M273" s="121"/>
      <c r="N273" s="121"/>
      <c r="O273" s="121"/>
      <c r="P273" s="121"/>
      <c r="Q273" s="121"/>
      <c r="R273" s="121"/>
      <c r="S273" s="121"/>
      <c r="T273" s="121"/>
    </row>
    <row r="274" spans="1:20" ht="15.75" customHeight="1" x14ac:dyDescent="0.25">
      <c r="A274" s="121"/>
      <c r="B274" s="121"/>
      <c r="C274" s="121"/>
      <c r="D274" s="121"/>
      <c r="E274" s="121"/>
      <c r="F274" s="121"/>
      <c r="G274" s="121"/>
      <c r="H274" s="121"/>
      <c r="I274" s="121"/>
      <c r="J274" s="121"/>
      <c r="K274" s="121"/>
      <c r="L274" s="121"/>
      <c r="M274" s="121"/>
      <c r="N274" s="121"/>
      <c r="O274" s="121"/>
      <c r="P274" s="121"/>
      <c r="Q274" s="121"/>
      <c r="R274" s="121"/>
      <c r="S274" s="121"/>
      <c r="T274" s="121"/>
    </row>
    <row r="275" spans="1:20" ht="15.75" customHeight="1" x14ac:dyDescent="0.25">
      <c r="A275" s="121"/>
      <c r="B275" s="121"/>
      <c r="C275" s="121"/>
      <c r="D275" s="121"/>
      <c r="E275" s="121"/>
      <c r="F275" s="121"/>
      <c r="G275" s="121"/>
      <c r="H275" s="121"/>
      <c r="I275" s="121"/>
      <c r="J275" s="121"/>
      <c r="K275" s="121"/>
      <c r="L275" s="121"/>
      <c r="M275" s="121"/>
      <c r="N275" s="121"/>
      <c r="O275" s="121"/>
      <c r="P275" s="121"/>
      <c r="Q275" s="121"/>
      <c r="R275" s="121"/>
      <c r="S275" s="121"/>
      <c r="T275" s="121"/>
    </row>
    <row r="276" spans="1:20" ht="15.75" customHeight="1" x14ac:dyDescent="0.25">
      <c r="A276" s="121"/>
      <c r="B276" s="121"/>
      <c r="C276" s="121"/>
      <c r="D276" s="121"/>
      <c r="E276" s="121"/>
      <c r="F276" s="121"/>
      <c r="G276" s="121"/>
      <c r="H276" s="121"/>
      <c r="I276" s="121"/>
      <c r="J276" s="121"/>
      <c r="K276" s="121"/>
      <c r="L276" s="121"/>
      <c r="M276" s="121"/>
      <c r="N276" s="121"/>
      <c r="O276" s="121"/>
      <c r="P276" s="121"/>
      <c r="Q276" s="121"/>
      <c r="R276" s="121"/>
      <c r="S276" s="121"/>
      <c r="T276" s="121"/>
    </row>
    <row r="277" spans="1:20" ht="15.75" customHeight="1" x14ac:dyDescent="0.25">
      <c r="A277" s="121"/>
      <c r="B277" s="121"/>
      <c r="C277" s="121"/>
      <c r="D277" s="121"/>
      <c r="E277" s="121"/>
      <c r="F277" s="121"/>
      <c r="G277" s="121"/>
      <c r="H277" s="121"/>
      <c r="I277" s="121"/>
      <c r="J277" s="121"/>
      <c r="K277" s="121"/>
      <c r="L277" s="121"/>
      <c r="M277" s="121"/>
      <c r="N277" s="121"/>
      <c r="O277" s="121"/>
      <c r="P277" s="121"/>
      <c r="Q277" s="121"/>
      <c r="R277" s="121"/>
      <c r="S277" s="121"/>
      <c r="T277" s="121"/>
    </row>
    <row r="278" spans="1:20" ht="15.75" customHeight="1" x14ac:dyDescent="0.25">
      <c r="A278" s="121"/>
      <c r="B278" s="121"/>
      <c r="C278" s="121"/>
      <c r="D278" s="121"/>
      <c r="E278" s="121"/>
      <c r="F278" s="121"/>
      <c r="G278" s="121"/>
      <c r="H278" s="121"/>
      <c r="I278" s="121"/>
      <c r="J278" s="121"/>
      <c r="K278" s="121"/>
      <c r="L278" s="121"/>
      <c r="M278" s="121"/>
      <c r="N278" s="121"/>
      <c r="O278" s="121"/>
      <c r="P278" s="121"/>
      <c r="Q278" s="121"/>
      <c r="R278" s="121"/>
      <c r="S278" s="121"/>
      <c r="T278" s="121"/>
    </row>
    <row r="279" spans="1:20" ht="15.75" customHeight="1" x14ac:dyDescent="0.25">
      <c r="A279" s="121"/>
      <c r="B279" s="121"/>
      <c r="C279" s="121"/>
      <c r="D279" s="121"/>
      <c r="E279" s="121"/>
      <c r="F279" s="121"/>
      <c r="G279" s="121"/>
      <c r="H279" s="121"/>
      <c r="I279" s="121"/>
      <c r="J279" s="121"/>
      <c r="K279" s="121"/>
      <c r="L279" s="121"/>
      <c r="M279" s="121"/>
      <c r="N279" s="121"/>
      <c r="O279" s="121"/>
      <c r="P279" s="121"/>
      <c r="Q279" s="121"/>
      <c r="R279" s="121"/>
      <c r="S279" s="121"/>
      <c r="T279" s="121"/>
    </row>
    <row r="280" spans="1:20" ht="15.75" customHeight="1" x14ac:dyDescent="0.25">
      <c r="A280" s="121"/>
      <c r="B280" s="121"/>
      <c r="C280" s="121"/>
      <c r="D280" s="121"/>
      <c r="E280" s="121"/>
      <c r="F280" s="121"/>
      <c r="G280" s="121"/>
      <c r="H280" s="121"/>
      <c r="I280" s="121"/>
      <c r="J280" s="121"/>
      <c r="K280" s="121"/>
      <c r="L280" s="121"/>
      <c r="M280" s="121"/>
      <c r="N280" s="121"/>
      <c r="O280" s="121"/>
      <c r="P280" s="121"/>
      <c r="Q280" s="121"/>
      <c r="R280" s="121"/>
      <c r="S280" s="121"/>
      <c r="T280" s="121"/>
    </row>
    <row r="281" spans="1:20" ht="15.75" customHeight="1" x14ac:dyDescent="0.25">
      <c r="A281" s="121"/>
      <c r="B281" s="121"/>
      <c r="C281" s="121"/>
      <c r="D281" s="121"/>
      <c r="E281" s="121"/>
      <c r="F281" s="121"/>
      <c r="G281" s="121"/>
      <c r="H281" s="121"/>
      <c r="I281" s="121"/>
      <c r="J281" s="121"/>
      <c r="K281" s="121"/>
      <c r="L281" s="121"/>
      <c r="M281" s="121"/>
      <c r="N281" s="121"/>
      <c r="O281" s="121"/>
      <c r="P281" s="121"/>
      <c r="Q281" s="121"/>
      <c r="R281" s="121"/>
      <c r="S281" s="121"/>
      <c r="T281" s="121"/>
    </row>
    <row r="282" spans="1:20" ht="15.75" customHeight="1" x14ac:dyDescent="0.25">
      <c r="A282" s="121"/>
      <c r="B282" s="121"/>
      <c r="C282" s="121"/>
      <c r="D282" s="121"/>
      <c r="E282" s="121"/>
      <c r="F282" s="121"/>
      <c r="G282" s="121"/>
      <c r="H282" s="121"/>
      <c r="I282" s="121"/>
      <c r="J282" s="121"/>
      <c r="K282" s="121"/>
      <c r="L282" s="121"/>
      <c r="M282" s="121"/>
      <c r="N282" s="121"/>
      <c r="O282" s="121"/>
      <c r="P282" s="121"/>
      <c r="Q282" s="121"/>
      <c r="R282" s="121"/>
      <c r="S282" s="121"/>
      <c r="T282" s="121"/>
    </row>
    <row r="283" spans="1:20" ht="15.75" customHeight="1" x14ac:dyDescent="0.25">
      <c r="A283" s="121"/>
      <c r="B283" s="121"/>
      <c r="C283" s="121"/>
      <c r="D283" s="121"/>
      <c r="E283" s="121"/>
      <c r="F283" s="121"/>
      <c r="G283" s="121"/>
      <c r="H283" s="121"/>
      <c r="I283" s="121"/>
      <c r="J283" s="121"/>
      <c r="K283" s="121"/>
      <c r="L283" s="121"/>
      <c r="M283" s="121"/>
      <c r="N283" s="121"/>
      <c r="O283" s="121"/>
      <c r="P283" s="121"/>
      <c r="Q283" s="121"/>
      <c r="R283" s="121"/>
      <c r="S283" s="121"/>
      <c r="T283" s="121"/>
    </row>
    <row r="284" spans="1:20" ht="15.75" customHeight="1" x14ac:dyDescent="0.25">
      <c r="A284" s="121"/>
      <c r="B284" s="121"/>
      <c r="C284" s="121"/>
      <c r="D284" s="121"/>
      <c r="E284" s="121"/>
      <c r="F284" s="121"/>
      <c r="G284" s="121"/>
      <c r="H284" s="121"/>
      <c r="I284" s="121"/>
      <c r="J284" s="121"/>
      <c r="K284" s="121"/>
      <c r="L284" s="121"/>
      <c r="M284" s="121"/>
      <c r="N284" s="121"/>
      <c r="O284" s="121"/>
      <c r="P284" s="121"/>
      <c r="Q284" s="121"/>
      <c r="R284" s="121"/>
      <c r="S284" s="121"/>
      <c r="T284" s="121"/>
    </row>
    <row r="285" spans="1:20" ht="15.75" customHeight="1" x14ac:dyDescent="0.25">
      <c r="A285" s="121"/>
      <c r="B285" s="121"/>
      <c r="C285" s="121"/>
      <c r="D285" s="121"/>
      <c r="E285" s="121"/>
      <c r="F285" s="121"/>
      <c r="G285" s="121"/>
      <c r="H285" s="121"/>
      <c r="I285" s="121"/>
      <c r="J285" s="121"/>
      <c r="K285" s="121"/>
      <c r="L285" s="121"/>
      <c r="M285" s="121"/>
      <c r="N285" s="121"/>
      <c r="O285" s="121"/>
      <c r="P285" s="121"/>
      <c r="Q285" s="121"/>
      <c r="R285" s="121"/>
      <c r="S285" s="121"/>
      <c r="T285" s="121"/>
    </row>
    <row r="286" spans="1:20" ht="15.75" customHeight="1" x14ac:dyDescent="0.25">
      <c r="A286" s="121"/>
      <c r="B286" s="121"/>
      <c r="C286" s="121"/>
      <c r="D286" s="121"/>
      <c r="E286" s="121"/>
      <c r="F286" s="121"/>
      <c r="G286" s="121"/>
      <c r="H286" s="121"/>
      <c r="I286" s="121"/>
      <c r="J286" s="121"/>
      <c r="K286" s="121"/>
      <c r="L286" s="121"/>
      <c r="M286" s="121"/>
      <c r="N286" s="121"/>
      <c r="O286" s="121"/>
      <c r="P286" s="121"/>
      <c r="Q286" s="121"/>
      <c r="R286" s="121"/>
      <c r="S286" s="121"/>
      <c r="T286" s="121"/>
    </row>
    <row r="287" spans="1:20" ht="15.75" customHeight="1" x14ac:dyDescent="0.25">
      <c r="A287" s="121"/>
      <c r="B287" s="121"/>
      <c r="C287" s="121"/>
      <c r="D287" s="121"/>
      <c r="E287" s="121"/>
      <c r="F287" s="121"/>
      <c r="G287" s="121"/>
      <c r="H287" s="121"/>
      <c r="I287" s="121"/>
      <c r="J287" s="121"/>
      <c r="K287" s="121"/>
      <c r="L287" s="121"/>
      <c r="M287" s="121"/>
      <c r="N287" s="121"/>
      <c r="O287" s="121"/>
      <c r="P287" s="121"/>
      <c r="Q287" s="121"/>
      <c r="R287" s="121"/>
      <c r="S287" s="121"/>
      <c r="T287" s="121"/>
    </row>
    <row r="288" spans="1:20" ht="15.75" customHeight="1" x14ac:dyDescent="0.25">
      <c r="A288" s="121"/>
      <c r="B288" s="121"/>
      <c r="C288" s="121"/>
      <c r="D288" s="121"/>
      <c r="E288" s="121"/>
      <c r="F288" s="121"/>
      <c r="G288" s="121"/>
      <c r="H288" s="121"/>
      <c r="I288" s="121"/>
      <c r="J288" s="121"/>
      <c r="K288" s="121"/>
      <c r="L288" s="121"/>
      <c r="M288" s="121"/>
      <c r="N288" s="121"/>
      <c r="O288" s="121"/>
      <c r="P288" s="121"/>
      <c r="Q288" s="121"/>
      <c r="R288" s="121"/>
      <c r="S288" s="121"/>
      <c r="T288" s="121"/>
    </row>
    <row r="289" spans="1:20" ht="15.75" customHeight="1" x14ac:dyDescent="0.25">
      <c r="A289" s="121"/>
      <c r="B289" s="121"/>
      <c r="C289" s="121"/>
      <c r="D289" s="121"/>
      <c r="E289" s="121"/>
      <c r="F289" s="121"/>
      <c r="G289" s="121"/>
      <c r="H289" s="121"/>
      <c r="I289" s="121"/>
      <c r="J289" s="121"/>
      <c r="K289" s="121"/>
      <c r="L289" s="121"/>
      <c r="M289" s="121"/>
      <c r="N289" s="121"/>
      <c r="O289" s="121"/>
      <c r="P289" s="121"/>
      <c r="Q289" s="121"/>
      <c r="R289" s="121"/>
      <c r="S289" s="121"/>
      <c r="T289" s="121"/>
    </row>
    <row r="290" spans="1:20" ht="15.75" customHeight="1" x14ac:dyDescent="0.25">
      <c r="A290" s="121"/>
      <c r="B290" s="121"/>
      <c r="C290" s="121"/>
      <c r="D290" s="121"/>
      <c r="E290" s="121"/>
      <c r="F290" s="121"/>
      <c r="G290" s="121"/>
      <c r="H290" s="121"/>
      <c r="I290" s="121"/>
      <c r="J290" s="121"/>
      <c r="K290" s="121"/>
      <c r="L290" s="121"/>
      <c r="M290" s="121"/>
      <c r="N290" s="121"/>
      <c r="O290" s="121"/>
      <c r="P290" s="121"/>
      <c r="Q290" s="121"/>
      <c r="R290" s="121"/>
      <c r="S290" s="121"/>
      <c r="T290" s="121"/>
    </row>
    <row r="291" spans="1:20" ht="15.75" customHeight="1" x14ac:dyDescent="0.25">
      <c r="A291" s="121"/>
      <c r="B291" s="121"/>
      <c r="C291" s="121"/>
      <c r="D291" s="121"/>
      <c r="E291" s="121"/>
      <c r="F291" s="121"/>
      <c r="G291" s="121"/>
      <c r="H291" s="121"/>
      <c r="I291" s="121"/>
      <c r="J291" s="121"/>
      <c r="K291" s="121"/>
      <c r="L291" s="121"/>
      <c r="M291" s="121"/>
      <c r="N291" s="121"/>
      <c r="O291" s="121"/>
      <c r="P291" s="121"/>
      <c r="Q291" s="121"/>
      <c r="R291" s="121"/>
      <c r="S291" s="121"/>
      <c r="T291" s="121"/>
    </row>
    <row r="292" spans="1:20" ht="15.75" customHeight="1" x14ac:dyDescent="0.25">
      <c r="A292" s="121"/>
      <c r="B292" s="121"/>
      <c r="C292" s="121"/>
      <c r="D292" s="121"/>
      <c r="E292" s="121"/>
      <c r="F292" s="121"/>
      <c r="G292" s="121"/>
      <c r="H292" s="121"/>
      <c r="I292" s="121"/>
      <c r="J292" s="121"/>
      <c r="K292" s="121"/>
      <c r="L292" s="121"/>
      <c r="M292" s="121"/>
      <c r="N292" s="121"/>
      <c r="O292" s="121"/>
      <c r="P292" s="121"/>
      <c r="Q292" s="121"/>
      <c r="R292" s="121"/>
      <c r="S292" s="121"/>
      <c r="T292" s="121"/>
    </row>
    <row r="293" spans="1:20" ht="15.75" customHeight="1" x14ac:dyDescent="0.25">
      <c r="A293" s="121"/>
      <c r="B293" s="121"/>
      <c r="C293" s="121"/>
      <c r="D293" s="121"/>
      <c r="E293" s="121"/>
      <c r="F293" s="121"/>
      <c r="G293" s="121"/>
      <c r="H293" s="121"/>
      <c r="I293" s="121"/>
      <c r="J293" s="121"/>
      <c r="K293" s="121"/>
      <c r="L293" s="121"/>
      <c r="M293" s="121"/>
      <c r="N293" s="121"/>
      <c r="O293" s="121"/>
      <c r="P293" s="121"/>
      <c r="Q293" s="121"/>
      <c r="R293" s="121"/>
      <c r="S293" s="121"/>
      <c r="T293" s="121"/>
    </row>
    <row r="294" spans="1:20" ht="15.75" customHeight="1" x14ac:dyDescent="0.25">
      <c r="A294" s="121"/>
      <c r="B294" s="121"/>
      <c r="C294" s="121"/>
      <c r="D294" s="121"/>
      <c r="E294" s="121"/>
      <c r="F294" s="121"/>
      <c r="G294" s="121"/>
      <c r="H294" s="121"/>
      <c r="I294" s="121"/>
      <c r="J294" s="121"/>
      <c r="K294" s="121"/>
      <c r="L294" s="121"/>
      <c r="M294" s="121"/>
      <c r="N294" s="121"/>
      <c r="O294" s="121"/>
      <c r="P294" s="121"/>
      <c r="Q294" s="121"/>
      <c r="R294" s="121"/>
      <c r="S294" s="121"/>
      <c r="T294" s="121"/>
    </row>
    <row r="295" spans="1:20" ht="15.75" customHeight="1" x14ac:dyDescent="0.25">
      <c r="A295" s="121"/>
      <c r="B295" s="121"/>
      <c r="C295" s="121"/>
      <c r="D295" s="121"/>
      <c r="E295" s="121"/>
      <c r="F295" s="121"/>
      <c r="G295" s="121"/>
      <c r="H295" s="121"/>
      <c r="I295" s="121"/>
      <c r="J295" s="121"/>
      <c r="K295" s="121"/>
      <c r="L295" s="121"/>
      <c r="M295" s="121"/>
      <c r="N295" s="121"/>
      <c r="O295" s="121"/>
      <c r="P295" s="121"/>
      <c r="Q295" s="121"/>
      <c r="R295" s="121"/>
      <c r="S295" s="121"/>
      <c r="T295" s="121"/>
    </row>
    <row r="296" spans="1:20" ht="15.75" customHeight="1" x14ac:dyDescent="0.25">
      <c r="A296" s="121"/>
      <c r="B296" s="121"/>
      <c r="C296" s="121"/>
      <c r="D296" s="121"/>
      <c r="E296" s="121"/>
      <c r="F296" s="121"/>
      <c r="G296" s="121"/>
      <c r="H296" s="121"/>
      <c r="I296" s="121"/>
      <c r="J296" s="121"/>
      <c r="K296" s="121"/>
      <c r="L296" s="121"/>
      <c r="M296" s="121"/>
      <c r="N296" s="121"/>
      <c r="O296" s="121"/>
      <c r="P296" s="121"/>
      <c r="Q296" s="121"/>
      <c r="R296" s="121"/>
      <c r="S296" s="121"/>
      <c r="T296" s="121"/>
    </row>
    <row r="297" spans="1:20" ht="15.75" customHeight="1" x14ac:dyDescent="0.25">
      <c r="A297" s="121"/>
      <c r="B297" s="121"/>
      <c r="C297" s="121"/>
      <c r="D297" s="121"/>
      <c r="E297" s="121"/>
      <c r="F297" s="121"/>
      <c r="G297" s="121"/>
      <c r="H297" s="121"/>
      <c r="I297" s="121"/>
      <c r="J297" s="121"/>
      <c r="K297" s="121"/>
      <c r="L297" s="121"/>
      <c r="M297" s="121"/>
      <c r="N297" s="121"/>
      <c r="O297" s="121"/>
      <c r="P297" s="121"/>
      <c r="Q297" s="121"/>
      <c r="R297" s="121"/>
      <c r="S297" s="121"/>
      <c r="T297" s="121"/>
    </row>
    <row r="298" spans="1:20" ht="15.75" customHeight="1" x14ac:dyDescent="0.25">
      <c r="A298" s="121"/>
      <c r="B298" s="121"/>
      <c r="C298" s="121"/>
      <c r="D298" s="121"/>
      <c r="E298" s="121"/>
      <c r="F298" s="121"/>
      <c r="G298" s="121"/>
      <c r="H298" s="121"/>
      <c r="I298" s="121"/>
      <c r="J298" s="121"/>
      <c r="K298" s="121"/>
      <c r="L298" s="121"/>
      <c r="M298" s="121"/>
      <c r="N298" s="121"/>
      <c r="O298" s="121"/>
      <c r="P298" s="121"/>
      <c r="Q298" s="121"/>
      <c r="R298" s="121"/>
      <c r="S298" s="121"/>
      <c r="T298" s="121"/>
    </row>
    <row r="299" spans="1:20" ht="15.75" customHeight="1" x14ac:dyDescent="0.25">
      <c r="A299" s="121"/>
      <c r="B299" s="121"/>
      <c r="C299" s="121"/>
      <c r="D299" s="121"/>
      <c r="E299" s="121"/>
      <c r="F299" s="121"/>
      <c r="G299" s="121"/>
      <c r="H299" s="121"/>
      <c r="I299" s="121"/>
      <c r="J299" s="121"/>
      <c r="K299" s="121"/>
      <c r="L299" s="121"/>
      <c r="M299" s="121"/>
      <c r="N299" s="121"/>
      <c r="O299" s="121"/>
      <c r="P299" s="121"/>
      <c r="Q299" s="121"/>
      <c r="R299" s="121"/>
      <c r="S299" s="121"/>
      <c r="T299" s="121"/>
    </row>
    <row r="300" spans="1:20" ht="15.75" customHeight="1" x14ac:dyDescent="0.25">
      <c r="A300" s="121"/>
      <c r="B300" s="121"/>
      <c r="C300" s="121"/>
      <c r="D300" s="121"/>
      <c r="E300" s="121"/>
      <c r="F300" s="121"/>
      <c r="G300" s="121"/>
      <c r="H300" s="121"/>
      <c r="I300" s="121"/>
      <c r="J300" s="121"/>
      <c r="K300" s="121"/>
      <c r="L300" s="121"/>
      <c r="M300" s="121"/>
      <c r="N300" s="121"/>
      <c r="O300" s="121"/>
      <c r="P300" s="121"/>
      <c r="Q300" s="121"/>
      <c r="R300" s="121"/>
      <c r="S300" s="121"/>
      <c r="T300" s="121"/>
    </row>
    <row r="301" spans="1:20" ht="15.75" customHeight="1" x14ac:dyDescent="0.25">
      <c r="A301" s="121"/>
      <c r="B301" s="121"/>
      <c r="C301" s="121"/>
      <c r="D301" s="121"/>
      <c r="E301" s="121"/>
      <c r="F301" s="121"/>
      <c r="G301" s="121"/>
      <c r="H301" s="121"/>
      <c r="I301" s="121"/>
      <c r="J301" s="121"/>
      <c r="K301" s="121"/>
      <c r="L301" s="121"/>
      <c r="M301" s="121"/>
      <c r="N301" s="121"/>
      <c r="O301" s="121"/>
      <c r="P301" s="121"/>
      <c r="Q301" s="121"/>
      <c r="R301" s="121"/>
      <c r="S301" s="121"/>
      <c r="T301" s="121"/>
    </row>
    <row r="302" spans="1:20" ht="15.75" customHeight="1" x14ac:dyDescent="0.25">
      <c r="A302" s="121"/>
      <c r="B302" s="121"/>
      <c r="C302" s="121"/>
      <c r="D302" s="121"/>
      <c r="E302" s="121"/>
      <c r="F302" s="121"/>
      <c r="G302" s="121"/>
      <c r="H302" s="121"/>
      <c r="I302" s="121"/>
      <c r="J302" s="121"/>
      <c r="K302" s="121"/>
      <c r="L302" s="121"/>
      <c r="M302" s="121"/>
      <c r="N302" s="121"/>
      <c r="O302" s="121"/>
      <c r="P302" s="121"/>
      <c r="Q302" s="121"/>
      <c r="R302" s="121"/>
      <c r="S302" s="121"/>
      <c r="T302" s="121"/>
    </row>
    <row r="303" spans="1:20" ht="15.75" customHeight="1" x14ac:dyDescent="0.25">
      <c r="A303" s="121"/>
      <c r="B303" s="121"/>
      <c r="C303" s="121"/>
      <c r="D303" s="121"/>
      <c r="E303" s="121"/>
      <c r="F303" s="121"/>
      <c r="G303" s="121"/>
      <c r="H303" s="121"/>
      <c r="I303" s="121"/>
      <c r="J303" s="121"/>
      <c r="K303" s="121"/>
      <c r="L303" s="121"/>
      <c r="M303" s="121"/>
      <c r="N303" s="121"/>
      <c r="O303" s="121"/>
      <c r="P303" s="121"/>
      <c r="Q303" s="121"/>
      <c r="R303" s="121"/>
      <c r="S303" s="121"/>
      <c r="T303" s="121"/>
    </row>
    <row r="304" spans="1:20" ht="15.75" customHeight="1" x14ac:dyDescent="0.25">
      <c r="A304" s="121"/>
      <c r="B304" s="121"/>
      <c r="C304" s="121"/>
      <c r="D304" s="121"/>
      <c r="E304" s="121"/>
      <c r="F304" s="121"/>
      <c r="G304" s="121"/>
      <c r="H304" s="121"/>
      <c r="I304" s="121"/>
      <c r="J304" s="121"/>
      <c r="K304" s="121"/>
      <c r="L304" s="121"/>
      <c r="M304" s="121"/>
      <c r="N304" s="121"/>
      <c r="O304" s="121"/>
      <c r="P304" s="121"/>
      <c r="Q304" s="121"/>
      <c r="R304" s="121"/>
      <c r="S304" s="121"/>
      <c r="T304" s="121"/>
    </row>
    <row r="305" spans="1:20" ht="15.75" customHeight="1" x14ac:dyDescent="0.25">
      <c r="A305" s="121"/>
      <c r="B305" s="121"/>
      <c r="C305" s="121"/>
      <c r="D305" s="121"/>
      <c r="E305" s="121"/>
      <c r="F305" s="121"/>
      <c r="G305" s="121"/>
      <c r="H305" s="121"/>
      <c r="I305" s="121"/>
      <c r="J305" s="121"/>
      <c r="K305" s="121"/>
      <c r="L305" s="121"/>
      <c r="M305" s="121"/>
      <c r="N305" s="121"/>
      <c r="O305" s="121"/>
      <c r="P305" s="121"/>
      <c r="Q305" s="121"/>
      <c r="R305" s="121"/>
      <c r="S305" s="121"/>
      <c r="T305" s="121"/>
    </row>
    <row r="306" spans="1:20" ht="15.75" customHeight="1" x14ac:dyDescent="0.25">
      <c r="A306" s="121"/>
      <c r="B306" s="121"/>
      <c r="C306" s="121"/>
      <c r="D306" s="121"/>
      <c r="E306" s="121"/>
      <c r="F306" s="121"/>
      <c r="G306" s="121"/>
      <c r="H306" s="121"/>
      <c r="I306" s="121"/>
      <c r="J306" s="121"/>
      <c r="K306" s="121"/>
      <c r="L306" s="121"/>
      <c r="M306" s="121"/>
      <c r="N306" s="121"/>
      <c r="O306" s="121"/>
      <c r="P306" s="121"/>
      <c r="Q306" s="121"/>
      <c r="R306" s="121"/>
      <c r="S306" s="121"/>
      <c r="T306" s="121"/>
    </row>
    <row r="307" spans="1:20" ht="15.75" customHeight="1" x14ac:dyDescent="0.25">
      <c r="A307" s="121"/>
      <c r="B307" s="121"/>
      <c r="C307" s="121"/>
      <c r="D307" s="121"/>
      <c r="E307" s="121"/>
      <c r="F307" s="121"/>
      <c r="G307" s="121"/>
      <c r="H307" s="121"/>
      <c r="I307" s="121"/>
      <c r="J307" s="121"/>
      <c r="K307" s="121"/>
      <c r="L307" s="121"/>
      <c r="M307" s="121"/>
      <c r="N307" s="121"/>
      <c r="O307" s="121"/>
      <c r="P307" s="121"/>
      <c r="Q307" s="121"/>
      <c r="R307" s="121"/>
      <c r="S307" s="121"/>
      <c r="T307" s="121"/>
    </row>
    <row r="308" spans="1:20" ht="15.75" customHeight="1" x14ac:dyDescent="0.25">
      <c r="A308" s="121"/>
      <c r="B308" s="121"/>
      <c r="C308" s="121"/>
      <c r="D308" s="121"/>
      <c r="E308" s="121"/>
      <c r="F308" s="121"/>
      <c r="G308" s="121"/>
      <c r="H308" s="121"/>
      <c r="I308" s="121"/>
      <c r="J308" s="121"/>
      <c r="K308" s="121"/>
      <c r="L308" s="121"/>
      <c r="M308" s="121"/>
      <c r="N308" s="121"/>
      <c r="O308" s="121"/>
      <c r="P308" s="121"/>
      <c r="Q308" s="121"/>
      <c r="R308" s="121"/>
      <c r="S308" s="121"/>
      <c r="T308" s="121"/>
    </row>
    <row r="309" spans="1:20" ht="15.75" customHeight="1" x14ac:dyDescent="0.25">
      <c r="A309" s="121"/>
      <c r="B309" s="121"/>
      <c r="C309" s="121"/>
      <c r="D309" s="121"/>
      <c r="E309" s="121"/>
      <c r="F309" s="121"/>
      <c r="G309" s="121"/>
      <c r="H309" s="121"/>
      <c r="I309" s="121"/>
      <c r="J309" s="121"/>
      <c r="K309" s="121"/>
      <c r="L309" s="121"/>
      <c r="M309" s="121"/>
      <c r="N309" s="121"/>
      <c r="O309" s="121"/>
      <c r="P309" s="121"/>
      <c r="Q309" s="121"/>
      <c r="R309" s="121"/>
      <c r="S309" s="121"/>
      <c r="T309" s="121"/>
    </row>
    <row r="310" spans="1:20" ht="15.75" customHeight="1" x14ac:dyDescent="0.25">
      <c r="A310" s="121"/>
      <c r="B310" s="121"/>
      <c r="C310" s="121"/>
      <c r="D310" s="121"/>
      <c r="E310" s="121"/>
      <c r="F310" s="121"/>
      <c r="G310" s="121"/>
      <c r="H310" s="121"/>
      <c r="I310" s="121"/>
      <c r="J310" s="121"/>
      <c r="K310" s="121"/>
      <c r="L310" s="121"/>
      <c r="M310" s="121"/>
      <c r="N310" s="121"/>
      <c r="O310" s="121"/>
      <c r="P310" s="121"/>
      <c r="Q310" s="121"/>
      <c r="R310" s="121"/>
      <c r="S310" s="121"/>
      <c r="T310" s="121"/>
    </row>
    <row r="311" spans="1:20" ht="15.75" customHeight="1" x14ac:dyDescent="0.25">
      <c r="A311" s="121"/>
      <c r="B311" s="121"/>
      <c r="C311" s="121"/>
      <c r="D311" s="121"/>
      <c r="E311" s="121"/>
      <c r="F311" s="121"/>
      <c r="G311" s="121"/>
      <c r="H311" s="121"/>
      <c r="I311" s="121"/>
      <c r="J311" s="121"/>
      <c r="K311" s="121"/>
      <c r="L311" s="121"/>
      <c r="M311" s="121"/>
      <c r="N311" s="121"/>
      <c r="O311" s="121"/>
      <c r="P311" s="121"/>
      <c r="Q311" s="121"/>
      <c r="R311" s="121"/>
      <c r="S311" s="121"/>
      <c r="T311" s="121"/>
    </row>
    <row r="312" spans="1:20" ht="15.75" customHeight="1" x14ac:dyDescent="0.25">
      <c r="A312" s="121"/>
      <c r="B312" s="121"/>
      <c r="C312" s="121"/>
      <c r="D312" s="121"/>
      <c r="E312" s="121"/>
      <c r="F312" s="121"/>
      <c r="G312" s="121"/>
      <c r="H312" s="121"/>
      <c r="I312" s="121"/>
      <c r="J312" s="121"/>
      <c r="K312" s="121"/>
      <c r="L312" s="121"/>
      <c r="M312" s="121"/>
      <c r="N312" s="121"/>
      <c r="O312" s="121"/>
      <c r="P312" s="121"/>
      <c r="Q312" s="121"/>
      <c r="R312" s="121"/>
      <c r="S312" s="121"/>
      <c r="T312" s="121"/>
    </row>
    <row r="313" spans="1:20" ht="15.75" customHeight="1" x14ac:dyDescent="0.25">
      <c r="A313" s="121"/>
      <c r="B313" s="121"/>
      <c r="C313" s="121"/>
      <c r="D313" s="121"/>
      <c r="E313" s="121"/>
      <c r="F313" s="121"/>
      <c r="G313" s="121"/>
      <c r="H313" s="121"/>
      <c r="I313" s="121"/>
      <c r="J313" s="121"/>
      <c r="K313" s="121"/>
      <c r="L313" s="121"/>
      <c r="M313" s="121"/>
      <c r="N313" s="121"/>
      <c r="O313" s="121"/>
      <c r="P313" s="121"/>
      <c r="Q313" s="121"/>
      <c r="R313" s="121"/>
      <c r="S313" s="121"/>
      <c r="T313" s="121"/>
    </row>
    <row r="314" spans="1:20" ht="15.75" customHeight="1" x14ac:dyDescent="0.25">
      <c r="A314" s="121"/>
      <c r="B314" s="121"/>
      <c r="C314" s="121"/>
      <c r="D314" s="121"/>
      <c r="E314" s="121"/>
      <c r="F314" s="121"/>
      <c r="G314" s="121"/>
      <c r="H314" s="121"/>
      <c r="I314" s="121"/>
      <c r="J314" s="121"/>
      <c r="K314" s="121"/>
      <c r="L314" s="121"/>
      <c r="M314" s="121"/>
      <c r="N314" s="121"/>
      <c r="O314" s="121"/>
      <c r="P314" s="121"/>
      <c r="Q314" s="121"/>
      <c r="R314" s="121"/>
      <c r="S314" s="121"/>
      <c r="T314" s="121"/>
    </row>
    <row r="315" spans="1:20" ht="15.75" customHeight="1" x14ac:dyDescent="0.25">
      <c r="A315" s="121"/>
      <c r="B315" s="121"/>
      <c r="C315" s="121"/>
      <c r="D315" s="121"/>
      <c r="E315" s="121"/>
      <c r="F315" s="121"/>
      <c r="G315" s="121"/>
      <c r="H315" s="121"/>
      <c r="I315" s="121"/>
      <c r="J315" s="121"/>
      <c r="K315" s="121"/>
      <c r="L315" s="121"/>
      <c r="M315" s="121"/>
      <c r="N315" s="121"/>
      <c r="O315" s="121"/>
      <c r="P315" s="121"/>
      <c r="Q315" s="121"/>
      <c r="R315" s="121"/>
      <c r="S315" s="121"/>
      <c r="T315" s="121"/>
    </row>
    <row r="316" spans="1:20" ht="15.75" customHeight="1" x14ac:dyDescent="0.25">
      <c r="A316" s="121"/>
      <c r="B316" s="121"/>
      <c r="C316" s="121"/>
      <c r="D316" s="121"/>
      <c r="E316" s="121"/>
      <c r="F316" s="121"/>
      <c r="G316" s="121"/>
      <c r="H316" s="121"/>
      <c r="I316" s="121"/>
      <c r="J316" s="121"/>
      <c r="K316" s="121"/>
      <c r="L316" s="121"/>
      <c r="M316" s="121"/>
      <c r="N316" s="121"/>
      <c r="O316" s="121"/>
      <c r="P316" s="121"/>
      <c r="Q316" s="121"/>
      <c r="R316" s="121"/>
      <c r="S316" s="121"/>
      <c r="T316" s="121"/>
    </row>
    <row r="317" spans="1:20" ht="15.75" customHeight="1" x14ac:dyDescent="0.25">
      <c r="A317" s="121"/>
      <c r="B317" s="121"/>
      <c r="C317" s="121"/>
      <c r="D317" s="121"/>
      <c r="E317" s="121"/>
      <c r="F317" s="121"/>
      <c r="G317" s="121"/>
      <c r="H317" s="121"/>
      <c r="I317" s="121"/>
      <c r="J317" s="121"/>
      <c r="K317" s="121"/>
      <c r="L317" s="121"/>
      <c r="M317" s="121"/>
      <c r="N317" s="121"/>
      <c r="O317" s="121"/>
      <c r="P317" s="121"/>
      <c r="Q317" s="121"/>
      <c r="R317" s="121"/>
      <c r="S317" s="121"/>
      <c r="T317" s="121"/>
    </row>
    <row r="318" spans="1:20" ht="15.75" customHeight="1" x14ac:dyDescent="0.25">
      <c r="A318" s="121"/>
      <c r="B318" s="121"/>
      <c r="C318" s="121"/>
      <c r="D318" s="121"/>
      <c r="E318" s="121"/>
      <c r="F318" s="121"/>
      <c r="G318" s="121"/>
      <c r="H318" s="121"/>
      <c r="I318" s="121"/>
      <c r="J318" s="121"/>
      <c r="K318" s="121"/>
      <c r="L318" s="121"/>
      <c r="M318" s="121"/>
      <c r="N318" s="121"/>
      <c r="O318" s="121"/>
      <c r="P318" s="121"/>
      <c r="Q318" s="121"/>
      <c r="R318" s="121"/>
      <c r="S318" s="121"/>
      <c r="T318" s="121"/>
    </row>
    <row r="319" spans="1:20" ht="15.75" customHeight="1" x14ac:dyDescent="0.25">
      <c r="A319" s="121"/>
      <c r="B319" s="121"/>
      <c r="C319" s="121"/>
      <c r="D319" s="121"/>
      <c r="E319" s="121"/>
      <c r="F319" s="121"/>
      <c r="G319" s="121"/>
      <c r="H319" s="121"/>
      <c r="I319" s="121"/>
      <c r="J319" s="121"/>
      <c r="K319" s="121"/>
      <c r="L319" s="121"/>
      <c r="M319" s="121"/>
      <c r="N319" s="121"/>
      <c r="O319" s="121"/>
      <c r="P319" s="121"/>
      <c r="Q319" s="121"/>
      <c r="R319" s="121"/>
      <c r="S319" s="121"/>
      <c r="T319" s="121"/>
    </row>
    <row r="320" spans="1:20" ht="15.75" customHeight="1" x14ac:dyDescent="0.25">
      <c r="A320" s="121"/>
      <c r="B320" s="121"/>
      <c r="C320" s="121"/>
      <c r="D320" s="121"/>
      <c r="E320" s="121"/>
      <c r="F320" s="121"/>
      <c r="G320" s="121"/>
      <c r="H320" s="121"/>
      <c r="I320" s="121"/>
      <c r="J320" s="121"/>
      <c r="K320" s="121"/>
      <c r="L320" s="121"/>
      <c r="M320" s="121"/>
      <c r="N320" s="121"/>
      <c r="O320" s="121"/>
      <c r="P320" s="121"/>
      <c r="Q320" s="121"/>
      <c r="R320" s="121"/>
      <c r="S320" s="121"/>
      <c r="T320" s="121"/>
    </row>
    <row r="321" spans="1:20" ht="15.75" customHeight="1" x14ac:dyDescent="0.25">
      <c r="A321" s="121"/>
      <c r="B321" s="121"/>
      <c r="C321" s="121"/>
      <c r="D321" s="121"/>
      <c r="E321" s="121"/>
      <c r="F321" s="121"/>
      <c r="G321" s="121"/>
      <c r="H321" s="121"/>
      <c r="I321" s="121"/>
      <c r="J321" s="121"/>
      <c r="K321" s="121"/>
      <c r="L321" s="121"/>
      <c r="M321" s="121"/>
      <c r="N321" s="121"/>
      <c r="O321" s="121"/>
      <c r="P321" s="121"/>
      <c r="Q321" s="121"/>
      <c r="R321" s="121"/>
      <c r="S321" s="121"/>
      <c r="T321" s="121"/>
    </row>
    <row r="322" spans="1:20" ht="15.75" customHeight="1" x14ac:dyDescent="0.25">
      <c r="A322" s="121"/>
      <c r="B322" s="121"/>
      <c r="C322" s="121"/>
      <c r="D322" s="121"/>
      <c r="E322" s="121"/>
      <c r="F322" s="121"/>
      <c r="G322" s="121"/>
      <c r="H322" s="121"/>
      <c r="I322" s="121"/>
      <c r="J322" s="121"/>
      <c r="K322" s="121"/>
      <c r="L322" s="121"/>
      <c r="M322" s="121"/>
      <c r="N322" s="121"/>
      <c r="O322" s="121"/>
      <c r="P322" s="121"/>
      <c r="Q322" s="121"/>
      <c r="R322" s="121"/>
      <c r="S322" s="121"/>
      <c r="T322" s="121"/>
    </row>
    <row r="323" spans="1:20" ht="15.75" customHeight="1" x14ac:dyDescent="0.25">
      <c r="A323" s="121"/>
      <c r="B323" s="121"/>
      <c r="C323" s="121"/>
      <c r="D323" s="121"/>
      <c r="E323" s="121"/>
      <c r="F323" s="121"/>
      <c r="G323" s="121"/>
      <c r="H323" s="121"/>
      <c r="I323" s="121"/>
      <c r="J323" s="121"/>
      <c r="K323" s="121"/>
      <c r="L323" s="121"/>
      <c r="M323" s="121"/>
      <c r="N323" s="121"/>
      <c r="O323" s="121"/>
      <c r="P323" s="121"/>
      <c r="Q323" s="121"/>
      <c r="R323" s="121"/>
      <c r="S323" s="121"/>
      <c r="T323" s="121"/>
    </row>
    <row r="324" spans="1:20" ht="15.75" customHeight="1" x14ac:dyDescent="0.25">
      <c r="A324" s="121"/>
      <c r="B324" s="121"/>
      <c r="C324" s="121"/>
      <c r="D324" s="121"/>
      <c r="E324" s="121"/>
      <c r="F324" s="121"/>
      <c r="G324" s="121"/>
      <c r="H324" s="121"/>
      <c r="I324" s="121"/>
      <c r="J324" s="121"/>
      <c r="K324" s="121"/>
      <c r="L324" s="121"/>
      <c r="M324" s="121"/>
      <c r="N324" s="121"/>
      <c r="O324" s="121"/>
      <c r="P324" s="121"/>
      <c r="Q324" s="121"/>
      <c r="R324" s="121"/>
      <c r="S324" s="121"/>
      <c r="T324" s="121"/>
    </row>
    <row r="325" spans="1:20" ht="15.75" customHeight="1" x14ac:dyDescent="0.25">
      <c r="A325" s="121"/>
      <c r="B325" s="121"/>
      <c r="C325" s="121"/>
      <c r="D325" s="121"/>
      <c r="E325" s="121"/>
      <c r="F325" s="121"/>
      <c r="G325" s="121"/>
      <c r="H325" s="121"/>
      <c r="I325" s="121"/>
      <c r="J325" s="121"/>
      <c r="K325" s="121"/>
      <c r="L325" s="121"/>
      <c r="M325" s="121"/>
      <c r="N325" s="121"/>
      <c r="O325" s="121"/>
      <c r="P325" s="121"/>
      <c r="Q325" s="121"/>
      <c r="R325" s="121"/>
      <c r="S325" s="121"/>
      <c r="T325" s="121"/>
    </row>
    <row r="326" spans="1:20" ht="15.75" customHeight="1" x14ac:dyDescent="0.25">
      <c r="A326" s="121"/>
      <c r="B326" s="121"/>
      <c r="C326" s="121"/>
      <c r="D326" s="121"/>
      <c r="E326" s="121"/>
      <c r="F326" s="121"/>
      <c r="G326" s="121"/>
      <c r="H326" s="121"/>
      <c r="I326" s="121"/>
      <c r="J326" s="121"/>
      <c r="K326" s="121"/>
      <c r="L326" s="121"/>
      <c r="M326" s="121"/>
      <c r="N326" s="121"/>
      <c r="O326" s="121"/>
      <c r="P326" s="121"/>
      <c r="Q326" s="121"/>
      <c r="R326" s="121"/>
      <c r="S326" s="121"/>
      <c r="T326" s="121"/>
    </row>
    <row r="327" spans="1:20" ht="15.75" customHeight="1" x14ac:dyDescent="0.25">
      <c r="A327" s="121"/>
      <c r="B327" s="121"/>
      <c r="C327" s="121"/>
      <c r="D327" s="121"/>
      <c r="E327" s="121"/>
      <c r="F327" s="121"/>
      <c r="G327" s="121"/>
      <c r="H327" s="121"/>
      <c r="I327" s="121"/>
      <c r="J327" s="121"/>
      <c r="K327" s="121"/>
      <c r="L327" s="121"/>
      <c r="M327" s="121"/>
      <c r="N327" s="121"/>
      <c r="O327" s="121"/>
      <c r="P327" s="121"/>
      <c r="Q327" s="121"/>
      <c r="R327" s="121"/>
      <c r="S327" s="121"/>
      <c r="T327" s="121"/>
    </row>
    <row r="328" spans="1:20" ht="15.75" customHeight="1" x14ac:dyDescent="0.25">
      <c r="A328" s="121"/>
      <c r="B328" s="121"/>
      <c r="C328" s="121"/>
      <c r="D328" s="121"/>
      <c r="E328" s="121"/>
      <c r="F328" s="121"/>
      <c r="G328" s="121"/>
      <c r="H328" s="121"/>
      <c r="I328" s="121"/>
      <c r="J328" s="121"/>
      <c r="K328" s="121"/>
      <c r="L328" s="121"/>
      <c r="M328" s="121"/>
      <c r="N328" s="121"/>
      <c r="O328" s="121"/>
      <c r="P328" s="121"/>
      <c r="Q328" s="121"/>
      <c r="R328" s="121"/>
      <c r="S328" s="121"/>
      <c r="T328" s="121"/>
    </row>
    <row r="329" spans="1:20" ht="15.75" customHeight="1" x14ac:dyDescent="0.25">
      <c r="A329" s="121"/>
      <c r="B329" s="121"/>
      <c r="C329" s="121"/>
      <c r="D329" s="121"/>
      <c r="E329" s="121"/>
      <c r="F329" s="121"/>
      <c r="G329" s="121"/>
      <c r="H329" s="121"/>
      <c r="I329" s="121"/>
      <c r="J329" s="121"/>
      <c r="K329" s="121"/>
      <c r="L329" s="121"/>
      <c r="M329" s="121"/>
      <c r="N329" s="121"/>
      <c r="O329" s="121"/>
      <c r="P329" s="121"/>
      <c r="Q329" s="121"/>
      <c r="R329" s="121"/>
      <c r="S329" s="121"/>
      <c r="T329" s="121"/>
    </row>
    <row r="330" spans="1:20" ht="15.75" customHeight="1" x14ac:dyDescent="0.25">
      <c r="A330" s="121"/>
      <c r="B330" s="121"/>
      <c r="C330" s="121"/>
      <c r="D330" s="121"/>
      <c r="E330" s="121"/>
      <c r="F330" s="121"/>
      <c r="G330" s="121"/>
      <c r="H330" s="121"/>
      <c r="I330" s="121"/>
      <c r="J330" s="121"/>
      <c r="K330" s="121"/>
      <c r="L330" s="121"/>
      <c r="M330" s="121"/>
      <c r="N330" s="121"/>
      <c r="O330" s="121"/>
      <c r="P330" s="121"/>
      <c r="Q330" s="121"/>
      <c r="R330" s="121"/>
      <c r="S330" s="121"/>
      <c r="T330" s="121"/>
    </row>
    <row r="331" spans="1:20" ht="15.75" customHeight="1" x14ac:dyDescent="0.25">
      <c r="A331" s="121"/>
      <c r="B331" s="121"/>
      <c r="C331" s="121"/>
      <c r="D331" s="121"/>
      <c r="E331" s="121"/>
      <c r="F331" s="121"/>
      <c r="G331" s="121"/>
      <c r="H331" s="121"/>
      <c r="I331" s="121"/>
      <c r="J331" s="121"/>
      <c r="K331" s="121"/>
      <c r="L331" s="121"/>
      <c r="M331" s="121"/>
      <c r="N331" s="121"/>
      <c r="O331" s="121"/>
      <c r="P331" s="121"/>
      <c r="Q331" s="121"/>
      <c r="R331" s="121"/>
      <c r="S331" s="121"/>
      <c r="T331" s="121"/>
    </row>
    <row r="332" spans="1:20" ht="15.75" customHeight="1" x14ac:dyDescent="0.25">
      <c r="A332" s="121"/>
      <c r="B332" s="121"/>
      <c r="C332" s="121"/>
      <c r="D332" s="121"/>
      <c r="E332" s="121"/>
      <c r="F332" s="121"/>
      <c r="G332" s="121"/>
      <c r="H332" s="121"/>
      <c r="I332" s="121"/>
      <c r="J332" s="121"/>
      <c r="K332" s="121"/>
      <c r="L332" s="121"/>
      <c r="M332" s="121"/>
      <c r="N332" s="121"/>
      <c r="O332" s="121"/>
      <c r="P332" s="121"/>
      <c r="Q332" s="121"/>
      <c r="R332" s="121"/>
      <c r="S332" s="121"/>
      <c r="T332" s="121"/>
    </row>
    <row r="333" spans="1:20" ht="15.75" customHeight="1" x14ac:dyDescent="0.25">
      <c r="A333" s="121"/>
      <c r="B333" s="121"/>
      <c r="C333" s="121"/>
      <c r="D333" s="121"/>
      <c r="E333" s="121"/>
      <c r="F333" s="121"/>
      <c r="G333" s="121"/>
      <c r="H333" s="121"/>
      <c r="I333" s="121"/>
      <c r="J333" s="121"/>
      <c r="K333" s="121"/>
      <c r="L333" s="121"/>
      <c r="M333" s="121"/>
      <c r="N333" s="121"/>
      <c r="O333" s="121"/>
      <c r="P333" s="121"/>
      <c r="Q333" s="121"/>
      <c r="R333" s="121"/>
      <c r="S333" s="121"/>
      <c r="T333" s="121"/>
    </row>
    <row r="334" spans="1:20" ht="15.75" customHeight="1" x14ac:dyDescent="0.25">
      <c r="A334" s="121"/>
      <c r="B334" s="121"/>
      <c r="C334" s="121"/>
      <c r="D334" s="121"/>
      <c r="E334" s="121"/>
      <c r="F334" s="121"/>
      <c r="G334" s="121"/>
      <c r="H334" s="121"/>
      <c r="I334" s="121"/>
      <c r="J334" s="121"/>
      <c r="K334" s="121"/>
      <c r="L334" s="121"/>
      <c r="M334" s="121"/>
      <c r="N334" s="121"/>
      <c r="O334" s="121"/>
      <c r="P334" s="121"/>
      <c r="Q334" s="121"/>
      <c r="R334" s="121"/>
      <c r="S334" s="121"/>
      <c r="T334" s="121"/>
    </row>
    <row r="335" spans="1:20" ht="15.75" customHeight="1" x14ac:dyDescent="0.25">
      <c r="A335" s="121"/>
      <c r="B335" s="121"/>
      <c r="C335" s="121"/>
      <c r="D335" s="121"/>
      <c r="E335" s="121"/>
      <c r="F335" s="121"/>
      <c r="G335" s="121"/>
      <c r="H335" s="121"/>
      <c r="I335" s="121"/>
      <c r="J335" s="121"/>
      <c r="K335" s="121"/>
      <c r="L335" s="121"/>
      <c r="M335" s="121"/>
      <c r="N335" s="121"/>
      <c r="O335" s="121"/>
      <c r="P335" s="121"/>
      <c r="Q335" s="121"/>
      <c r="R335" s="121"/>
      <c r="S335" s="121"/>
      <c r="T335" s="121"/>
    </row>
    <row r="336" spans="1:20" ht="15.75" customHeight="1" x14ac:dyDescent="0.25">
      <c r="A336" s="121"/>
      <c r="B336" s="121"/>
      <c r="C336" s="121"/>
      <c r="D336" s="121"/>
      <c r="E336" s="121"/>
      <c r="F336" s="121"/>
      <c r="G336" s="121"/>
      <c r="H336" s="121"/>
      <c r="I336" s="121"/>
      <c r="J336" s="121"/>
      <c r="K336" s="121"/>
      <c r="L336" s="121"/>
      <c r="M336" s="121"/>
      <c r="N336" s="121"/>
      <c r="O336" s="121"/>
      <c r="P336" s="121"/>
      <c r="Q336" s="121"/>
      <c r="R336" s="121"/>
      <c r="S336" s="121"/>
      <c r="T336" s="121"/>
    </row>
    <row r="337" spans="1:20" ht="15.75" customHeight="1" x14ac:dyDescent="0.25">
      <c r="A337" s="121"/>
      <c r="B337" s="121"/>
      <c r="C337" s="121"/>
      <c r="D337" s="121"/>
      <c r="E337" s="121"/>
      <c r="F337" s="121"/>
      <c r="G337" s="121"/>
      <c r="H337" s="121"/>
      <c r="I337" s="121"/>
      <c r="J337" s="121"/>
      <c r="K337" s="121"/>
      <c r="L337" s="121"/>
      <c r="M337" s="121"/>
      <c r="N337" s="121"/>
      <c r="O337" s="121"/>
      <c r="P337" s="121"/>
      <c r="Q337" s="121"/>
      <c r="R337" s="121"/>
      <c r="S337" s="121"/>
      <c r="T337" s="121"/>
    </row>
    <row r="338" spans="1:20" ht="15.75" customHeight="1" x14ac:dyDescent="0.25">
      <c r="A338" s="121"/>
      <c r="B338" s="121"/>
      <c r="C338" s="121"/>
      <c r="D338" s="121"/>
      <c r="E338" s="121"/>
      <c r="F338" s="121"/>
      <c r="G338" s="121"/>
      <c r="H338" s="121"/>
      <c r="I338" s="121"/>
      <c r="J338" s="121"/>
      <c r="K338" s="121"/>
      <c r="L338" s="121"/>
      <c r="M338" s="121"/>
      <c r="N338" s="121"/>
      <c r="O338" s="121"/>
      <c r="P338" s="121"/>
      <c r="Q338" s="121"/>
      <c r="R338" s="121"/>
      <c r="S338" s="121"/>
      <c r="T338" s="121"/>
    </row>
    <row r="339" spans="1:20" ht="15.75" customHeight="1" x14ac:dyDescent="0.25">
      <c r="A339" s="121"/>
      <c r="B339" s="121"/>
      <c r="C339" s="121"/>
      <c r="D339" s="121"/>
      <c r="E339" s="121"/>
      <c r="F339" s="121"/>
      <c r="G339" s="121"/>
      <c r="H339" s="121"/>
      <c r="I339" s="121"/>
      <c r="J339" s="121"/>
      <c r="K339" s="121"/>
      <c r="L339" s="121"/>
      <c r="M339" s="121"/>
      <c r="N339" s="121"/>
      <c r="O339" s="121"/>
      <c r="P339" s="121"/>
      <c r="Q339" s="121"/>
      <c r="R339" s="121"/>
      <c r="S339" s="121"/>
      <c r="T339" s="121"/>
    </row>
    <row r="340" spans="1:20" ht="15.75" customHeight="1" x14ac:dyDescent="0.25">
      <c r="A340" s="121"/>
      <c r="B340" s="121"/>
      <c r="C340" s="121"/>
      <c r="D340" s="121"/>
      <c r="E340" s="121"/>
      <c r="F340" s="121"/>
      <c r="G340" s="121"/>
      <c r="H340" s="121"/>
      <c r="I340" s="121"/>
      <c r="J340" s="121"/>
      <c r="K340" s="121"/>
      <c r="L340" s="121"/>
      <c r="M340" s="121"/>
      <c r="N340" s="121"/>
      <c r="O340" s="121"/>
      <c r="P340" s="121"/>
      <c r="Q340" s="121"/>
      <c r="R340" s="121"/>
      <c r="S340" s="121"/>
      <c r="T340" s="121"/>
    </row>
    <row r="341" spans="1:20" ht="15.75" customHeight="1" x14ac:dyDescent="0.25">
      <c r="A341" s="121"/>
      <c r="B341" s="121"/>
      <c r="C341" s="121"/>
      <c r="D341" s="121"/>
      <c r="E341" s="121"/>
      <c r="F341" s="121"/>
      <c r="G341" s="121"/>
      <c r="H341" s="121"/>
      <c r="I341" s="121"/>
      <c r="J341" s="121"/>
      <c r="K341" s="121"/>
      <c r="L341" s="121"/>
      <c r="M341" s="121"/>
      <c r="N341" s="121"/>
      <c r="O341" s="121"/>
      <c r="P341" s="121"/>
      <c r="Q341" s="121"/>
      <c r="R341" s="121"/>
      <c r="S341" s="121"/>
      <c r="T341" s="121"/>
    </row>
    <row r="342" spans="1:20" ht="15.75" customHeight="1" x14ac:dyDescent="0.25">
      <c r="A342" s="121"/>
      <c r="B342" s="121"/>
      <c r="C342" s="121"/>
      <c r="D342" s="121"/>
      <c r="E342" s="121"/>
      <c r="F342" s="121"/>
      <c r="G342" s="121"/>
      <c r="H342" s="121"/>
      <c r="I342" s="121"/>
      <c r="J342" s="121"/>
      <c r="K342" s="121"/>
      <c r="L342" s="121"/>
      <c r="M342" s="121"/>
      <c r="N342" s="121"/>
      <c r="O342" s="121"/>
      <c r="P342" s="121"/>
      <c r="Q342" s="121"/>
      <c r="R342" s="121"/>
      <c r="S342" s="121"/>
      <c r="T342" s="121"/>
    </row>
    <row r="343" spans="1:20" ht="15.75" customHeight="1" x14ac:dyDescent="0.25">
      <c r="A343" s="121"/>
      <c r="B343" s="121"/>
      <c r="C343" s="121"/>
      <c r="D343" s="121"/>
      <c r="E343" s="121"/>
      <c r="F343" s="121"/>
      <c r="G343" s="121"/>
      <c r="H343" s="121"/>
      <c r="I343" s="121"/>
      <c r="J343" s="121"/>
      <c r="K343" s="121"/>
      <c r="L343" s="121"/>
      <c r="M343" s="121"/>
      <c r="N343" s="121"/>
      <c r="O343" s="121"/>
      <c r="P343" s="121"/>
      <c r="Q343" s="121"/>
      <c r="R343" s="121"/>
      <c r="S343" s="121"/>
      <c r="T343" s="121"/>
    </row>
    <row r="344" spans="1:20" ht="15.75" customHeight="1" x14ac:dyDescent="0.25">
      <c r="A344" s="121"/>
      <c r="B344" s="121"/>
      <c r="C344" s="121"/>
      <c r="D344" s="121"/>
      <c r="E344" s="121"/>
      <c r="F344" s="121"/>
      <c r="G344" s="121"/>
      <c r="H344" s="121"/>
      <c r="I344" s="121"/>
      <c r="J344" s="121"/>
      <c r="K344" s="121"/>
      <c r="L344" s="121"/>
      <c r="M344" s="121"/>
      <c r="N344" s="121"/>
      <c r="O344" s="121"/>
      <c r="P344" s="121"/>
      <c r="Q344" s="121"/>
      <c r="R344" s="121"/>
      <c r="S344" s="121"/>
      <c r="T344" s="121"/>
    </row>
    <row r="345" spans="1:20" ht="15.75" customHeight="1" x14ac:dyDescent="0.25">
      <c r="A345" s="121"/>
      <c r="B345" s="121"/>
      <c r="C345" s="121"/>
      <c r="D345" s="121"/>
      <c r="E345" s="121"/>
      <c r="F345" s="121"/>
      <c r="G345" s="121"/>
      <c r="H345" s="121"/>
      <c r="I345" s="121"/>
      <c r="J345" s="121"/>
      <c r="K345" s="121"/>
      <c r="L345" s="121"/>
      <c r="M345" s="121"/>
      <c r="N345" s="121"/>
      <c r="O345" s="121"/>
      <c r="P345" s="121"/>
      <c r="Q345" s="121"/>
      <c r="R345" s="121"/>
      <c r="S345" s="121"/>
      <c r="T345" s="121"/>
    </row>
    <row r="346" spans="1:20" ht="15.75" customHeight="1" x14ac:dyDescent="0.25">
      <c r="A346" s="121"/>
      <c r="B346" s="121"/>
      <c r="C346" s="121"/>
      <c r="D346" s="121"/>
      <c r="E346" s="121"/>
      <c r="F346" s="121"/>
      <c r="G346" s="121"/>
      <c r="H346" s="121"/>
      <c r="I346" s="121"/>
      <c r="J346" s="121"/>
      <c r="K346" s="121"/>
      <c r="L346" s="121"/>
      <c r="M346" s="121"/>
      <c r="N346" s="121"/>
      <c r="O346" s="121"/>
      <c r="P346" s="121"/>
      <c r="Q346" s="121"/>
      <c r="R346" s="121"/>
      <c r="S346" s="121"/>
      <c r="T346" s="121"/>
    </row>
    <row r="347" spans="1:20" ht="15.75" customHeight="1" x14ac:dyDescent="0.25">
      <c r="A347" s="121"/>
      <c r="B347" s="121"/>
      <c r="C347" s="121"/>
      <c r="D347" s="121"/>
      <c r="E347" s="121"/>
      <c r="F347" s="121"/>
      <c r="G347" s="121"/>
      <c r="H347" s="121"/>
      <c r="I347" s="121"/>
      <c r="J347" s="121"/>
      <c r="K347" s="121"/>
      <c r="L347" s="121"/>
      <c r="M347" s="121"/>
      <c r="N347" s="121"/>
      <c r="O347" s="121"/>
      <c r="P347" s="121"/>
      <c r="Q347" s="121"/>
      <c r="R347" s="121"/>
      <c r="S347" s="121"/>
      <c r="T347" s="121"/>
    </row>
    <row r="348" spans="1:20" ht="15.75" customHeight="1" x14ac:dyDescent="0.25">
      <c r="A348" s="121"/>
      <c r="B348" s="121"/>
      <c r="C348" s="121"/>
      <c r="D348" s="121"/>
      <c r="E348" s="121"/>
      <c r="F348" s="121"/>
      <c r="G348" s="121"/>
      <c r="H348" s="121"/>
      <c r="I348" s="121"/>
      <c r="J348" s="121"/>
      <c r="K348" s="121"/>
      <c r="L348" s="121"/>
      <c r="M348" s="121"/>
      <c r="N348" s="121"/>
      <c r="O348" s="121"/>
      <c r="P348" s="121"/>
      <c r="Q348" s="121"/>
      <c r="R348" s="121"/>
      <c r="S348" s="121"/>
      <c r="T348" s="121"/>
    </row>
    <row r="349" spans="1:20" ht="15.75" customHeight="1" x14ac:dyDescent="0.25">
      <c r="A349" s="121"/>
      <c r="B349" s="121"/>
      <c r="C349" s="121"/>
      <c r="D349" s="121"/>
      <c r="E349" s="121"/>
      <c r="F349" s="121"/>
      <c r="G349" s="121"/>
      <c r="H349" s="121"/>
      <c r="I349" s="121"/>
      <c r="J349" s="121"/>
      <c r="K349" s="121"/>
      <c r="L349" s="121"/>
      <c r="M349" s="121"/>
      <c r="N349" s="121"/>
      <c r="O349" s="121"/>
      <c r="P349" s="121"/>
      <c r="Q349" s="121"/>
      <c r="R349" s="121"/>
      <c r="S349" s="121"/>
      <c r="T349" s="121"/>
    </row>
    <row r="350" spans="1:20" ht="15.75" customHeight="1" x14ac:dyDescent="0.25">
      <c r="A350" s="121"/>
      <c r="B350" s="121"/>
      <c r="C350" s="121"/>
      <c r="D350" s="121"/>
      <c r="E350" s="121"/>
      <c r="F350" s="121"/>
      <c r="G350" s="121"/>
      <c r="H350" s="121"/>
      <c r="I350" s="121"/>
      <c r="J350" s="121"/>
      <c r="K350" s="121"/>
      <c r="L350" s="121"/>
      <c r="M350" s="121"/>
      <c r="N350" s="121"/>
      <c r="O350" s="121"/>
      <c r="P350" s="121"/>
      <c r="Q350" s="121"/>
      <c r="R350" s="121"/>
      <c r="S350" s="121"/>
      <c r="T350" s="121"/>
    </row>
    <row r="351" spans="1:20" ht="15.75" customHeight="1" x14ac:dyDescent="0.25">
      <c r="A351" s="121"/>
      <c r="B351" s="121"/>
      <c r="C351" s="121"/>
      <c r="D351" s="121"/>
      <c r="E351" s="121"/>
      <c r="F351" s="121"/>
      <c r="G351" s="121"/>
      <c r="H351" s="121"/>
      <c r="I351" s="121"/>
      <c r="J351" s="121"/>
      <c r="K351" s="121"/>
      <c r="L351" s="121"/>
      <c r="M351" s="121"/>
      <c r="N351" s="121"/>
      <c r="O351" s="121"/>
      <c r="P351" s="121"/>
      <c r="Q351" s="121"/>
      <c r="R351" s="121"/>
      <c r="S351" s="121"/>
      <c r="T351" s="121"/>
    </row>
    <row r="352" spans="1:20" ht="15.75" customHeight="1" x14ac:dyDescent="0.25">
      <c r="A352" s="121"/>
      <c r="B352" s="121"/>
      <c r="C352" s="121"/>
      <c r="D352" s="121"/>
      <c r="E352" s="121"/>
      <c r="F352" s="121"/>
      <c r="G352" s="121"/>
      <c r="H352" s="121"/>
      <c r="I352" s="121"/>
      <c r="J352" s="121"/>
      <c r="K352" s="121"/>
      <c r="L352" s="121"/>
      <c r="M352" s="121"/>
      <c r="N352" s="121"/>
      <c r="O352" s="121"/>
      <c r="P352" s="121"/>
      <c r="Q352" s="121"/>
      <c r="R352" s="121"/>
      <c r="S352" s="121"/>
      <c r="T352" s="121"/>
    </row>
    <row r="353" spans="1:20" ht="15.75" customHeight="1" x14ac:dyDescent="0.25">
      <c r="A353" s="121"/>
      <c r="B353" s="121"/>
      <c r="C353" s="121"/>
      <c r="D353" s="121"/>
      <c r="E353" s="121"/>
      <c r="F353" s="121"/>
      <c r="G353" s="121"/>
      <c r="H353" s="121"/>
      <c r="I353" s="121"/>
      <c r="J353" s="121"/>
      <c r="K353" s="121"/>
      <c r="L353" s="121"/>
      <c r="M353" s="121"/>
      <c r="N353" s="121"/>
      <c r="O353" s="121"/>
      <c r="P353" s="121"/>
      <c r="Q353" s="121"/>
      <c r="R353" s="121"/>
      <c r="S353" s="121"/>
      <c r="T353" s="121"/>
    </row>
    <row r="354" spans="1:20" ht="15.75" customHeight="1" x14ac:dyDescent="0.25">
      <c r="A354" s="121"/>
      <c r="B354" s="121"/>
      <c r="C354" s="121"/>
      <c r="D354" s="121"/>
      <c r="E354" s="121"/>
      <c r="F354" s="121"/>
      <c r="G354" s="121"/>
      <c r="H354" s="121"/>
      <c r="I354" s="121"/>
      <c r="J354" s="121"/>
      <c r="K354" s="121"/>
      <c r="L354" s="121"/>
      <c r="M354" s="121"/>
      <c r="N354" s="121"/>
      <c r="O354" s="121"/>
      <c r="P354" s="121"/>
      <c r="Q354" s="121"/>
      <c r="R354" s="121"/>
      <c r="S354" s="121"/>
      <c r="T354" s="121"/>
    </row>
    <row r="355" spans="1:20" ht="15.75" customHeight="1" x14ac:dyDescent="0.25">
      <c r="A355" s="121"/>
      <c r="B355" s="121"/>
      <c r="C355" s="121"/>
      <c r="D355" s="121"/>
      <c r="E355" s="121"/>
      <c r="F355" s="121"/>
      <c r="G355" s="121"/>
      <c r="H355" s="121"/>
      <c r="I355" s="121"/>
      <c r="J355" s="121"/>
      <c r="K355" s="121"/>
      <c r="L355" s="121"/>
      <c r="M355" s="121"/>
      <c r="N355" s="121"/>
      <c r="O355" s="121"/>
      <c r="P355" s="121"/>
      <c r="Q355" s="121"/>
      <c r="R355" s="121"/>
      <c r="S355" s="121"/>
      <c r="T355" s="121"/>
    </row>
    <row r="356" spans="1:20" ht="15.75" customHeight="1" x14ac:dyDescent="0.25">
      <c r="A356" s="121"/>
      <c r="B356" s="121"/>
      <c r="C356" s="121"/>
      <c r="D356" s="121"/>
      <c r="E356" s="121"/>
      <c r="F356" s="121"/>
      <c r="G356" s="121"/>
      <c r="H356" s="121"/>
      <c r="I356" s="121"/>
      <c r="J356" s="121"/>
      <c r="K356" s="121"/>
      <c r="L356" s="121"/>
      <c r="M356" s="121"/>
      <c r="N356" s="121"/>
      <c r="O356" s="121"/>
      <c r="P356" s="121"/>
      <c r="Q356" s="121"/>
      <c r="R356" s="121"/>
      <c r="S356" s="121"/>
      <c r="T356" s="121"/>
    </row>
    <row r="357" spans="1:20" ht="15.75" customHeight="1" x14ac:dyDescent="0.25">
      <c r="A357" s="121"/>
      <c r="B357" s="121"/>
      <c r="C357" s="121"/>
      <c r="D357" s="121"/>
      <c r="E357" s="121"/>
      <c r="F357" s="121"/>
      <c r="G357" s="121"/>
      <c r="H357" s="121"/>
      <c r="I357" s="121"/>
      <c r="J357" s="121"/>
      <c r="K357" s="121"/>
      <c r="L357" s="121"/>
      <c r="M357" s="121"/>
      <c r="N357" s="121"/>
      <c r="O357" s="121"/>
      <c r="P357" s="121"/>
      <c r="Q357" s="121"/>
      <c r="R357" s="121"/>
      <c r="S357" s="121"/>
      <c r="T357" s="121"/>
    </row>
    <row r="358" spans="1:20" ht="15.75" customHeight="1" x14ac:dyDescent="0.25">
      <c r="A358" s="121"/>
      <c r="B358" s="121"/>
      <c r="C358" s="121"/>
      <c r="D358" s="121"/>
      <c r="E358" s="121"/>
      <c r="F358" s="121"/>
      <c r="G358" s="121"/>
      <c r="H358" s="121"/>
      <c r="I358" s="121"/>
      <c r="J358" s="121"/>
      <c r="K358" s="121"/>
      <c r="L358" s="121"/>
      <c r="M358" s="121"/>
      <c r="N358" s="121"/>
      <c r="O358" s="121"/>
      <c r="P358" s="121"/>
      <c r="Q358" s="121"/>
      <c r="R358" s="121"/>
      <c r="S358" s="121"/>
      <c r="T358" s="121"/>
    </row>
    <row r="359" spans="1:20" ht="15.75" customHeight="1" x14ac:dyDescent="0.25">
      <c r="A359" s="121"/>
      <c r="B359" s="121"/>
      <c r="C359" s="121"/>
      <c r="D359" s="121"/>
      <c r="E359" s="121"/>
      <c r="F359" s="121"/>
      <c r="G359" s="121"/>
      <c r="H359" s="121"/>
      <c r="I359" s="121"/>
      <c r="J359" s="121"/>
      <c r="K359" s="121"/>
      <c r="L359" s="121"/>
      <c r="M359" s="121"/>
      <c r="N359" s="121"/>
      <c r="O359" s="121"/>
      <c r="P359" s="121"/>
      <c r="Q359" s="121"/>
      <c r="R359" s="121"/>
      <c r="S359" s="121"/>
      <c r="T359" s="121"/>
    </row>
    <row r="360" spans="1:20" ht="15.75" customHeight="1" x14ac:dyDescent="0.25">
      <c r="A360" s="121"/>
      <c r="B360" s="121"/>
      <c r="C360" s="121"/>
      <c r="D360" s="121"/>
      <c r="E360" s="121"/>
      <c r="F360" s="121"/>
      <c r="G360" s="121"/>
      <c r="H360" s="121"/>
      <c r="I360" s="121"/>
      <c r="J360" s="121"/>
      <c r="K360" s="121"/>
      <c r="L360" s="121"/>
      <c r="M360" s="121"/>
      <c r="N360" s="121"/>
      <c r="O360" s="121"/>
      <c r="P360" s="121"/>
      <c r="Q360" s="121"/>
      <c r="R360" s="121"/>
      <c r="S360" s="121"/>
      <c r="T360" s="121"/>
    </row>
    <row r="361" spans="1:20" ht="15.75" customHeight="1" x14ac:dyDescent="0.25">
      <c r="A361" s="121"/>
      <c r="B361" s="121"/>
      <c r="C361" s="121"/>
      <c r="D361" s="121"/>
      <c r="E361" s="121"/>
      <c r="F361" s="121"/>
      <c r="G361" s="121"/>
      <c r="H361" s="121"/>
      <c r="I361" s="121"/>
      <c r="J361" s="121"/>
      <c r="K361" s="121"/>
      <c r="L361" s="121"/>
      <c r="M361" s="121"/>
      <c r="N361" s="121"/>
      <c r="O361" s="121"/>
      <c r="P361" s="121"/>
      <c r="Q361" s="121"/>
      <c r="R361" s="121"/>
      <c r="S361" s="121"/>
      <c r="T361" s="121"/>
    </row>
    <row r="362" spans="1:20" ht="15.75" customHeight="1" x14ac:dyDescent="0.25">
      <c r="A362" s="121"/>
      <c r="B362" s="121"/>
      <c r="C362" s="121"/>
      <c r="D362" s="121"/>
      <c r="E362" s="121"/>
      <c r="F362" s="121"/>
      <c r="G362" s="121"/>
      <c r="H362" s="121"/>
      <c r="I362" s="121"/>
      <c r="J362" s="121"/>
      <c r="K362" s="121"/>
      <c r="L362" s="121"/>
      <c r="M362" s="121"/>
      <c r="N362" s="121"/>
      <c r="O362" s="121"/>
      <c r="P362" s="121"/>
      <c r="Q362" s="121"/>
      <c r="R362" s="121"/>
      <c r="S362" s="121"/>
      <c r="T362" s="121"/>
    </row>
    <row r="363" spans="1:20" ht="15.75" customHeight="1" x14ac:dyDescent="0.25">
      <c r="A363" s="121"/>
      <c r="B363" s="121"/>
      <c r="C363" s="121"/>
      <c r="D363" s="121"/>
      <c r="E363" s="121"/>
      <c r="F363" s="121"/>
      <c r="G363" s="121"/>
      <c r="H363" s="121"/>
      <c r="I363" s="121"/>
      <c r="J363" s="121"/>
      <c r="K363" s="121"/>
      <c r="L363" s="121"/>
      <c r="M363" s="121"/>
      <c r="N363" s="121"/>
      <c r="O363" s="121"/>
      <c r="P363" s="121"/>
      <c r="Q363" s="121"/>
      <c r="R363" s="121"/>
      <c r="S363" s="121"/>
      <c r="T363" s="121"/>
    </row>
    <row r="364" spans="1:20" ht="15.75" customHeight="1" x14ac:dyDescent="0.25">
      <c r="A364" s="121"/>
      <c r="B364" s="121"/>
      <c r="C364" s="121"/>
      <c r="D364" s="121"/>
      <c r="E364" s="121"/>
      <c r="F364" s="121"/>
      <c r="G364" s="121"/>
      <c r="H364" s="121"/>
      <c r="I364" s="121"/>
      <c r="J364" s="121"/>
      <c r="K364" s="121"/>
      <c r="L364" s="121"/>
      <c r="M364" s="121"/>
      <c r="N364" s="121"/>
      <c r="O364" s="121"/>
      <c r="P364" s="121"/>
      <c r="Q364" s="121"/>
      <c r="R364" s="121"/>
      <c r="S364" s="121"/>
      <c r="T364" s="121"/>
    </row>
    <row r="365" spans="1:20" ht="15.75" customHeight="1" x14ac:dyDescent="0.25">
      <c r="A365" s="121"/>
      <c r="B365" s="121"/>
      <c r="C365" s="121"/>
      <c r="D365" s="121"/>
      <c r="E365" s="121"/>
      <c r="F365" s="121"/>
      <c r="G365" s="121"/>
      <c r="H365" s="121"/>
      <c r="I365" s="121"/>
      <c r="J365" s="121"/>
      <c r="K365" s="121"/>
      <c r="L365" s="121"/>
      <c r="M365" s="121"/>
      <c r="N365" s="121"/>
      <c r="O365" s="121"/>
      <c r="P365" s="121"/>
      <c r="Q365" s="121"/>
      <c r="R365" s="121"/>
      <c r="S365" s="121"/>
      <c r="T365" s="121"/>
    </row>
    <row r="366" spans="1:20" ht="15.75" customHeight="1" x14ac:dyDescent="0.25">
      <c r="A366" s="121"/>
      <c r="B366" s="121"/>
      <c r="C366" s="121"/>
      <c r="D366" s="121"/>
      <c r="E366" s="121"/>
      <c r="F366" s="121"/>
      <c r="G366" s="121"/>
      <c r="H366" s="121"/>
      <c r="I366" s="121"/>
      <c r="J366" s="121"/>
      <c r="K366" s="121"/>
      <c r="L366" s="121"/>
      <c r="M366" s="121"/>
      <c r="N366" s="121"/>
      <c r="O366" s="121"/>
      <c r="P366" s="121"/>
      <c r="Q366" s="121"/>
      <c r="R366" s="121"/>
      <c r="S366" s="121"/>
      <c r="T366" s="121"/>
    </row>
    <row r="367" spans="1:20" ht="15.75" customHeight="1" x14ac:dyDescent="0.25">
      <c r="A367" s="121"/>
      <c r="B367" s="121"/>
      <c r="C367" s="121"/>
      <c r="D367" s="121"/>
      <c r="E367" s="121"/>
      <c r="F367" s="121"/>
      <c r="G367" s="121"/>
      <c r="H367" s="121"/>
      <c r="I367" s="121"/>
      <c r="J367" s="121"/>
      <c r="K367" s="121"/>
      <c r="L367" s="121"/>
      <c r="M367" s="121"/>
      <c r="N367" s="121"/>
      <c r="O367" s="121"/>
      <c r="P367" s="121"/>
      <c r="Q367" s="121"/>
      <c r="R367" s="121"/>
      <c r="S367" s="121"/>
      <c r="T367" s="121"/>
    </row>
    <row r="368" spans="1:20" ht="15.75" customHeight="1" x14ac:dyDescent="0.25">
      <c r="A368" s="121"/>
      <c r="B368" s="121"/>
      <c r="C368" s="121"/>
      <c r="D368" s="121"/>
      <c r="E368" s="121"/>
      <c r="F368" s="121"/>
      <c r="G368" s="121"/>
      <c r="H368" s="121"/>
      <c r="I368" s="121"/>
      <c r="J368" s="121"/>
      <c r="K368" s="121"/>
      <c r="L368" s="121"/>
      <c r="M368" s="121"/>
      <c r="N368" s="121"/>
      <c r="O368" s="121"/>
      <c r="P368" s="121"/>
      <c r="Q368" s="121"/>
      <c r="R368" s="121"/>
      <c r="S368" s="121"/>
      <c r="T368" s="121"/>
    </row>
    <row r="369" spans="1:20" ht="15.75" customHeight="1" x14ac:dyDescent="0.25">
      <c r="A369" s="121"/>
      <c r="B369" s="121"/>
      <c r="C369" s="121"/>
      <c r="D369" s="121"/>
      <c r="E369" s="121"/>
      <c r="F369" s="121"/>
      <c r="G369" s="121"/>
      <c r="H369" s="121"/>
      <c r="I369" s="121"/>
      <c r="J369" s="121"/>
      <c r="K369" s="121"/>
      <c r="L369" s="121"/>
      <c r="M369" s="121"/>
      <c r="N369" s="121"/>
      <c r="O369" s="121"/>
      <c r="P369" s="121"/>
      <c r="Q369" s="121"/>
      <c r="R369" s="121"/>
      <c r="S369" s="121"/>
      <c r="T369" s="121"/>
    </row>
    <row r="370" spans="1:20" ht="15.75" customHeight="1" x14ac:dyDescent="0.25">
      <c r="A370" s="121"/>
      <c r="B370" s="121"/>
      <c r="C370" s="121"/>
      <c r="D370" s="121"/>
      <c r="E370" s="121"/>
      <c r="F370" s="121"/>
      <c r="G370" s="121"/>
      <c r="H370" s="121"/>
      <c r="I370" s="121"/>
      <c r="J370" s="121"/>
      <c r="K370" s="121"/>
      <c r="L370" s="121"/>
      <c r="M370" s="121"/>
      <c r="N370" s="121"/>
      <c r="O370" s="121"/>
      <c r="P370" s="121"/>
      <c r="Q370" s="121"/>
      <c r="R370" s="121"/>
      <c r="S370" s="121"/>
      <c r="T370" s="121"/>
    </row>
    <row r="371" spans="1:20" ht="15.75" customHeight="1" x14ac:dyDescent="0.25">
      <c r="A371" s="121"/>
      <c r="B371" s="121"/>
      <c r="C371" s="121"/>
      <c r="D371" s="121"/>
      <c r="E371" s="121"/>
      <c r="F371" s="121"/>
      <c r="G371" s="121"/>
      <c r="H371" s="121"/>
      <c r="I371" s="121"/>
      <c r="J371" s="121"/>
      <c r="K371" s="121"/>
      <c r="L371" s="121"/>
      <c r="M371" s="121"/>
      <c r="N371" s="121"/>
      <c r="O371" s="121"/>
      <c r="P371" s="121"/>
      <c r="Q371" s="121"/>
      <c r="R371" s="121"/>
      <c r="S371" s="121"/>
      <c r="T371" s="121"/>
    </row>
    <row r="372" spans="1:20" ht="15.75" customHeight="1" x14ac:dyDescent="0.25">
      <c r="A372" s="121"/>
      <c r="B372" s="121"/>
      <c r="C372" s="121"/>
      <c r="D372" s="121"/>
      <c r="E372" s="121"/>
      <c r="F372" s="121"/>
      <c r="G372" s="121"/>
      <c r="H372" s="121"/>
      <c r="I372" s="121"/>
      <c r="J372" s="121"/>
      <c r="K372" s="121"/>
      <c r="L372" s="121"/>
      <c r="M372" s="121"/>
      <c r="N372" s="121"/>
      <c r="O372" s="121"/>
      <c r="P372" s="121"/>
      <c r="Q372" s="121"/>
      <c r="R372" s="121"/>
      <c r="S372" s="121"/>
      <c r="T372" s="121"/>
    </row>
    <row r="373" spans="1:20" ht="15.75" customHeight="1" x14ac:dyDescent="0.25">
      <c r="A373" s="121"/>
      <c r="B373" s="121"/>
      <c r="C373" s="121"/>
      <c r="D373" s="121"/>
      <c r="E373" s="121"/>
      <c r="F373" s="121"/>
      <c r="G373" s="121"/>
      <c r="H373" s="121"/>
      <c r="I373" s="121"/>
      <c r="J373" s="121"/>
      <c r="K373" s="121"/>
      <c r="L373" s="121"/>
      <c r="M373" s="121"/>
      <c r="N373" s="121"/>
      <c r="O373" s="121"/>
      <c r="P373" s="121"/>
      <c r="Q373" s="121"/>
      <c r="R373" s="121"/>
      <c r="S373" s="121"/>
      <c r="T373" s="121"/>
    </row>
    <row r="374" spans="1:20" ht="15.75" customHeight="1" x14ac:dyDescent="0.25">
      <c r="A374" s="121"/>
      <c r="B374" s="121"/>
      <c r="C374" s="121"/>
      <c r="D374" s="121"/>
      <c r="E374" s="121"/>
      <c r="F374" s="121"/>
      <c r="G374" s="121"/>
      <c r="H374" s="121"/>
      <c r="I374" s="121"/>
      <c r="J374" s="121"/>
      <c r="K374" s="121"/>
      <c r="L374" s="121"/>
      <c r="M374" s="121"/>
      <c r="N374" s="121"/>
      <c r="O374" s="121"/>
      <c r="P374" s="121"/>
      <c r="Q374" s="121"/>
      <c r="R374" s="121"/>
      <c r="S374" s="121"/>
      <c r="T374" s="121"/>
    </row>
    <row r="375" spans="1:20" ht="15.75" customHeight="1" x14ac:dyDescent="0.25">
      <c r="A375" s="121"/>
      <c r="B375" s="121"/>
      <c r="C375" s="121"/>
      <c r="D375" s="121"/>
      <c r="E375" s="121"/>
      <c r="F375" s="121"/>
      <c r="G375" s="121"/>
      <c r="H375" s="121"/>
      <c r="I375" s="121"/>
      <c r="J375" s="121"/>
      <c r="K375" s="121"/>
      <c r="L375" s="121"/>
      <c r="M375" s="121"/>
      <c r="N375" s="121"/>
      <c r="O375" s="121"/>
      <c r="P375" s="121"/>
      <c r="Q375" s="121"/>
      <c r="R375" s="121"/>
      <c r="S375" s="121"/>
      <c r="T375" s="121"/>
    </row>
    <row r="376" spans="1:20" ht="15.75" customHeight="1" x14ac:dyDescent="0.25">
      <c r="A376" s="121"/>
      <c r="B376" s="121"/>
      <c r="C376" s="121"/>
      <c r="D376" s="121"/>
      <c r="E376" s="121"/>
      <c r="F376" s="121"/>
      <c r="G376" s="121"/>
      <c r="H376" s="121"/>
      <c r="I376" s="121"/>
      <c r="J376" s="121"/>
      <c r="K376" s="121"/>
      <c r="L376" s="121"/>
      <c r="M376" s="121"/>
      <c r="N376" s="121"/>
      <c r="O376" s="121"/>
      <c r="P376" s="121"/>
      <c r="Q376" s="121"/>
      <c r="R376" s="121"/>
      <c r="S376" s="121"/>
      <c r="T376" s="121"/>
    </row>
    <row r="377" spans="1:20" ht="15.75" customHeight="1" x14ac:dyDescent="0.25">
      <c r="A377" s="121"/>
      <c r="B377" s="121"/>
      <c r="C377" s="121"/>
      <c r="D377" s="121"/>
      <c r="E377" s="121"/>
      <c r="F377" s="121"/>
      <c r="G377" s="121"/>
      <c r="H377" s="121"/>
      <c r="I377" s="121"/>
      <c r="J377" s="121"/>
      <c r="K377" s="121"/>
      <c r="L377" s="121"/>
      <c r="M377" s="121"/>
      <c r="N377" s="121"/>
      <c r="O377" s="121"/>
      <c r="P377" s="121"/>
      <c r="Q377" s="121"/>
      <c r="R377" s="121"/>
      <c r="S377" s="121"/>
      <c r="T377" s="121"/>
    </row>
    <row r="378" spans="1:20" ht="15.75" customHeight="1" x14ac:dyDescent="0.25">
      <c r="A378" s="121"/>
      <c r="B378" s="121"/>
      <c r="C378" s="121"/>
      <c r="D378" s="121"/>
      <c r="E378" s="121"/>
      <c r="F378" s="121"/>
      <c r="G378" s="121"/>
      <c r="H378" s="121"/>
      <c r="I378" s="121"/>
      <c r="J378" s="121"/>
      <c r="K378" s="121"/>
      <c r="L378" s="121"/>
      <c r="M378" s="121"/>
      <c r="N378" s="121"/>
      <c r="O378" s="121"/>
      <c r="P378" s="121"/>
      <c r="Q378" s="121"/>
      <c r="R378" s="121"/>
      <c r="S378" s="121"/>
      <c r="T378" s="121"/>
    </row>
    <row r="379" spans="1:20" ht="15.75" customHeight="1" x14ac:dyDescent="0.25">
      <c r="A379" s="121"/>
      <c r="B379" s="121"/>
      <c r="C379" s="121"/>
      <c r="D379" s="121"/>
      <c r="E379" s="121"/>
      <c r="F379" s="121"/>
      <c r="G379" s="121"/>
      <c r="H379" s="121"/>
      <c r="I379" s="121"/>
      <c r="J379" s="121"/>
      <c r="K379" s="121"/>
      <c r="L379" s="121"/>
      <c r="M379" s="121"/>
      <c r="N379" s="121"/>
      <c r="O379" s="121"/>
      <c r="P379" s="121"/>
      <c r="Q379" s="121"/>
      <c r="R379" s="121"/>
      <c r="S379" s="121"/>
      <c r="T379" s="121"/>
    </row>
    <row r="380" spans="1:20" ht="15.75" customHeight="1" x14ac:dyDescent="0.25">
      <c r="A380" s="121"/>
      <c r="B380" s="121"/>
      <c r="C380" s="121"/>
      <c r="D380" s="121"/>
      <c r="E380" s="121"/>
      <c r="F380" s="121"/>
      <c r="G380" s="121"/>
      <c r="H380" s="121"/>
      <c r="I380" s="121"/>
      <c r="J380" s="121"/>
      <c r="K380" s="121"/>
      <c r="L380" s="121"/>
      <c r="M380" s="121"/>
      <c r="N380" s="121"/>
      <c r="O380" s="121"/>
      <c r="P380" s="121"/>
      <c r="Q380" s="121"/>
      <c r="R380" s="121"/>
      <c r="S380" s="121"/>
      <c r="T380" s="121"/>
    </row>
    <row r="381" spans="1:20" ht="15.75" customHeight="1" x14ac:dyDescent="0.25">
      <c r="A381" s="121"/>
      <c r="B381" s="121"/>
      <c r="C381" s="121"/>
      <c r="D381" s="121"/>
      <c r="E381" s="121"/>
      <c r="F381" s="121"/>
      <c r="G381" s="121"/>
      <c r="H381" s="121"/>
      <c r="I381" s="121"/>
      <c r="J381" s="121"/>
      <c r="K381" s="121"/>
      <c r="L381" s="121"/>
      <c r="M381" s="121"/>
      <c r="N381" s="121"/>
      <c r="O381" s="121"/>
      <c r="P381" s="121"/>
      <c r="Q381" s="121"/>
      <c r="R381" s="121"/>
      <c r="S381" s="121"/>
      <c r="T381" s="121"/>
    </row>
    <row r="382" spans="1:20" ht="15.75" customHeight="1" x14ac:dyDescent="0.25">
      <c r="A382" s="121"/>
      <c r="B382" s="121"/>
      <c r="C382" s="121"/>
      <c r="D382" s="121"/>
      <c r="E382" s="121"/>
      <c r="F382" s="121"/>
      <c r="G382" s="121"/>
      <c r="H382" s="121"/>
      <c r="I382" s="121"/>
      <c r="J382" s="121"/>
      <c r="K382" s="121"/>
      <c r="L382" s="121"/>
      <c r="M382" s="121"/>
      <c r="N382" s="121"/>
      <c r="O382" s="121"/>
      <c r="P382" s="121"/>
      <c r="Q382" s="121"/>
      <c r="R382" s="121"/>
      <c r="S382" s="121"/>
      <c r="T382" s="121"/>
    </row>
    <row r="383" spans="1:20" ht="15.75" customHeight="1" x14ac:dyDescent="0.25">
      <c r="A383" s="121"/>
      <c r="B383" s="121"/>
      <c r="C383" s="121"/>
      <c r="D383" s="121"/>
      <c r="E383" s="121"/>
      <c r="F383" s="121"/>
      <c r="G383" s="121"/>
      <c r="H383" s="121"/>
      <c r="I383" s="121"/>
      <c r="J383" s="121"/>
      <c r="K383" s="121"/>
      <c r="L383" s="121"/>
      <c r="M383" s="121"/>
      <c r="N383" s="121"/>
      <c r="O383" s="121"/>
      <c r="P383" s="121"/>
      <c r="Q383" s="121"/>
      <c r="R383" s="121"/>
      <c r="S383" s="121"/>
      <c r="T383" s="121"/>
    </row>
    <row r="384" spans="1:20" ht="15.75" customHeight="1" x14ac:dyDescent="0.25">
      <c r="A384" s="121"/>
      <c r="B384" s="121"/>
      <c r="C384" s="121"/>
      <c r="D384" s="121"/>
      <c r="E384" s="121"/>
      <c r="F384" s="121"/>
      <c r="G384" s="121"/>
      <c r="H384" s="121"/>
      <c r="I384" s="121"/>
      <c r="J384" s="121"/>
      <c r="K384" s="121"/>
      <c r="L384" s="121"/>
      <c r="M384" s="121"/>
      <c r="N384" s="121"/>
      <c r="O384" s="121"/>
      <c r="P384" s="121"/>
      <c r="Q384" s="121"/>
      <c r="R384" s="121"/>
      <c r="S384" s="121"/>
      <c r="T384" s="121"/>
    </row>
    <row r="385" spans="1:20" ht="15.75" customHeight="1" x14ac:dyDescent="0.25">
      <c r="A385" s="121"/>
      <c r="B385" s="121"/>
      <c r="C385" s="121"/>
      <c r="D385" s="121"/>
      <c r="E385" s="121"/>
      <c r="F385" s="121"/>
      <c r="G385" s="121"/>
      <c r="H385" s="121"/>
      <c r="I385" s="121"/>
      <c r="J385" s="121"/>
      <c r="K385" s="121"/>
      <c r="L385" s="121"/>
      <c r="M385" s="121"/>
      <c r="N385" s="121"/>
      <c r="O385" s="121"/>
      <c r="P385" s="121"/>
      <c r="Q385" s="121"/>
      <c r="R385" s="121"/>
      <c r="S385" s="121"/>
      <c r="T385" s="121"/>
    </row>
    <row r="386" spans="1:20" ht="15.75" customHeight="1" x14ac:dyDescent="0.25">
      <c r="A386" s="121"/>
      <c r="B386" s="121"/>
      <c r="C386" s="121"/>
      <c r="D386" s="121"/>
      <c r="E386" s="121"/>
      <c r="F386" s="121"/>
      <c r="G386" s="121"/>
      <c r="H386" s="121"/>
      <c r="I386" s="121"/>
      <c r="J386" s="121"/>
      <c r="K386" s="121"/>
      <c r="L386" s="121"/>
      <c r="M386" s="121"/>
      <c r="N386" s="121"/>
      <c r="O386" s="121"/>
      <c r="P386" s="121"/>
      <c r="Q386" s="121"/>
      <c r="R386" s="121"/>
      <c r="S386" s="121"/>
      <c r="T386" s="121"/>
    </row>
    <row r="387" spans="1:20" ht="15.75" customHeight="1" x14ac:dyDescent="0.25">
      <c r="A387" s="121"/>
      <c r="B387" s="121"/>
      <c r="C387" s="121"/>
      <c r="D387" s="121"/>
      <c r="E387" s="121"/>
      <c r="F387" s="121"/>
      <c r="G387" s="121"/>
      <c r="H387" s="121"/>
      <c r="I387" s="121"/>
      <c r="J387" s="121"/>
      <c r="K387" s="121"/>
      <c r="L387" s="121"/>
      <c r="M387" s="121"/>
      <c r="N387" s="121"/>
      <c r="O387" s="121"/>
      <c r="P387" s="121"/>
      <c r="Q387" s="121"/>
      <c r="R387" s="121"/>
      <c r="S387" s="121"/>
      <c r="T387" s="121"/>
    </row>
    <row r="388" spans="1:20" ht="15.75" customHeight="1" x14ac:dyDescent="0.25">
      <c r="A388" s="121"/>
      <c r="B388" s="121"/>
      <c r="C388" s="121"/>
      <c r="D388" s="121"/>
      <c r="E388" s="121"/>
      <c r="F388" s="121"/>
      <c r="G388" s="121"/>
      <c r="H388" s="121"/>
      <c r="I388" s="121"/>
      <c r="J388" s="121"/>
      <c r="K388" s="121"/>
      <c r="L388" s="121"/>
      <c r="M388" s="121"/>
      <c r="N388" s="121"/>
      <c r="O388" s="121"/>
      <c r="P388" s="121"/>
      <c r="Q388" s="121"/>
      <c r="R388" s="121"/>
      <c r="S388" s="121"/>
      <c r="T388" s="121"/>
    </row>
    <row r="389" spans="1:20" ht="15.75" customHeight="1" x14ac:dyDescent="0.25">
      <c r="A389" s="121"/>
      <c r="B389" s="121"/>
      <c r="C389" s="121"/>
      <c r="D389" s="121"/>
      <c r="E389" s="121"/>
      <c r="F389" s="121"/>
      <c r="G389" s="121"/>
      <c r="H389" s="121"/>
      <c r="I389" s="121"/>
      <c r="J389" s="121"/>
      <c r="K389" s="121"/>
      <c r="L389" s="121"/>
      <c r="M389" s="121"/>
      <c r="N389" s="121"/>
      <c r="O389" s="121"/>
      <c r="P389" s="121"/>
      <c r="Q389" s="121"/>
      <c r="R389" s="121"/>
      <c r="S389" s="121"/>
      <c r="T389" s="121"/>
    </row>
    <row r="390" spans="1:20" ht="15.75" customHeight="1" x14ac:dyDescent="0.25">
      <c r="A390" s="121"/>
      <c r="B390" s="121"/>
      <c r="C390" s="121"/>
      <c r="D390" s="121"/>
      <c r="E390" s="121"/>
      <c r="F390" s="121"/>
      <c r="G390" s="121"/>
      <c r="H390" s="121"/>
      <c r="I390" s="121"/>
      <c r="J390" s="121"/>
      <c r="K390" s="121"/>
      <c r="L390" s="121"/>
      <c r="M390" s="121"/>
      <c r="N390" s="121"/>
      <c r="O390" s="121"/>
      <c r="P390" s="121"/>
      <c r="Q390" s="121"/>
      <c r="R390" s="121"/>
      <c r="S390" s="121"/>
      <c r="T390" s="121"/>
    </row>
    <row r="391" spans="1:20" ht="15.75" customHeight="1" x14ac:dyDescent="0.25">
      <c r="A391" s="121"/>
      <c r="B391" s="121"/>
      <c r="C391" s="121"/>
      <c r="D391" s="121"/>
      <c r="E391" s="121"/>
      <c r="F391" s="121"/>
      <c r="G391" s="121"/>
      <c r="H391" s="121"/>
      <c r="I391" s="121"/>
      <c r="J391" s="121"/>
      <c r="K391" s="121"/>
      <c r="L391" s="121"/>
      <c r="M391" s="121"/>
      <c r="N391" s="121"/>
      <c r="O391" s="121"/>
      <c r="P391" s="121"/>
      <c r="Q391" s="121"/>
      <c r="R391" s="121"/>
      <c r="S391" s="121"/>
      <c r="T391" s="121"/>
    </row>
    <row r="392" spans="1:20" ht="15.75" customHeight="1" x14ac:dyDescent="0.25">
      <c r="A392" s="121"/>
      <c r="B392" s="121"/>
      <c r="C392" s="121"/>
      <c r="D392" s="121"/>
      <c r="E392" s="121"/>
      <c r="F392" s="121"/>
      <c r="G392" s="121"/>
      <c r="H392" s="121"/>
      <c r="I392" s="121"/>
      <c r="J392" s="121"/>
      <c r="K392" s="121"/>
      <c r="L392" s="121"/>
      <c r="M392" s="121"/>
      <c r="N392" s="121"/>
      <c r="O392" s="121"/>
      <c r="P392" s="121"/>
      <c r="Q392" s="121"/>
      <c r="R392" s="121"/>
      <c r="S392" s="121"/>
      <c r="T392" s="121"/>
    </row>
    <row r="393" spans="1:20" ht="15.75" customHeight="1" x14ac:dyDescent="0.25">
      <c r="A393" s="121"/>
      <c r="B393" s="121"/>
      <c r="C393" s="121"/>
      <c r="D393" s="121"/>
      <c r="E393" s="121"/>
      <c r="F393" s="121"/>
      <c r="G393" s="121"/>
      <c r="H393" s="121"/>
      <c r="I393" s="121"/>
      <c r="J393" s="121"/>
      <c r="K393" s="121"/>
      <c r="L393" s="121"/>
      <c r="M393" s="121"/>
      <c r="N393" s="121"/>
      <c r="O393" s="121"/>
      <c r="P393" s="121"/>
      <c r="Q393" s="121"/>
      <c r="R393" s="121"/>
      <c r="S393" s="121"/>
      <c r="T393" s="121"/>
    </row>
    <row r="394" spans="1:20" ht="15.75" customHeight="1" x14ac:dyDescent="0.25">
      <c r="A394" s="121"/>
      <c r="B394" s="121"/>
      <c r="C394" s="121"/>
      <c r="D394" s="121"/>
      <c r="E394" s="121"/>
      <c r="F394" s="121"/>
      <c r="G394" s="121"/>
      <c r="H394" s="121"/>
      <c r="I394" s="121"/>
      <c r="J394" s="121"/>
      <c r="K394" s="121"/>
      <c r="L394" s="121"/>
      <c r="M394" s="121"/>
      <c r="N394" s="121"/>
      <c r="O394" s="121"/>
      <c r="P394" s="121"/>
      <c r="Q394" s="121"/>
      <c r="R394" s="121"/>
      <c r="S394" s="121"/>
      <c r="T394" s="121"/>
    </row>
    <row r="395" spans="1:20" ht="15.75" customHeight="1" x14ac:dyDescent="0.25">
      <c r="A395" s="121"/>
      <c r="B395" s="121"/>
      <c r="C395" s="121"/>
      <c r="D395" s="121"/>
      <c r="E395" s="121"/>
      <c r="F395" s="121"/>
      <c r="G395" s="121"/>
      <c r="H395" s="121"/>
      <c r="I395" s="121"/>
      <c r="J395" s="121"/>
      <c r="K395" s="121"/>
      <c r="L395" s="121"/>
      <c r="M395" s="121"/>
      <c r="N395" s="121"/>
      <c r="O395" s="121"/>
      <c r="P395" s="121"/>
      <c r="Q395" s="121"/>
      <c r="R395" s="121"/>
      <c r="S395" s="121"/>
      <c r="T395" s="121"/>
    </row>
    <row r="396" spans="1:20" ht="15.75" customHeight="1" x14ac:dyDescent="0.25">
      <c r="A396" s="121"/>
      <c r="B396" s="121"/>
      <c r="C396" s="121"/>
      <c r="D396" s="121"/>
      <c r="E396" s="121"/>
      <c r="F396" s="121"/>
      <c r="G396" s="121"/>
      <c r="H396" s="121"/>
      <c r="I396" s="121"/>
      <c r="J396" s="121"/>
      <c r="K396" s="121"/>
      <c r="L396" s="121"/>
      <c r="M396" s="121"/>
      <c r="N396" s="121"/>
      <c r="O396" s="121"/>
      <c r="P396" s="121"/>
      <c r="Q396" s="121"/>
      <c r="R396" s="121"/>
      <c r="S396" s="121"/>
      <c r="T396" s="121"/>
    </row>
    <row r="397" spans="1:20" ht="15.75" customHeight="1" x14ac:dyDescent="0.25">
      <c r="A397" s="121"/>
      <c r="B397" s="121"/>
      <c r="C397" s="121"/>
      <c r="D397" s="121"/>
      <c r="E397" s="121"/>
      <c r="F397" s="121"/>
      <c r="G397" s="121"/>
      <c r="H397" s="121"/>
      <c r="I397" s="121"/>
      <c r="J397" s="121"/>
      <c r="K397" s="121"/>
      <c r="L397" s="121"/>
      <c r="M397" s="121"/>
      <c r="N397" s="121"/>
      <c r="O397" s="121"/>
      <c r="P397" s="121"/>
      <c r="Q397" s="121"/>
      <c r="R397" s="121"/>
      <c r="S397" s="121"/>
      <c r="T397" s="121"/>
    </row>
    <row r="398" spans="1:20" ht="15.75" customHeight="1" x14ac:dyDescent="0.25">
      <c r="A398" s="121"/>
      <c r="B398" s="121"/>
      <c r="C398" s="121"/>
      <c r="D398" s="121"/>
      <c r="E398" s="121"/>
      <c r="F398" s="121"/>
      <c r="G398" s="121"/>
      <c r="H398" s="121"/>
      <c r="I398" s="121"/>
      <c r="J398" s="121"/>
      <c r="K398" s="121"/>
      <c r="L398" s="121"/>
      <c r="M398" s="121"/>
      <c r="N398" s="121"/>
      <c r="O398" s="121"/>
      <c r="P398" s="121"/>
      <c r="Q398" s="121"/>
      <c r="R398" s="121"/>
      <c r="S398" s="121"/>
      <c r="T398" s="121"/>
    </row>
    <row r="399" spans="1:20" ht="15.75" customHeight="1" x14ac:dyDescent="0.25">
      <c r="A399" s="121"/>
      <c r="B399" s="121"/>
      <c r="C399" s="121"/>
      <c r="D399" s="121"/>
      <c r="E399" s="121"/>
      <c r="F399" s="121"/>
      <c r="G399" s="121"/>
      <c r="H399" s="121"/>
      <c r="I399" s="121"/>
      <c r="J399" s="121"/>
      <c r="K399" s="121"/>
      <c r="L399" s="121"/>
      <c r="M399" s="121"/>
      <c r="N399" s="121"/>
      <c r="O399" s="121"/>
      <c r="P399" s="121"/>
      <c r="Q399" s="121"/>
      <c r="R399" s="121"/>
      <c r="S399" s="121"/>
      <c r="T399" s="121"/>
    </row>
    <row r="400" spans="1:20" ht="15.75" customHeight="1" x14ac:dyDescent="0.25">
      <c r="A400" s="121"/>
      <c r="B400" s="121"/>
      <c r="C400" s="121"/>
      <c r="D400" s="121"/>
      <c r="E400" s="121"/>
      <c r="F400" s="121"/>
      <c r="G400" s="121"/>
      <c r="H400" s="121"/>
      <c r="I400" s="121"/>
      <c r="J400" s="121"/>
      <c r="K400" s="121"/>
      <c r="L400" s="121"/>
      <c r="M400" s="121"/>
      <c r="N400" s="121"/>
      <c r="O400" s="121"/>
      <c r="P400" s="121"/>
      <c r="Q400" s="121"/>
      <c r="R400" s="121"/>
      <c r="S400" s="121"/>
      <c r="T400" s="121"/>
    </row>
    <row r="401" spans="1:20" ht="15.75" customHeight="1" x14ac:dyDescent="0.25">
      <c r="A401" s="121"/>
      <c r="B401" s="121"/>
      <c r="C401" s="121"/>
      <c r="D401" s="121"/>
      <c r="E401" s="121"/>
      <c r="F401" s="121"/>
      <c r="G401" s="121"/>
      <c r="H401" s="121"/>
      <c r="I401" s="121"/>
      <c r="J401" s="121"/>
      <c r="K401" s="121"/>
      <c r="L401" s="121"/>
      <c r="M401" s="121"/>
      <c r="N401" s="121"/>
      <c r="O401" s="121"/>
      <c r="P401" s="121"/>
      <c r="Q401" s="121"/>
      <c r="R401" s="121"/>
      <c r="S401" s="121"/>
      <c r="T401" s="121"/>
    </row>
    <row r="402" spans="1:20" ht="15.75" customHeight="1" x14ac:dyDescent="0.25">
      <c r="A402" s="121"/>
      <c r="B402" s="121"/>
      <c r="C402" s="121"/>
      <c r="D402" s="121"/>
      <c r="E402" s="121"/>
      <c r="F402" s="121"/>
      <c r="G402" s="121"/>
      <c r="H402" s="121"/>
      <c r="I402" s="121"/>
      <c r="J402" s="121"/>
      <c r="K402" s="121"/>
      <c r="L402" s="121"/>
      <c r="M402" s="121"/>
      <c r="N402" s="121"/>
      <c r="O402" s="121"/>
      <c r="P402" s="121"/>
      <c r="Q402" s="121"/>
      <c r="R402" s="121"/>
      <c r="S402" s="121"/>
      <c r="T402" s="121"/>
    </row>
    <row r="403" spans="1:20" ht="15.75" customHeight="1" x14ac:dyDescent="0.25">
      <c r="A403" s="121"/>
      <c r="B403" s="121"/>
      <c r="C403" s="121"/>
      <c r="D403" s="121"/>
      <c r="E403" s="121"/>
      <c r="F403" s="121"/>
      <c r="G403" s="121"/>
      <c r="H403" s="121"/>
      <c r="I403" s="121"/>
      <c r="J403" s="121"/>
      <c r="K403" s="121"/>
      <c r="L403" s="121"/>
      <c r="M403" s="121"/>
      <c r="N403" s="121"/>
      <c r="O403" s="121"/>
      <c r="P403" s="121"/>
      <c r="Q403" s="121"/>
      <c r="R403" s="121"/>
      <c r="S403" s="121"/>
      <c r="T403" s="121"/>
    </row>
    <row r="404" spans="1:20" ht="15.75" customHeight="1" x14ac:dyDescent="0.25">
      <c r="A404" s="121"/>
      <c r="B404" s="121"/>
      <c r="C404" s="121"/>
      <c r="D404" s="121"/>
      <c r="E404" s="121"/>
      <c r="F404" s="121"/>
      <c r="G404" s="121"/>
      <c r="H404" s="121"/>
      <c r="I404" s="121"/>
      <c r="J404" s="121"/>
      <c r="K404" s="121"/>
      <c r="L404" s="121"/>
      <c r="M404" s="121"/>
      <c r="N404" s="121"/>
      <c r="O404" s="121"/>
      <c r="P404" s="121"/>
      <c r="Q404" s="121"/>
      <c r="R404" s="121"/>
      <c r="S404" s="121"/>
      <c r="T404" s="121"/>
    </row>
    <row r="405" spans="1:20" ht="15.75" customHeight="1" x14ac:dyDescent="0.25">
      <c r="A405" s="121"/>
      <c r="B405" s="121"/>
      <c r="C405" s="121"/>
      <c r="D405" s="121"/>
      <c r="E405" s="121"/>
      <c r="F405" s="121"/>
      <c r="G405" s="121"/>
      <c r="H405" s="121"/>
      <c r="I405" s="121"/>
      <c r="J405" s="121"/>
      <c r="K405" s="121"/>
      <c r="L405" s="121"/>
      <c r="M405" s="121"/>
      <c r="N405" s="121"/>
      <c r="O405" s="121"/>
      <c r="P405" s="121"/>
      <c r="Q405" s="121"/>
      <c r="R405" s="121"/>
      <c r="S405" s="121"/>
      <c r="T405" s="121"/>
    </row>
    <row r="406" spans="1:20" ht="15.75" customHeight="1" x14ac:dyDescent="0.25">
      <c r="A406" s="121"/>
      <c r="B406" s="121"/>
      <c r="C406" s="121"/>
      <c r="D406" s="121"/>
      <c r="E406" s="121"/>
      <c r="F406" s="121"/>
      <c r="G406" s="121"/>
      <c r="H406" s="121"/>
      <c r="I406" s="121"/>
      <c r="J406" s="121"/>
      <c r="K406" s="121"/>
      <c r="L406" s="121"/>
      <c r="M406" s="121"/>
      <c r="N406" s="121"/>
      <c r="O406" s="121"/>
      <c r="P406" s="121"/>
      <c r="Q406" s="121"/>
      <c r="R406" s="121"/>
      <c r="S406" s="121"/>
      <c r="T406" s="121"/>
    </row>
    <row r="407" spans="1:20" ht="15.75" customHeight="1" x14ac:dyDescent="0.25">
      <c r="A407" s="121"/>
      <c r="B407" s="121"/>
      <c r="C407" s="121"/>
      <c r="D407" s="121"/>
      <c r="E407" s="121"/>
      <c r="F407" s="121"/>
      <c r="G407" s="121"/>
      <c r="H407" s="121"/>
      <c r="I407" s="121"/>
      <c r="J407" s="121"/>
      <c r="K407" s="121"/>
      <c r="L407" s="121"/>
      <c r="M407" s="121"/>
      <c r="N407" s="121"/>
      <c r="O407" s="121"/>
      <c r="P407" s="121"/>
      <c r="Q407" s="121"/>
      <c r="R407" s="121"/>
      <c r="S407" s="121"/>
      <c r="T407" s="121"/>
    </row>
    <row r="408" spans="1:20" ht="15.75" customHeight="1" x14ac:dyDescent="0.25">
      <c r="A408" s="121"/>
      <c r="B408" s="121"/>
      <c r="C408" s="121"/>
      <c r="D408" s="121"/>
      <c r="E408" s="121"/>
      <c r="F408" s="121"/>
      <c r="G408" s="121"/>
      <c r="H408" s="121"/>
      <c r="I408" s="121"/>
      <c r="J408" s="121"/>
      <c r="K408" s="121"/>
      <c r="L408" s="121"/>
      <c r="M408" s="121"/>
      <c r="N408" s="121"/>
      <c r="O408" s="121"/>
      <c r="P408" s="121"/>
      <c r="Q408" s="121"/>
      <c r="R408" s="121"/>
      <c r="S408" s="121"/>
      <c r="T408" s="121"/>
    </row>
    <row r="409" spans="1:20" ht="15.75" customHeight="1" x14ac:dyDescent="0.25">
      <c r="A409" s="121"/>
      <c r="B409" s="121"/>
      <c r="C409" s="121"/>
      <c r="D409" s="121"/>
      <c r="E409" s="121"/>
      <c r="F409" s="121"/>
      <c r="G409" s="121"/>
      <c r="H409" s="121"/>
      <c r="I409" s="121"/>
      <c r="J409" s="121"/>
      <c r="K409" s="121"/>
      <c r="L409" s="121"/>
      <c r="M409" s="121"/>
      <c r="N409" s="121"/>
      <c r="O409" s="121"/>
      <c r="P409" s="121"/>
      <c r="Q409" s="121"/>
      <c r="R409" s="121"/>
      <c r="S409" s="121"/>
      <c r="T409" s="121"/>
    </row>
    <row r="410" spans="1:20" ht="15.75" customHeight="1" x14ac:dyDescent="0.25">
      <c r="A410" s="121"/>
      <c r="B410" s="121"/>
      <c r="C410" s="121"/>
      <c r="D410" s="121"/>
      <c r="E410" s="121"/>
      <c r="F410" s="121"/>
      <c r="G410" s="121"/>
      <c r="H410" s="121"/>
      <c r="I410" s="121"/>
      <c r="J410" s="121"/>
      <c r="K410" s="121"/>
      <c r="L410" s="121"/>
      <c r="M410" s="121"/>
      <c r="N410" s="121"/>
      <c r="O410" s="121"/>
      <c r="P410" s="121"/>
      <c r="Q410" s="121"/>
      <c r="R410" s="121"/>
      <c r="S410" s="121"/>
      <c r="T410" s="121"/>
    </row>
    <row r="411" spans="1:20" ht="15.75" customHeight="1" x14ac:dyDescent="0.25">
      <c r="A411" s="121"/>
      <c r="B411" s="121"/>
      <c r="C411" s="121"/>
      <c r="D411" s="121"/>
      <c r="E411" s="121"/>
      <c r="F411" s="121"/>
      <c r="G411" s="121"/>
      <c r="H411" s="121"/>
      <c r="I411" s="121"/>
      <c r="J411" s="121"/>
      <c r="K411" s="121"/>
      <c r="L411" s="121"/>
      <c r="M411" s="121"/>
      <c r="N411" s="121"/>
      <c r="O411" s="121"/>
      <c r="P411" s="121"/>
      <c r="Q411" s="121"/>
      <c r="R411" s="121"/>
      <c r="S411" s="121"/>
      <c r="T411" s="121"/>
    </row>
    <row r="412" spans="1:20" ht="15.75" customHeight="1" x14ac:dyDescent="0.25">
      <c r="A412" s="121"/>
      <c r="B412" s="121"/>
      <c r="C412" s="121"/>
      <c r="D412" s="121"/>
      <c r="E412" s="121"/>
      <c r="F412" s="121"/>
      <c r="G412" s="121"/>
      <c r="H412" s="121"/>
      <c r="I412" s="121"/>
      <c r="J412" s="121"/>
      <c r="K412" s="121"/>
      <c r="L412" s="121"/>
      <c r="M412" s="121"/>
      <c r="N412" s="121"/>
      <c r="O412" s="121"/>
      <c r="P412" s="121"/>
      <c r="Q412" s="121"/>
      <c r="R412" s="121"/>
      <c r="S412" s="121"/>
      <c r="T412" s="121"/>
    </row>
    <row r="413" spans="1:20" ht="15.75" customHeight="1" x14ac:dyDescent="0.25">
      <c r="A413" s="121"/>
      <c r="B413" s="121"/>
      <c r="C413" s="121"/>
      <c r="D413" s="121"/>
      <c r="E413" s="121"/>
      <c r="F413" s="121"/>
      <c r="G413" s="121"/>
      <c r="H413" s="121"/>
      <c r="I413" s="121"/>
      <c r="J413" s="121"/>
      <c r="K413" s="121"/>
      <c r="L413" s="121"/>
      <c r="M413" s="121"/>
      <c r="N413" s="121"/>
      <c r="O413" s="121"/>
      <c r="P413" s="121"/>
      <c r="Q413" s="121"/>
      <c r="R413" s="121"/>
      <c r="S413" s="121"/>
      <c r="T413" s="121"/>
    </row>
    <row r="414" spans="1:20" ht="15.75" customHeight="1" x14ac:dyDescent="0.25">
      <c r="A414" s="121"/>
      <c r="B414" s="121"/>
      <c r="C414" s="121"/>
      <c r="D414" s="121"/>
      <c r="E414" s="121"/>
      <c r="F414" s="121"/>
      <c r="G414" s="121"/>
      <c r="H414" s="121"/>
      <c r="I414" s="121"/>
      <c r="J414" s="121"/>
      <c r="K414" s="121"/>
      <c r="L414" s="121"/>
      <c r="M414" s="121"/>
      <c r="N414" s="121"/>
      <c r="O414" s="121"/>
      <c r="P414" s="121"/>
      <c r="Q414" s="121"/>
      <c r="R414" s="121"/>
      <c r="S414" s="121"/>
      <c r="T414" s="121"/>
    </row>
    <row r="415" spans="1:20" ht="15.75" customHeight="1" x14ac:dyDescent="0.25">
      <c r="A415" s="121"/>
      <c r="B415" s="121"/>
      <c r="C415" s="121"/>
      <c r="D415" s="121"/>
      <c r="E415" s="121"/>
      <c r="F415" s="121"/>
      <c r="G415" s="121"/>
      <c r="H415" s="121"/>
      <c r="I415" s="121"/>
      <c r="J415" s="121"/>
      <c r="K415" s="121"/>
      <c r="L415" s="121"/>
      <c r="M415" s="121"/>
      <c r="N415" s="121"/>
      <c r="O415" s="121"/>
      <c r="P415" s="121"/>
      <c r="Q415" s="121"/>
      <c r="R415" s="121"/>
      <c r="S415" s="121"/>
      <c r="T415" s="121"/>
    </row>
    <row r="416" spans="1:20" ht="15.75" customHeight="1" x14ac:dyDescent="0.25">
      <c r="A416" s="121"/>
      <c r="B416" s="121"/>
      <c r="C416" s="121"/>
      <c r="D416" s="121"/>
      <c r="E416" s="121"/>
      <c r="F416" s="121"/>
      <c r="G416" s="121"/>
      <c r="H416" s="121"/>
      <c r="I416" s="121"/>
      <c r="J416" s="121"/>
      <c r="K416" s="121"/>
      <c r="L416" s="121"/>
      <c r="M416" s="121"/>
      <c r="N416" s="121"/>
      <c r="O416" s="121"/>
      <c r="P416" s="121"/>
      <c r="Q416" s="121"/>
      <c r="R416" s="121"/>
      <c r="S416" s="121"/>
      <c r="T416" s="121"/>
    </row>
    <row r="417" spans="1:20" ht="15.75" customHeight="1" x14ac:dyDescent="0.25">
      <c r="A417" s="121"/>
      <c r="B417" s="121"/>
      <c r="C417" s="121"/>
      <c r="D417" s="121"/>
      <c r="E417" s="121"/>
      <c r="F417" s="121"/>
      <c r="G417" s="121"/>
      <c r="H417" s="121"/>
      <c r="I417" s="121"/>
      <c r="J417" s="121"/>
      <c r="K417" s="121"/>
      <c r="L417" s="121"/>
      <c r="M417" s="121"/>
      <c r="N417" s="121"/>
      <c r="O417" s="121"/>
      <c r="P417" s="121"/>
      <c r="Q417" s="121"/>
      <c r="R417" s="121"/>
      <c r="S417" s="121"/>
      <c r="T417" s="121"/>
    </row>
    <row r="418" spans="1:20" ht="15.75" customHeight="1" x14ac:dyDescent="0.25">
      <c r="A418" s="121"/>
      <c r="B418" s="121"/>
      <c r="C418" s="121"/>
      <c r="D418" s="121"/>
      <c r="E418" s="121"/>
      <c r="F418" s="121"/>
      <c r="G418" s="121"/>
      <c r="H418" s="121"/>
      <c r="I418" s="121"/>
      <c r="J418" s="121"/>
      <c r="K418" s="121"/>
      <c r="L418" s="121"/>
      <c r="M418" s="121"/>
      <c r="N418" s="121"/>
      <c r="O418" s="121"/>
      <c r="P418" s="121"/>
      <c r="Q418" s="121"/>
      <c r="R418" s="121"/>
      <c r="S418" s="121"/>
      <c r="T418" s="121"/>
    </row>
    <row r="419" spans="1:20" ht="15.75" customHeight="1" x14ac:dyDescent="0.25">
      <c r="A419" s="121"/>
      <c r="B419" s="121"/>
      <c r="C419" s="121"/>
      <c r="D419" s="121"/>
      <c r="E419" s="121"/>
      <c r="F419" s="121"/>
      <c r="G419" s="121"/>
      <c r="H419" s="121"/>
      <c r="I419" s="121"/>
      <c r="J419" s="121"/>
      <c r="K419" s="121"/>
      <c r="L419" s="121"/>
      <c r="M419" s="121"/>
      <c r="N419" s="121"/>
      <c r="O419" s="121"/>
      <c r="P419" s="121"/>
      <c r="Q419" s="121"/>
      <c r="R419" s="121"/>
      <c r="S419" s="121"/>
      <c r="T419" s="121"/>
    </row>
    <row r="420" spans="1:20" ht="15.75" customHeight="1" x14ac:dyDescent="0.25">
      <c r="A420" s="121"/>
      <c r="B420" s="121"/>
      <c r="C420" s="121"/>
      <c r="D420" s="121"/>
      <c r="E420" s="121"/>
      <c r="F420" s="121"/>
      <c r="G420" s="121"/>
      <c r="H420" s="121"/>
      <c r="I420" s="121"/>
      <c r="J420" s="121"/>
      <c r="K420" s="121"/>
      <c r="L420" s="121"/>
      <c r="M420" s="121"/>
      <c r="N420" s="121"/>
      <c r="O420" s="121"/>
      <c r="P420" s="121"/>
      <c r="Q420" s="121"/>
      <c r="R420" s="121"/>
      <c r="S420" s="121"/>
      <c r="T420" s="121"/>
    </row>
    <row r="421" spans="1:20" ht="15.75" customHeight="1" x14ac:dyDescent="0.25">
      <c r="A421" s="121"/>
      <c r="B421" s="121"/>
      <c r="C421" s="121"/>
      <c r="D421" s="121"/>
      <c r="E421" s="121"/>
      <c r="F421" s="121"/>
      <c r="G421" s="121"/>
      <c r="H421" s="121"/>
      <c r="I421" s="121"/>
      <c r="J421" s="121"/>
      <c r="K421" s="121"/>
      <c r="L421" s="121"/>
      <c r="M421" s="121"/>
      <c r="N421" s="121"/>
      <c r="O421" s="121"/>
      <c r="P421" s="121"/>
      <c r="Q421" s="121"/>
      <c r="R421" s="121"/>
      <c r="S421" s="121"/>
      <c r="T421" s="121"/>
    </row>
    <row r="422" spans="1:20" ht="15.75" customHeight="1" x14ac:dyDescent="0.25">
      <c r="A422" s="121"/>
      <c r="B422" s="121"/>
      <c r="C422" s="121"/>
      <c r="D422" s="121"/>
      <c r="E422" s="121"/>
      <c r="F422" s="121"/>
      <c r="G422" s="121"/>
      <c r="H422" s="121"/>
      <c r="I422" s="121"/>
      <c r="J422" s="121"/>
      <c r="K422" s="121"/>
      <c r="L422" s="121"/>
      <c r="M422" s="121"/>
      <c r="N422" s="121"/>
      <c r="O422" s="121"/>
      <c r="P422" s="121"/>
      <c r="Q422" s="121"/>
      <c r="R422" s="121"/>
      <c r="S422" s="121"/>
      <c r="T422" s="121"/>
    </row>
    <row r="423" spans="1:20" ht="15.75" customHeight="1" x14ac:dyDescent="0.25">
      <c r="A423" s="121"/>
      <c r="B423" s="121"/>
      <c r="C423" s="121"/>
      <c r="D423" s="121"/>
      <c r="E423" s="121"/>
      <c r="F423" s="121"/>
      <c r="G423" s="121"/>
      <c r="H423" s="121"/>
      <c r="I423" s="121"/>
      <c r="J423" s="121"/>
      <c r="K423" s="121"/>
      <c r="L423" s="121"/>
      <c r="M423" s="121"/>
      <c r="N423" s="121"/>
      <c r="O423" s="121"/>
      <c r="P423" s="121"/>
      <c r="Q423" s="121"/>
      <c r="R423" s="121"/>
      <c r="S423" s="121"/>
      <c r="T423" s="121"/>
    </row>
    <row r="424" spans="1:20" ht="15.75" customHeight="1" x14ac:dyDescent="0.25">
      <c r="A424" s="121"/>
      <c r="B424" s="121"/>
      <c r="C424" s="121"/>
      <c r="D424" s="121"/>
      <c r="E424" s="121"/>
      <c r="F424" s="121"/>
      <c r="G424" s="121"/>
      <c r="H424" s="121"/>
      <c r="I424" s="121"/>
      <c r="J424" s="121"/>
      <c r="K424" s="121"/>
      <c r="L424" s="121"/>
      <c r="M424" s="121"/>
      <c r="N424" s="121"/>
      <c r="O424" s="121"/>
      <c r="P424" s="121"/>
      <c r="Q424" s="121"/>
      <c r="R424" s="121"/>
      <c r="S424" s="121"/>
      <c r="T424" s="121"/>
    </row>
    <row r="425" spans="1:20" ht="15.75" customHeight="1" x14ac:dyDescent="0.25">
      <c r="A425" s="121"/>
      <c r="B425" s="121"/>
      <c r="C425" s="121"/>
      <c r="D425" s="121"/>
      <c r="E425" s="121"/>
      <c r="F425" s="121"/>
      <c r="G425" s="121"/>
      <c r="H425" s="121"/>
      <c r="I425" s="121"/>
      <c r="J425" s="121"/>
      <c r="K425" s="121"/>
      <c r="L425" s="121"/>
      <c r="M425" s="121"/>
      <c r="N425" s="121"/>
      <c r="O425" s="121"/>
      <c r="P425" s="121"/>
      <c r="Q425" s="121"/>
      <c r="R425" s="121"/>
      <c r="S425" s="121"/>
      <c r="T425" s="121"/>
    </row>
    <row r="426" spans="1:20" ht="15.75" customHeight="1" x14ac:dyDescent="0.25">
      <c r="A426" s="121"/>
      <c r="B426" s="121"/>
      <c r="C426" s="121"/>
      <c r="D426" s="121"/>
      <c r="E426" s="121"/>
      <c r="F426" s="121"/>
      <c r="G426" s="121"/>
      <c r="H426" s="121"/>
      <c r="I426" s="121"/>
      <c r="J426" s="121"/>
      <c r="K426" s="121"/>
      <c r="L426" s="121"/>
      <c r="M426" s="121"/>
      <c r="N426" s="121"/>
      <c r="O426" s="121"/>
      <c r="P426" s="121"/>
      <c r="Q426" s="121"/>
      <c r="R426" s="121"/>
      <c r="S426" s="121"/>
      <c r="T426" s="121"/>
    </row>
    <row r="427" spans="1:20" ht="15.75" customHeight="1" x14ac:dyDescent="0.25">
      <c r="A427" s="121"/>
      <c r="B427" s="121"/>
      <c r="C427" s="121"/>
      <c r="D427" s="121"/>
      <c r="E427" s="121"/>
      <c r="F427" s="121"/>
      <c r="G427" s="121"/>
      <c r="H427" s="121"/>
      <c r="I427" s="121"/>
      <c r="J427" s="121"/>
      <c r="K427" s="121"/>
      <c r="L427" s="121"/>
      <c r="M427" s="121"/>
      <c r="N427" s="121"/>
      <c r="O427" s="121"/>
      <c r="P427" s="121"/>
      <c r="Q427" s="121"/>
      <c r="R427" s="121"/>
      <c r="S427" s="121"/>
      <c r="T427" s="121"/>
    </row>
    <row r="428" spans="1:20" ht="15.75" customHeight="1" x14ac:dyDescent="0.25">
      <c r="A428" s="121"/>
      <c r="B428" s="121"/>
      <c r="C428" s="121"/>
      <c r="D428" s="121"/>
      <c r="E428" s="121"/>
      <c r="F428" s="121"/>
      <c r="G428" s="121"/>
      <c r="H428" s="121"/>
      <c r="I428" s="121"/>
      <c r="J428" s="121"/>
      <c r="K428" s="121"/>
      <c r="L428" s="121"/>
      <c r="M428" s="121"/>
      <c r="N428" s="121"/>
      <c r="O428" s="121"/>
      <c r="P428" s="121"/>
      <c r="Q428" s="121"/>
      <c r="R428" s="121"/>
      <c r="S428" s="121"/>
      <c r="T428" s="121"/>
    </row>
    <row r="429" spans="1:20" ht="15.75" customHeight="1" x14ac:dyDescent="0.25">
      <c r="A429" s="121"/>
      <c r="B429" s="121"/>
      <c r="C429" s="121"/>
      <c r="D429" s="121"/>
      <c r="E429" s="121"/>
      <c r="F429" s="121"/>
      <c r="G429" s="121"/>
      <c r="H429" s="121"/>
      <c r="I429" s="121"/>
      <c r="J429" s="121"/>
      <c r="K429" s="121"/>
      <c r="L429" s="121"/>
      <c r="M429" s="121"/>
      <c r="N429" s="121"/>
      <c r="O429" s="121"/>
      <c r="P429" s="121"/>
      <c r="Q429" s="121"/>
      <c r="R429" s="121"/>
      <c r="S429" s="121"/>
      <c r="T429" s="121"/>
    </row>
    <row r="430" spans="1:20" ht="15.75" customHeight="1" x14ac:dyDescent="0.25">
      <c r="A430" s="121"/>
      <c r="B430" s="121"/>
      <c r="C430" s="121"/>
      <c r="D430" s="121"/>
      <c r="E430" s="121"/>
      <c r="F430" s="121"/>
      <c r="G430" s="121"/>
      <c r="H430" s="121"/>
      <c r="I430" s="121"/>
      <c r="J430" s="121"/>
      <c r="K430" s="121"/>
      <c r="L430" s="121"/>
      <c r="M430" s="121"/>
      <c r="N430" s="121"/>
      <c r="O430" s="121"/>
      <c r="P430" s="121"/>
      <c r="Q430" s="121"/>
      <c r="R430" s="121"/>
      <c r="S430" s="121"/>
      <c r="T430" s="121"/>
    </row>
    <row r="431" spans="1:20" ht="15.75" customHeight="1" x14ac:dyDescent="0.25">
      <c r="A431" s="121"/>
      <c r="B431" s="121"/>
      <c r="C431" s="121"/>
      <c r="D431" s="121"/>
      <c r="E431" s="121"/>
      <c r="F431" s="121"/>
      <c r="G431" s="121"/>
      <c r="H431" s="121"/>
      <c r="I431" s="121"/>
      <c r="J431" s="121"/>
      <c r="K431" s="121"/>
      <c r="L431" s="121"/>
      <c r="M431" s="121"/>
      <c r="N431" s="121"/>
      <c r="O431" s="121"/>
      <c r="P431" s="121"/>
      <c r="Q431" s="121"/>
      <c r="R431" s="121"/>
      <c r="S431" s="121"/>
      <c r="T431" s="121"/>
    </row>
    <row r="432" spans="1:20" ht="15.75" customHeight="1" x14ac:dyDescent="0.25">
      <c r="A432" s="121"/>
      <c r="B432" s="121"/>
      <c r="C432" s="121"/>
      <c r="D432" s="121"/>
      <c r="E432" s="121"/>
      <c r="F432" s="121"/>
      <c r="G432" s="121"/>
      <c r="H432" s="121"/>
      <c r="I432" s="121"/>
      <c r="J432" s="121"/>
      <c r="K432" s="121"/>
      <c r="L432" s="121"/>
      <c r="M432" s="121"/>
      <c r="N432" s="121"/>
      <c r="O432" s="121"/>
      <c r="P432" s="121"/>
      <c r="Q432" s="121"/>
      <c r="R432" s="121"/>
      <c r="S432" s="121"/>
      <c r="T432" s="121"/>
    </row>
    <row r="433" spans="1:20" ht="15.75" customHeight="1" x14ac:dyDescent="0.25">
      <c r="A433" s="121"/>
      <c r="B433" s="121"/>
      <c r="C433" s="121"/>
      <c r="D433" s="121"/>
      <c r="E433" s="121"/>
      <c r="F433" s="121"/>
      <c r="G433" s="121"/>
      <c r="H433" s="121"/>
      <c r="I433" s="121"/>
      <c r="J433" s="121"/>
      <c r="K433" s="121"/>
      <c r="L433" s="121"/>
      <c r="M433" s="121"/>
      <c r="N433" s="121"/>
      <c r="O433" s="121"/>
      <c r="P433" s="121"/>
      <c r="Q433" s="121"/>
      <c r="R433" s="121"/>
      <c r="S433" s="121"/>
      <c r="T433" s="121"/>
    </row>
    <row r="434" spans="1:20" ht="15.75" customHeight="1" x14ac:dyDescent="0.25">
      <c r="A434" s="121"/>
      <c r="B434" s="121"/>
      <c r="C434" s="121"/>
      <c r="D434" s="121"/>
      <c r="E434" s="121"/>
      <c r="F434" s="121"/>
      <c r="G434" s="121"/>
      <c r="H434" s="121"/>
      <c r="I434" s="121"/>
      <c r="J434" s="121"/>
      <c r="K434" s="121"/>
      <c r="L434" s="121"/>
      <c r="M434" s="121"/>
      <c r="N434" s="121"/>
      <c r="O434" s="121"/>
      <c r="P434" s="121"/>
      <c r="Q434" s="121"/>
      <c r="R434" s="121"/>
      <c r="S434" s="121"/>
      <c r="T434" s="121"/>
    </row>
    <row r="435" spans="1:20" ht="15.75" customHeight="1" x14ac:dyDescent="0.25">
      <c r="A435" s="121"/>
      <c r="B435" s="121"/>
      <c r="C435" s="121"/>
      <c r="D435" s="121"/>
      <c r="E435" s="121"/>
      <c r="F435" s="121"/>
      <c r="G435" s="121"/>
      <c r="H435" s="121"/>
      <c r="I435" s="121"/>
      <c r="J435" s="121"/>
      <c r="K435" s="121"/>
      <c r="L435" s="121"/>
      <c r="M435" s="121"/>
      <c r="N435" s="121"/>
      <c r="O435" s="121"/>
      <c r="P435" s="121"/>
      <c r="Q435" s="121"/>
      <c r="R435" s="121"/>
      <c r="S435" s="121"/>
      <c r="T435" s="121"/>
    </row>
    <row r="436" spans="1:20" ht="15.75" customHeight="1" x14ac:dyDescent="0.25">
      <c r="A436" s="121"/>
      <c r="B436" s="121"/>
      <c r="C436" s="121"/>
      <c r="D436" s="121"/>
      <c r="E436" s="121"/>
      <c r="F436" s="121"/>
      <c r="G436" s="121"/>
      <c r="H436" s="121"/>
      <c r="I436" s="121"/>
      <c r="J436" s="121"/>
      <c r="K436" s="121"/>
      <c r="L436" s="121"/>
      <c r="M436" s="121"/>
      <c r="N436" s="121"/>
      <c r="O436" s="121"/>
      <c r="P436" s="121"/>
      <c r="Q436" s="121"/>
      <c r="R436" s="121"/>
      <c r="S436" s="121"/>
      <c r="T436" s="121"/>
    </row>
    <row r="437" spans="1:20" ht="15.75" customHeight="1" x14ac:dyDescent="0.25">
      <c r="A437" s="121"/>
      <c r="B437" s="121"/>
      <c r="C437" s="121"/>
      <c r="D437" s="121"/>
      <c r="E437" s="121"/>
      <c r="F437" s="121"/>
      <c r="G437" s="121"/>
      <c r="H437" s="121"/>
      <c r="I437" s="121"/>
      <c r="J437" s="121"/>
      <c r="K437" s="121"/>
      <c r="L437" s="121"/>
      <c r="M437" s="121"/>
      <c r="N437" s="121"/>
      <c r="O437" s="121"/>
      <c r="P437" s="121"/>
      <c r="Q437" s="121"/>
      <c r="R437" s="121"/>
      <c r="S437" s="121"/>
      <c r="T437" s="121"/>
    </row>
    <row r="438" spans="1:20" ht="15.75" customHeight="1" x14ac:dyDescent="0.25">
      <c r="A438" s="121"/>
      <c r="B438" s="121"/>
      <c r="C438" s="121"/>
      <c r="D438" s="121"/>
      <c r="E438" s="121"/>
      <c r="F438" s="121"/>
      <c r="G438" s="121"/>
      <c r="H438" s="121"/>
      <c r="I438" s="121"/>
      <c r="J438" s="121"/>
      <c r="K438" s="121"/>
      <c r="L438" s="121"/>
      <c r="M438" s="121"/>
      <c r="N438" s="121"/>
      <c r="O438" s="121"/>
      <c r="P438" s="121"/>
      <c r="Q438" s="121"/>
      <c r="R438" s="121"/>
      <c r="S438" s="121"/>
      <c r="T438" s="121"/>
    </row>
    <row r="439" spans="1:20" ht="15.75" customHeight="1" x14ac:dyDescent="0.25">
      <c r="A439" s="121"/>
      <c r="B439" s="121"/>
      <c r="C439" s="121"/>
      <c r="D439" s="121"/>
      <c r="E439" s="121"/>
      <c r="F439" s="121"/>
      <c r="G439" s="121"/>
      <c r="H439" s="121"/>
      <c r="I439" s="121"/>
      <c r="J439" s="121"/>
      <c r="K439" s="121"/>
      <c r="L439" s="121"/>
      <c r="M439" s="121"/>
      <c r="N439" s="121"/>
      <c r="O439" s="121"/>
      <c r="P439" s="121"/>
      <c r="Q439" s="121"/>
      <c r="R439" s="121"/>
      <c r="S439" s="121"/>
      <c r="T439" s="121"/>
    </row>
    <row r="440" spans="1:20" ht="15.75" customHeight="1" x14ac:dyDescent="0.25">
      <c r="A440" s="121"/>
      <c r="B440" s="121"/>
      <c r="C440" s="121"/>
      <c r="D440" s="121"/>
      <c r="E440" s="121"/>
      <c r="F440" s="121"/>
      <c r="G440" s="121"/>
      <c r="H440" s="121"/>
      <c r="I440" s="121"/>
      <c r="J440" s="121"/>
      <c r="K440" s="121"/>
      <c r="L440" s="121"/>
      <c r="M440" s="121"/>
      <c r="N440" s="121"/>
      <c r="O440" s="121"/>
      <c r="P440" s="121"/>
      <c r="Q440" s="121"/>
      <c r="R440" s="121"/>
      <c r="S440" s="121"/>
      <c r="T440" s="121"/>
    </row>
    <row r="441" spans="1:20" ht="15.75" customHeight="1" x14ac:dyDescent="0.25">
      <c r="A441" s="121"/>
      <c r="B441" s="121"/>
      <c r="C441" s="121"/>
      <c r="D441" s="121"/>
      <c r="E441" s="121"/>
      <c r="F441" s="121"/>
      <c r="G441" s="121"/>
      <c r="H441" s="121"/>
      <c r="I441" s="121"/>
      <c r="J441" s="121"/>
      <c r="K441" s="121"/>
      <c r="L441" s="121"/>
      <c r="M441" s="121"/>
      <c r="N441" s="121"/>
      <c r="O441" s="121"/>
      <c r="P441" s="121"/>
      <c r="Q441" s="121"/>
      <c r="R441" s="121"/>
      <c r="S441" s="121"/>
      <c r="T441" s="121"/>
    </row>
    <row r="442" spans="1:20" ht="15.75" customHeight="1" x14ac:dyDescent="0.25">
      <c r="A442" s="121"/>
      <c r="B442" s="121"/>
      <c r="C442" s="121"/>
      <c r="D442" s="121"/>
      <c r="E442" s="121"/>
      <c r="F442" s="121"/>
      <c r="G442" s="121"/>
      <c r="H442" s="121"/>
      <c r="I442" s="121"/>
      <c r="J442" s="121"/>
      <c r="K442" s="121"/>
      <c r="L442" s="121"/>
      <c r="M442" s="121"/>
      <c r="N442" s="121"/>
      <c r="O442" s="121"/>
      <c r="P442" s="121"/>
      <c r="Q442" s="121"/>
      <c r="R442" s="121"/>
      <c r="S442" s="121"/>
      <c r="T442" s="121"/>
    </row>
    <row r="443" spans="1:20" ht="15.75" customHeight="1" x14ac:dyDescent="0.25">
      <c r="A443" s="121"/>
      <c r="B443" s="121"/>
      <c r="C443" s="121"/>
      <c r="D443" s="121"/>
      <c r="E443" s="121"/>
      <c r="F443" s="121"/>
      <c r="G443" s="121"/>
      <c r="H443" s="121"/>
      <c r="I443" s="121"/>
      <c r="J443" s="121"/>
      <c r="K443" s="121"/>
      <c r="L443" s="121"/>
      <c r="M443" s="121"/>
      <c r="N443" s="121"/>
      <c r="O443" s="121"/>
      <c r="P443" s="121"/>
      <c r="Q443" s="121"/>
      <c r="R443" s="121"/>
      <c r="S443" s="121"/>
      <c r="T443" s="121"/>
    </row>
    <row r="444" spans="1:20" ht="15.75" customHeight="1" x14ac:dyDescent="0.25">
      <c r="A444" s="121"/>
      <c r="B444" s="121"/>
      <c r="C444" s="121"/>
      <c r="D444" s="121"/>
      <c r="E444" s="121"/>
      <c r="F444" s="121"/>
      <c r="G444" s="121"/>
      <c r="H444" s="121"/>
      <c r="I444" s="121"/>
      <c r="J444" s="121"/>
      <c r="K444" s="121"/>
      <c r="L444" s="121"/>
      <c r="M444" s="121"/>
      <c r="N444" s="121"/>
      <c r="O444" s="121"/>
      <c r="P444" s="121"/>
      <c r="Q444" s="121"/>
      <c r="R444" s="121"/>
      <c r="S444" s="121"/>
      <c r="T444" s="121"/>
    </row>
    <row r="445" spans="1:20" ht="15.75" customHeight="1" x14ac:dyDescent="0.25">
      <c r="A445" s="121"/>
      <c r="B445" s="121"/>
      <c r="C445" s="121"/>
      <c r="D445" s="121"/>
      <c r="E445" s="121"/>
      <c r="F445" s="121"/>
      <c r="G445" s="121"/>
      <c r="H445" s="121"/>
      <c r="I445" s="121"/>
      <c r="J445" s="121"/>
      <c r="K445" s="121"/>
      <c r="L445" s="121"/>
      <c r="M445" s="121"/>
      <c r="N445" s="121"/>
      <c r="O445" s="121"/>
      <c r="P445" s="121"/>
      <c r="Q445" s="121"/>
      <c r="R445" s="121"/>
      <c r="S445" s="121"/>
      <c r="T445" s="121"/>
    </row>
    <row r="446" spans="1:20" ht="15.75" customHeight="1" x14ac:dyDescent="0.25">
      <c r="A446" s="121"/>
      <c r="B446" s="121"/>
      <c r="C446" s="121"/>
      <c r="D446" s="121"/>
      <c r="E446" s="121"/>
      <c r="F446" s="121"/>
      <c r="G446" s="121"/>
      <c r="H446" s="121"/>
      <c r="I446" s="121"/>
      <c r="J446" s="121"/>
      <c r="K446" s="121"/>
      <c r="L446" s="121"/>
      <c r="M446" s="121"/>
      <c r="N446" s="121"/>
      <c r="O446" s="121"/>
      <c r="P446" s="121"/>
      <c r="Q446" s="121"/>
      <c r="R446" s="121"/>
      <c r="S446" s="121"/>
      <c r="T446" s="121"/>
    </row>
    <row r="447" spans="1:20" ht="15.75" customHeight="1" x14ac:dyDescent="0.25">
      <c r="A447" s="121"/>
      <c r="B447" s="121"/>
      <c r="C447" s="121"/>
      <c r="D447" s="121"/>
      <c r="E447" s="121"/>
      <c r="F447" s="121"/>
      <c r="G447" s="121"/>
      <c r="H447" s="121"/>
      <c r="I447" s="121"/>
      <c r="J447" s="121"/>
      <c r="K447" s="121"/>
      <c r="L447" s="121"/>
      <c r="M447" s="121"/>
      <c r="N447" s="121"/>
      <c r="O447" s="121"/>
      <c r="P447" s="121"/>
      <c r="Q447" s="121"/>
      <c r="R447" s="121"/>
      <c r="S447" s="121"/>
      <c r="T447" s="121"/>
    </row>
    <row r="448" spans="1:20" ht="15.75" customHeight="1" x14ac:dyDescent="0.25">
      <c r="A448" s="121"/>
      <c r="B448" s="121"/>
      <c r="C448" s="121"/>
      <c r="D448" s="121"/>
      <c r="E448" s="121"/>
      <c r="F448" s="121"/>
      <c r="G448" s="121"/>
      <c r="H448" s="121"/>
      <c r="I448" s="121"/>
      <c r="J448" s="121"/>
      <c r="K448" s="121"/>
      <c r="L448" s="121"/>
      <c r="M448" s="121"/>
      <c r="N448" s="121"/>
      <c r="O448" s="121"/>
      <c r="P448" s="121"/>
      <c r="Q448" s="121"/>
      <c r="R448" s="121"/>
      <c r="S448" s="121"/>
      <c r="T448" s="121"/>
    </row>
    <row r="449" spans="1:20" ht="15.75" customHeight="1" x14ac:dyDescent="0.25">
      <c r="A449" s="121"/>
      <c r="B449" s="121"/>
      <c r="C449" s="121"/>
      <c r="D449" s="121"/>
      <c r="E449" s="121"/>
      <c r="F449" s="121"/>
      <c r="G449" s="121"/>
      <c r="H449" s="121"/>
      <c r="I449" s="121"/>
      <c r="J449" s="121"/>
      <c r="K449" s="121"/>
      <c r="L449" s="121"/>
      <c r="M449" s="121"/>
      <c r="N449" s="121"/>
      <c r="O449" s="121"/>
      <c r="P449" s="121"/>
      <c r="Q449" s="121"/>
      <c r="R449" s="121"/>
      <c r="S449" s="121"/>
      <c r="T449" s="121"/>
    </row>
    <row r="450" spans="1:20" ht="15.75" customHeight="1" x14ac:dyDescent="0.25">
      <c r="A450" s="121"/>
      <c r="B450" s="121"/>
      <c r="C450" s="121"/>
      <c r="D450" s="121"/>
      <c r="E450" s="121"/>
      <c r="F450" s="121"/>
      <c r="G450" s="121"/>
      <c r="H450" s="121"/>
      <c r="I450" s="121"/>
      <c r="J450" s="121"/>
      <c r="K450" s="121"/>
      <c r="L450" s="121"/>
      <c r="M450" s="121"/>
      <c r="N450" s="121"/>
      <c r="O450" s="121"/>
      <c r="P450" s="121"/>
      <c r="Q450" s="121"/>
      <c r="R450" s="121"/>
      <c r="S450" s="121"/>
      <c r="T450" s="121"/>
    </row>
    <row r="451" spans="1:20" ht="15.75" customHeight="1" x14ac:dyDescent="0.25">
      <c r="A451" s="121"/>
      <c r="B451" s="121"/>
      <c r="C451" s="121"/>
      <c r="D451" s="121"/>
      <c r="E451" s="121"/>
      <c r="F451" s="121"/>
      <c r="G451" s="121"/>
      <c r="H451" s="121"/>
      <c r="I451" s="121"/>
      <c r="J451" s="121"/>
      <c r="K451" s="121"/>
      <c r="L451" s="121"/>
      <c r="M451" s="121"/>
      <c r="N451" s="121"/>
      <c r="O451" s="121"/>
      <c r="P451" s="121"/>
      <c r="Q451" s="121"/>
      <c r="R451" s="121"/>
      <c r="S451" s="121"/>
      <c r="T451" s="121"/>
    </row>
    <row r="452" spans="1:20" ht="15.75" customHeight="1" x14ac:dyDescent="0.25">
      <c r="A452" s="121"/>
      <c r="B452" s="121"/>
      <c r="C452" s="121"/>
      <c r="D452" s="121"/>
      <c r="E452" s="121"/>
      <c r="F452" s="121"/>
      <c r="G452" s="121"/>
      <c r="H452" s="121"/>
      <c r="I452" s="121"/>
      <c r="J452" s="121"/>
      <c r="K452" s="121"/>
      <c r="L452" s="121"/>
      <c r="M452" s="121"/>
      <c r="N452" s="121"/>
      <c r="O452" s="121"/>
      <c r="P452" s="121"/>
      <c r="Q452" s="121"/>
      <c r="R452" s="121"/>
      <c r="S452" s="121"/>
      <c r="T452" s="121"/>
    </row>
    <row r="453" spans="1:20" ht="15.75" customHeight="1" x14ac:dyDescent="0.25">
      <c r="A453" s="121"/>
      <c r="B453" s="121"/>
      <c r="C453" s="121"/>
      <c r="D453" s="121"/>
      <c r="E453" s="121"/>
      <c r="F453" s="121"/>
      <c r="G453" s="121"/>
      <c r="H453" s="121"/>
      <c r="I453" s="121"/>
      <c r="J453" s="121"/>
      <c r="K453" s="121"/>
      <c r="L453" s="121"/>
      <c r="M453" s="121"/>
      <c r="N453" s="121"/>
      <c r="O453" s="121"/>
      <c r="P453" s="121"/>
      <c r="Q453" s="121"/>
      <c r="R453" s="121"/>
      <c r="S453" s="121"/>
      <c r="T453" s="121"/>
    </row>
    <row r="454" spans="1:20" ht="15.75" customHeight="1" x14ac:dyDescent="0.25">
      <c r="A454" s="121"/>
      <c r="B454" s="121"/>
      <c r="C454" s="121"/>
      <c r="D454" s="121"/>
      <c r="E454" s="121"/>
      <c r="F454" s="121"/>
      <c r="G454" s="121"/>
      <c r="H454" s="121"/>
      <c r="I454" s="121"/>
      <c r="J454" s="121"/>
      <c r="K454" s="121"/>
      <c r="L454" s="121"/>
      <c r="M454" s="121"/>
      <c r="N454" s="121"/>
      <c r="O454" s="121"/>
      <c r="P454" s="121"/>
      <c r="Q454" s="121"/>
      <c r="R454" s="121"/>
      <c r="S454" s="121"/>
      <c r="T454" s="121"/>
    </row>
    <row r="455" spans="1:20" ht="15.75" customHeight="1" x14ac:dyDescent="0.25">
      <c r="A455" s="121"/>
      <c r="B455" s="121"/>
      <c r="C455" s="121"/>
      <c r="D455" s="121"/>
      <c r="E455" s="121"/>
      <c r="F455" s="121"/>
      <c r="G455" s="121"/>
      <c r="H455" s="121"/>
      <c r="I455" s="121"/>
      <c r="J455" s="121"/>
      <c r="K455" s="121"/>
      <c r="L455" s="121"/>
      <c r="M455" s="121"/>
      <c r="N455" s="121"/>
      <c r="O455" s="121"/>
      <c r="P455" s="121"/>
      <c r="Q455" s="121"/>
      <c r="R455" s="121"/>
      <c r="S455" s="121"/>
      <c r="T455" s="121"/>
    </row>
    <row r="456" spans="1:20" ht="15.75" customHeight="1" x14ac:dyDescent="0.25">
      <c r="A456" s="121"/>
      <c r="B456" s="121"/>
      <c r="C456" s="121"/>
      <c r="D456" s="121"/>
      <c r="E456" s="121"/>
      <c r="F456" s="121"/>
      <c r="G456" s="121"/>
      <c r="H456" s="121"/>
      <c r="I456" s="121"/>
      <c r="J456" s="121"/>
      <c r="K456" s="121"/>
      <c r="L456" s="121"/>
      <c r="M456" s="121"/>
      <c r="N456" s="121"/>
      <c r="O456" s="121"/>
      <c r="P456" s="121"/>
      <c r="Q456" s="121"/>
      <c r="R456" s="121"/>
      <c r="S456" s="121"/>
      <c r="T456" s="121"/>
    </row>
    <row r="457" spans="1:20" ht="15.75" customHeight="1" x14ac:dyDescent="0.25">
      <c r="A457" s="121"/>
      <c r="B457" s="121"/>
      <c r="C457" s="121"/>
      <c r="D457" s="121"/>
      <c r="E457" s="121"/>
      <c r="F457" s="121"/>
      <c r="G457" s="121"/>
      <c r="H457" s="121"/>
      <c r="I457" s="121"/>
      <c r="J457" s="121"/>
      <c r="K457" s="121"/>
      <c r="L457" s="121"/>
      <c r="M457" s="121"/>
      <c r="N457" s="121"/>
      <c r="O457" s="121"/>
      <c r="P457" s="121"/>
      <c r="Q457" s="121"/>
      <c r="R457" s="121"/>
      <c r="S457" s="121"/>
      <c r="T457" s="121"/>
    </row>
    <row r="458" spans="1:20" ht="15.75" customHeight="1" x14ac:dyDescent="0.25">
      <c r="A458" s="121"/>
      <c r="B458" s="121"/>
      <c r="C458" s="121"/>
      <c r="D458" s="121"/>
      <c r="E458" s="121"/>
      <c r="F458" s="121"/>
      <c r="G458" s="121"/>
      <c r="H458" s="121"/>
      <c r="I458" s="121"/>
      <c r="J458" s="121"/>
      <c r="K458" s="121"/>
      <c r="L458" s="121"/>
      <c r="M458" s="121"/>
      <c r="N458" s="121"/>
      <c r="O458" s="121"/>
      <c r="P458" s="121"/>
      <c r="Q458" s="121"/>
      <c r="R458" s="121"/>
      <c r="S458" s="121"/>
      <c r="T458" s="121"/>
    </row>
    <row r="459" spans="1:20" ht="15.75" customHeight="1" x14ac:dyDescent="0.25">
      <c r="A459" s="121"/>
      <c r="B459" s="121"/>
      <c r="C459" s="121"/>
      <c r="D459" s="121"/>
      <c r="E459" s="121"/>
      <c r="F459" s="121"/>
      <c r="G459" s="121"/>
      <c r="H459" s="121"/>
      <c r="I459" s="121"/>
      <c r="J459" s="121"/>
      <c r="K459" s="121"/>
      <c r="L459" s="121"/>
      <c r="M459" s="121"/>
      <c r="N459" s="121"/>
      <c r="O459" s="121"/>
      <c r="P459" s="121"/>
      <c r="Q459" s="121"/>
      <c r="R459" s="121"/>
      <c r="S459" s="121"/>
      <c r="T459" s="121"/>
    </row>
    <row r="460" spans="1:20" ht="15.75" customHeight="1" x14ac:dyDescent="0.25">
      <c r="A460" s="121"/>
      <c r="B460" s="121"/>
      <c r="C460" s="121"/>
      <c r="D460" s="121"/>
      <c r="E460" s="121"/>
      <c r="F460" s="121"/>
      <c r="G460" s="121"/>
      <c r="H460" s="121"/>
      <c r="I460" s="121"/>
      <c r="J460" s="121"/>
      <c r="K460" s="121"/>
      <c r="L460" s="121"/>
      <c r="M460" s="121"/>
      <c r="N460" s="121"/>
      <c r="O460" s="121"/>
      <c r="P460" s="121"/>
      <c r="Q460" s="121"/>
      <c r="R460" s="121"/>
      <c r="S460" s="121"/>
      <c r="T460" s="121"/>
    </row>
    <row r="461" spans="1:20" ht="15.75" customHeight="1" x14ac:dyDescent="0.25">
      <c r="A461" s="121"/>
      <c r="B461" s="121"/>
      <c r="C461" s="121"/>
      <c r="D461" s="121"/>
      <c r="E461" s="121"/>
      <c r="F461" s="121"/>
      <c r="G461" s="121"/>
      <c r="H461" s="121"/>
      <c r="I461" s="121"/>
      <c r="J461" s="121"/>
      <c r="K461" s="121"/>
      <c r="L461" s="121"/>
      <c r="M461" s="121"/>
      <c r="N461" s="121"/>
      <c r="O461" s="121"/>
      <c r="P461" s="121"/>
      <c r="Q461" s="121"/>
      <c r="R461" s="121"/>
      <c r="S461" s="121"/>
      <c r="T461" s="121"/>
    </row>
    <row r="462" spans="1:20" ht="15.75" customHeight="1" x14ac:dyDescent="0.25">
      <c r="A462" s="121"/>
      <c r="B462" s="121"/>
      <c r="C462" s="121"/>
      <c r="D462" s="121"/>
      <c r="E462" s="121"/>
      <c r="F462" s="121"/>
      <c r="G462" s="121"/>
      <c r="H462" s="121"/>
      <c r="I462" s="121"/>
      <c r="J462" s="121"/>
      <c r="K462" s="121"/>
      <c r="L462" s="121"/>
      <c r="M462" s="121"/>
      <c r="N462" s="121"/>
      <c r="O462" s="121"/>
      <c r="P462" s="121"/>
      <c r="Q462" s="121"/>
      <c r="R462" s="121"/>
      <c r="S462" s="121"/>
      <c r="T462" s="121"/>
    </row>
    <row r="463" spans="1:20" ht="15.75" customHeight="1" x14ac:dyDescent="0.25">
      <c r="A463" s="121"/>
      <c r="B463" s="121"/>
      <c r="C463" s="121"/>
      <c r="D463" s="121"/>
      <c r="E463" s="121"/>
      <c r="F463" s="121"/>
      <c r="G463" s="121"/>
      <c r="H463" s="121"/>
      <c r="I463" s="121"/>
      <c r="J463" s="121"/>
      <c r="K463" s="121"/>
      <c r="L463" s="121"/>
      <c r="M463" s="121"/>
      <c r="N463" s="121"/>
      <c r="O463" s="121"/>
      <c r="P463" s="121"/>
      <c r="Q463" s="121"/>
      <c r="R463" s="121"/>
      <c r="S463" s="121"/>
      <c r="T463" s="121"/>
    </row>
    <row r="464" spans="1:20" ht="15.75" customHeight="1" x14ac:dyDescent="0.25">
      <c r="A464" s="121"/>
      <c r="B464" s="121"/>
      <c r="C464" s="121"/>
      <c r="D464" s="121"/>
      <c r="E464" s="121"/>
      <c r="F464" s="121"/>
      <c r="G464" s="121"/>
      <c r="H464" s="121"/>
      <c r="I464" s="121"/>
      <c r="J464" s="121"/>
      <c r="K464" s="121"/>
      <c r="L464" s="121"/>
      <c r="M464" s="121"/>
      <c r="N464" s="121"/>
      <c r="O464" s="121"/>
      <c r="P464" s="121"/>
      <c r="Q464" s="121"/>
      <c r="R464" s="121"/>
      <c r="S464" s="121"/>
      <c r="T464" s="121"/>
    </row>
    <row r="465" spans="1:20" ht="15.75" customHeight="1" x14ac:dyDescent="0.25">
      <c r="A465" s="121"/>
      <c r="B465" s="121"/>
      <c r="C465" s="121"/>
      <c r="D465" s="121"/>
      <c r="E465" s="121"/>
      <c r="F465" s="121"/>
      <c r="G465" s="121"/>
      <c r="H465" s="121"/>
      <c r="I465" s="121"/>
      <c r="J465" s="121"/>
      <c r="K465" s="121"/>
      <c r="L465" s="121"/>
      <c r="M465" s="121"/>
      <c r="N465" s="121"/>
      <c r="O465" s="121"/>
      <c r="P465" s="121"/>
      <c r="Q465" s="121"/>
      <c r="R465" s="121"/>
      <c r="S465" s="121"/>
      <c r="T465" s="121"/>
    </row>
    <row r="466" spans="1:20" ht="15.75" customHeight="1" x14ac:dyDescent="0.25">
      <c r="A466" s="121"/>
      <c r="B466" s="121"/>
      <c r="C466" s="121"/>
      <c r="D466" s="121"/>
      <c r="E466" s="121"/>
      <c r="F466" s="121"/>
      <c r="G466" s="121"/>
      <c r="H466" s="121"/>
      <c r="I466" s="121"/>
      <c r="J466" s="121"/>
      <c r="K466" s="121"/>
      <c r="L466" s="121"/>
      <c r="M466" s="121"/>
      <c r="N466" s="121"/>
      <c r="O466" s="121"/>
      <c r="P466" s="121"/>
      <c r="Q466" s="121"/>
      <c r="R466" s="121"/>
      <c r="S466" s="121"/>
      <c r="T466" s="121"/>
    </row>
    <row r="467" spans="1:20" ht="15.75" customHeight="1" x14ac:dyDescent="0.25">
      <c r="A467" s="121"/>
      <c r="B467" s="121"/>
      <c r="C467" s="121"/>
      <c r="D467" s="121"/>
      <c r="E467" s="121"/>
      <c r="F467" s="121"/>
      <c r="G467" s="121"/>
      <c r="H467" s="121"/>
      <c r="I467" s="121"/>
      <c r="J467" s="121"/>
      <c r="K467" s="121"/>
      <c r="L467" s="121"/>
      <c r="M467" s="121"/>
      <c r="N467" s="121"/>
      <c r="O467" s="121"/>
      <c r="P467" s="121"/>
      <c r="Q467" s="121"/>
      <c r="R467" s="121"/>
      <c r="S467" s="121"/>
      <c r="T467" s="121"/>
    </row>
    <row r="468" spans="1:20" ht="15.75" customHeight="1" x14ac:dyDescent="0.25">
      <c r="A468" s="121"/>
      <c r="B468" s="121"/>
      <c r="C468" s="121"/>
      <c r="D468" s="121"/>
      <c r="E468" s="121"/>
      <c r="F468" s="121"/>
      <c r="G468" s="121"/>
      <c r="H468" s="121"/>
      <c r="I468" s="121"/>
      <c r="J468" s="121"/>
      <c r="K468" s="121"/>
      <c r="L468" s="121"/>
      <c r="M468" s="121"/>
      <c r="N468" s="121"/>
      <c r="O468" s="121"/>
      <c r="P468" s="121"/>
      <c r="Q468" s="121"/>
      <c r="R468" s="121"/>
      <c r="S468" s="121"/>
      <c r="T468" s="121"/>
    </row>
    <row r="469" spans="1:20" ht="15.75" customHeight="1" x14ac:dyDescent="0.25">
      <c r="A469" s="121"/>
      <c r="B469" s="121"/>
      <c r="C469" s="121"/>
      <c r="D469" s="121"/>
      <c r="E469" s="121"/>
      <c r="F469" s="121"/>
      <c r="G469" s="121"/>
      <c r="H469" s="121"/>
      <c r="I469" s="121"/>
      <c r="J469" s="121"/>
      <c r="K469" s="121"/>
      <c r="L469" s="121"/>
      <c r="M469" s="121"/>
      <c r="N469" s="121"/>
      <c r="O469" s="121"/>
      <c r="P469" s="121"/>
      <c r="Q469" s="121"/>
      <c r="R469" s="121"/>
      <c r="S469" s="121"/>
      <c r="T469" s="121"/>
    </row>
    <row r="470" spans="1:20" ht="15.75" customHeight="1" x14ac:dyDescent="0.25">
      <c r="A470" s="121"/>
      <c r="B470" s="121"/>
      <c r="C470" s="121"/>
      <c r="D470" s="121"/>
      <c r="E470" s="121"/>
      <c r="F470" s="121"/>
      <c r="G470" s="121"/>
      <c r="H470" s="121"/>
      <c r="I470" s="121"/>
      <c r="J470" s="121"/>
      <c r="K470" s="121"/>
      <c r="L470" s="121"/>
      <c r="M470" s="121"/>
      <c r="N470" s="121"/>
      <c r="O470" s="121"/>
      <c r="P470" s="121"/>
      <c r="Q470" s="121"/>
      <c r="R470" s="121"/>
      <c r="S470" s="121"/>
      <c r="T470" s="121"/>
    </row>
    <row r="471" spans="1:20" ht="15.75" customHeight="1" x14ac:dyDescent="0.25">
      <c r="A471" s="121"/>
      <c r="B471" s="121"/>
      <c r="C471" s="121"/>
      <c r="D471" s="121"/>
      <c r="E471" s="121"/>
      <c r="F471" s="121"/>
      <c r="G471" s="121"/>
      <c r="H471" s="121"/>
      <c r="I471" s="121"/>
      <c r="J471" s="121"/>
      <c r="K471" s="121"/>
      <c r="L471" s="121"/>
      <c r="M471" s="121"/>
      <c r="N471" s="121"/>
      <c r="O471" s="121"/>
      <c r="P471" s="121"/>
      <c r="Q471" s="121"/>
      <c r="R471" s="121"/>
      <c r="S471" s="121"/>
      <c r="T471" s="121"/>
    </row>
    <row r="472" spans="1:20" ht="15.75" customHeight="1" x14ac:dyDescent="0.25">
      <c r="A472" s="121"/>
      <c r="B472" s="121"/>
      <c r="C472" s="121"/>
      <c r="D472" s="121"/>
      <c r="E472" s="121"/>
      <c r="F472" s="121"/>
      <c r="G472" s="121"/>
      <c r="H472" s="121"/>
      <c r="I472" s="121"/>
      <c r="J472" s="121"/>
      <c r="K472" s="121"/>
      <c r="L472" s="121"/>
      <c r="M472" s="121"/>
      <c r="N472" s="121"/>
      <c r="O472" s="121"/>
      <c r="P472" s="121"/>
      <c r="Q472" s="121"/>
      <c r="R472" s="121"/>
      <c r="S472" s="121"/>
      <c r="T472" s="121"/>
    </row>
    <row r="473" spans="1:20" ht="15.75" customHeight="1" x14ac:dyDescent="0.25">
      <c r="A473" s="121"/>
      <c r="B473" s="121"/>
      <c r="C473" s="121"/>
      <c r="D473" s="121"/>
      <c r="E473" s="121"/>
      <c r="F473" s="121"/>
      <c r="G473" s="121"/>
      <c r="H473" s="121"/>
      <c r="I473" s="121"/>
      <c r="J473" s="121"/>
      <c r="K473" s="121"/>
      <c r="L473" s="121"/>
      <c r="M473" s="121"/>
      <c r="N473" s="121"/>
      <c r="O473" s="121"/>
      <c r="P473" s="121"/>
      <c r="Q473" s="121"/>
      <c r="R473" s="121"/>
      <c r="S473" s="121"/>
      <c r="T473" s="121"/>
    </row>
    <row r="474" spans="1:20" ht="15.75" customHeight="1" x14ac:dyDescent="0.25">
      <c r="A474" s="121"/>
      <c r="B474" s="121"/>
      <c r="C474" s="121"/>
      <c r="D474" s="121"/>
      <c r="E474" s="121"/>
      <c r="F474" s="121"/>
      <c r="G474" s="121"/>
      <c r="H474" s="121"/>
      <c r="I474" s="121"/>
      <c r="J474" s="121"/>
      <c r="K474" s="121"/>
      <c r="L474" s="121"/>
      <c r="M474" s="121"/>
      <c r="N474" s="121"/>
      <c r="O474" s="121"/>
      <c r="P474" s="121"/>
      <c r="Q474" s="121"/>
      <c r="R474" s="121"/>
      <c r="S474" s="121"/>
      <c r="T474" s="121"/>
    </row>
    <row r="475" spans="1:20" ht="15.75" customHeight="1" x14ac:dyDescent="0.25">
      <c r="A475" s="121"/>
      <c r="B475" s="121"/>
      <c r="C475" s="121"/>
      <c r="D475" s="121"/>
      <c r="E475" s="121"/>
      <c r="F475" s="121"/>
      <c r="G475" s="121"/>
      <c r="H475" s="121"/>
      <c r="I475" s="121"/>
      <c r="J475" s="121"/>
      <c r="K475" s="121"/>
      <c r="L475" s="121"/>
      <c r="M475" s="121"/>
      <c r="N475" s="121"/>
      <c r="O475" s="121"/>
      <c r="P475" s="121"/>
      <c r="Q475" s="121"/>
      <c r="R475" s="121"/>
      <c r="S475" s="121"/>
      <c r="T475" s="121"/>
    </row>
    <row r="476" spans="1:20" ht="15.75" customHeight="1" x14ac:dyDescent="0.25">
      <c r="A476" s="121"/>
      <c r="B476" s="121"/>
      <c r="C476" s="121"/>
      <c r="D476" s="121"/>
      <c r="E476" s="121"/>
      <c r="F476" s="121"/>
      <c r="G476" s="121"/>
      <c r="H476" s="121"/>
      <c r="I476" s="121"/>
      <c r="J476" s="121"/>
      <c r="K476" s="121"/>
      <c r="L476" s="121"/>
      <c r="M476" s="121"/>
      <c r="N476" s="121"/>
      <c r="O476" s="121"/>
      <c r="P476" s="121"/>
      <c r="Q476" s="121"/>
      <c r="R476" s="121"/>
      <c r="S476" s="121"/>
      <c r="T476" s="121"/>
    </row>
    <row r="477" spans="1:20" ht="15.75" customHeight="1" x14ac:dyDescent="0.25">
      <c r="A477" s="121"/>
      <c r="B477" s="121"/>
      <c r="C477" s="121"/>
      <c r="D477" s="121"/>
      <c r="E477" s="121"/>
      <c r="F477" s="121"/>
      <c r="G477" s="121"/>
      <c r="H477" s="121"/>
      <c r="I477" s="121"/>
      <c r="J477" s="121"/>
      <c r="K477" s="121"/>
      <c r="L477" s="121"/>
      <c r="M477" s="121"/>
      <c r="N477" s="121"/>
      <c r="O477" s="121"/>
      <c r="P477" s="121"/>
      <c r="Q477" s="121"/>
      <c r="R477" s="121"/>
      <c r="S477" s="121"/>
      <c r="T477" s="121"/>
    </row>
    <row r="478" spans="1:20" ht="15.75" customHeight="1" x14ac:dyDescent="0.25">
      <c r="A478" s="121"/>
      <c r="B478" s="121"/>
      <c r="C478" s="121"/>
      <c r="D478" s="121"/>
      <c r="E478" s="121"/>
      <c r="F478" s="121"/>
      <c r="G478" s="121"/>
      <c r="H478" s="121"/>
      <c r="I478" s="121"/>
      <c r="J478" s="121"/>
      <c r="K478" s="121"/>
      <c r="L478" s="121"/>
      <c r="M478" s="121"/>
      <c r="N478" s="121"/>
      <c r="O478" s="121"/>
      <c r="P478" s="121"/>
      <c r="Q478" s="121"/>
      <c r="R478" s="121"/>
      <c r="S478" s="121"/>
      <c r="T478" s="121"/>
    </row>
    <row r="479" spans="1:20" ht="15.75" customHeight="1" x14ac:dyDescent="0.25">
      <c r="A479" s="121"/>
      <c r="B479" s="121"/>
      <c r="C479" s="121"/>
      <c r="D479" s="121"/>
      <c r="E479" s="121"/>
      <c r="F479" s="121"/>
      <c r="G479" s="121"/>
      <c r="H479" s="121"/>
      <c r="I479" s="121"/>
      <c r="J479" s="121"/>
      <c r="K479" s="121"/>
      <c r="L479" s="121"/>
      <c r="M479" s="121"/>
      <c r="N479" s="121"/>
      <c r="O479" s="121"/>
      <c r="P479" s="121"/>
      <c r="Q479" s="121"/>
      <c r="R479" s="121"/>
      <c r="S479" s="121"/>
      <c r="T479" s="121"/>
    </row>
    <row r="480" spans="1:20" ht="15.75" customHeight="1" x14ac:dyDescent="0.25">
      <c r="A480" s="121"/>
      <c r="B480" s="121"/>
      <c r="C480" s="121"/>
      <c r="D480" s="121"/>
      <c r="E480" s="121"/>
      <c r="F480" s="121"/>
      <c r="G480" s="121"/>
      <c r="H480" s="121"/>
      <c r="I480" s="121"/>
      <c r="J480" s="121"/>
      <c r="K480" s="121"/>
      <c r="L480" s="121"/>
      <c r="M480" s="121"/>
      <c r="N480" s="121"/>
      <c r="O480" s="121"/>
      <c r="P480" s="121"/>
      <c r="Q480" s="121"/>
      <c r="R480" s="121"/>
      <c r="S480" s="121"/>
      <c r="T480" s="121"/>
    </row>
    <row r="481" spans="1:20" ht="15.75" customHeight="1" x14ac:dyDescent="0.25">
      <c r="A481" s="121"/>
      <c r="B481" s="121"/>
      <c r="C481" s="121"/>
      <c r="D481" s="121"/>
      <c r="E481" s="121"/>
      <c r="F481" s="121"/>
      <c r="G481" s="121"/>
      <c r="H481" s="121"/>
      <c r="I481" s="121"/>
      <c r="J481" s="121"/>
      <c r="K481" s="121"/>
      <c r="L481" s="121"/>
      <c r="M481" s="121"/>
      <c r="N481" s="121"/>
      <c r="O481" s="121"/>
      <c r="P481" s="121"/>
      <c r="Q481" s="121"/>
      <c r="R481" s="121"/>
      <c r="S481" s="121"/>
      <c r="T481" s="121"/>
    </row>
    <row r="482" spans="1:20" ht="15.75" customHeight="1" x14ac:dyDescent="0.25">
      <c r="A482" s="121"/>
      <c r="B482" s="121"/>
      <c r="C482" s="121"/>
      <c r="D482" s="121"/>
      <c r="E482" s="121"/>
      <c r="F482" s="121"/>
      <c r="G482" s="121"/>
      <c r="H482" s="121"/>
      <c r="I482" s="121"/>
      <c r="J482" s="121"/>
      <c r="K482" s="121"/>
      <c r="L482" s="121"/>
      <c r="M482" s="121"/>
      <c r="N482" s="121"/>
      <c r="O482" s="121"/>
      <c r="P482" s="121"/>
      <c r="Q482" s="121"/>
      <c r="R482" s="121"/>
      <c r="S482" s="121"/>
      <c r="T482" s="121"/>
    </row>
    <row r="483" spans="1:20" ht="15.75" customHeight="1" x14ac:dyDescent="0.25">
      <c r="A483" s="121"/>
      <c r="B483" s="121"/>
      <c r="C483" s="121"/>
      <c r="D483" s="121"/>
      <c r="E483" s="121"/>
      <c r="F483" s="121"/>
      <c r="G483" s="121"/>
      <c r="H483" s="121"/>
      <c r="I483" s="121"/>
      <c r="J483" s="121"/>
      <c r="K483" s="121"/>
      <c r="L483" s="121"/>
      <c r="M483" s="121"/>
      <c r="N483" s="121"/>
      <c r="O483" s="121"/>
      <c r="P483" s="121"/>
      <c r="Q483" s="121"/>
      <c r="R483" s="121"/>
      <c r="S483" s="121"/>
      <c r="T483" s="121"/>
    </row>
    <row r="484" spans="1:20" ht="15.75" customHeight="1" x14ac:dyDescent="0.25">
      <c r="A484" s="121"/>
      <c r="B484" s="121"/>
      <c r="C484" s="121"/>
      <c r="D484" s="121"/>
      <c r="E484" s="121"/>
      <c r="F484" s="121"/>
      <c r="G484" s="121"/>
      <c r="H484" s="121"/>
      <c r="I484" s="121"/>
      <c r="J484" s="121"/>
      <c r="K484" s="121"/>
      <c r="L484" s="121"/>
      <c r="M484" s="121"/>
      <c r="N484" s="121"/>
      <c r="O484" s="121"/>
      <c r="P484" s="121"/>
      <c r="Q484" s="121"/>
      <c r="R484" s="121"/>
      <c r="S484" s="121"/>
      <c r="T484" s="121"/>
    </row>
    <row r="485" spans="1:20" ht="15.75" customHeight="1" x14ac:dyDescent="0.25">
      <c r="A485" s="121"/>
      <c r="B485" s="121"/>
      <c r="C485" s="121"/>
      <c r="D485" s="121"/>
      <c r="E485" s="121"/>
      <c r="F485" s="121"/>
      <c r="G485" s="121"/>
      <c r="H485" s="121"/>
      <c r="I485" s="121"/>
      <c r="J485" s="121"/>
      <c r="K485" s="121"/>
      <c r="L485" s="121"/>
      <c r="M485" s="121"/>
      <c r="N485" s="121"/>
      <c r="O485" s="121"/>
      <c r="P485" s="121"/>
      <c r="Q485" s="121"/>
      <c r="R485" s="121"/>
      <c r="S485" s="121"/>
      <c r="T485" s="121"/>
    </row>
    <row r="486" spans="1:20" ht="15.75" customHeight="1" x14ac:dyDescent="0.25">
      <c r="A486" s="121"/>
      <c r="B486" s="121"/>
      <c r="C486" s="121"/>
      <c r="D486" s="121"/>
      <c r="E486" s="121"/>
      <c r="F486" s="121"/>
      <c r="G486" s="121"/>
      <c r="H486" s="121"/>
      <c r="I486" s="121"/>
      <c r="J486" s="121"/>
      <c r="K486" s="121"/>
      <c r="L486" s="121"/>
      <c r="M486" s="121"/>
      <c r="N486" s="121"/>
      <c r="O486" s="121"/>
      <c r="P486" s="121"/>
      <c r="Q486" s="121"/>
      <c r="R486" s="121"/>
      <c r="S486" s="121"/>
      <c r="T486" s="121"/>
    </row>
    <row r="487" spans="1:20" ht="15.75" customHeight="1" x14ac:dyDescent="0.25">
      <c r="A487" s="121"/>
      <c r="B487" s="121"/>
      <c r="C487" s="121"/>
      <c r="D487" s="121"/>
      <c r="E487" s="121"/>
      <c r="F487" s="121"/>
      <c r="G487" s="121"/>
      <c r="H487" s="121"/>
      <c r="I487" s="121"/>
      <c r="J487" s="121"/>
      <c r="K487" s="121"/>
      <c r="L487" s="121"/>
      <c r="M487" s="121"/>
      <c r="N487" s="121"/>
      <c r="O487" s="121"/>
      <c r="P487" s="121"/>
      <c r="Q487" s="121"/>
      <c r="R487" s="121"/>
      <c r="S487" s="121"/>
      <c r="T487" s="121"/>
    </row>
    <row r="488" spans="1:20" ht="15.75" customHeight="1" x14ac:dyDescent="0.25">
      <c r="A488" s="121"/>
      <c r="B488" s="121"/>
      <c r="C488" s="121"/>
      <c r="D488" s="121"/>
      <c r="E488" s="121"/>
      <c r="F488" s="121"/>
      <c r="G488" s="121"/>
      <c r="H488" s="121"/>
      <c r="I488" s="121"/>
      <c r="J488" s="121"/>
      <c r="K488" s="121"/>
      <c r="L488" s="121"/>
      <c r="M488" s="121"/>
      <c r="N488" s="121"/>
      <c r="O488" s="121"/>
      <c r="P488" s="121"/>
      <c r="Q488" s="121"/>
      <c r="R488" s="121"/>
      <c r="S488" s="121"/>
      <c r="T488" s="121"/>
    </row>
    <row r="489" spans="1:20" ht="15.75" customHeight="1" x14ac:dyDescent="0.25">
      <c r="A489" s="121"/>
      <c r="B489" s="121"/>
      <c r="C489" s="121"/>
      <c r="D489" s="121"/>
      <c r="E489" s="121"/>
      <c r="F489" s="121"/>
      <c r="G489" s="121"/>
      <c r="H489" s="121"/>
      <c r="I489" s="121"/>
      <c r="J489" s="121"/>
      <c r="K489" s="121"/>
      <c r="L489" s="121"/>
      <c r="M489" s="121"/>
      <c r="N489" s="121"/>
      <c r="O489" s="121"/>
      <c r="P489" s="121"/>
      <c r="Q489" s="121"/>
      <c r="R489" s="121"/>
      <c r="S489" s="121"/>
      <c r="T489" s="121"/>
    </row>
    <row r="490" spans="1:20" ht="15.75" customHeight="1" x14ac:dyDescent="0.25">
      <c r="A490" s="121"/>
      <c r="B490" s="121"/>
      <c r="C490" s="121"/>
      <c r="D490" s="121"/>
      <c r="E490" s="121"/>
      <c r="F490" s="121"/>
      <c r="G490" s="121"/>
      <c r="H490" s="121"/>
      <c r="I490" s="121"/>
      <c r="J490" s="121"/>
      <c r="K490" s="121"/>
      <c r="L490" s="121"/>
      <c r="M490" s="121"/>
      <c r="N490" s="121"/>
      <c r="O490" s="121"/>
      <c r="P490" s="121"/>
      <c r="Q490" s="121"/>
      <c r="R490" s="121"/>
      <c r="S490" s="121"/>
      <c r="T490" s="121"/>
    </row>
    <row r="491" spans="1:20" ht="15.75" customHeight="1" x14ac:dyDescent="0.25">
      <c r="A491" s="121"/>
      <c r="B491" s="121"/>
      <c r="C491" s="121"/>
      <c r="D491" s="121"/>
      <c r="E491" s="121"/>
      <c r="F491" s="121"/>
      <c r="G491" s="121"/>
      <c r="H491" s="121"/>
      <c r="I491" s="121"/>
      <c r="J491" s="121"/>
      <c r="K491" s="121"/>
      <c r="L491" s="121"/>
      <c r="M491" s="121"/>
      <c r="N491" s="121"/>
      <c r="O491" s="121"/>
      <c r="P491" s="121"/>
      <c r="Q491" s="121"/>
      <c r="R491" s="121"/>
      <c r="S491" s="121"/>
      <c r="T491" s="121"/>
    </row>
    <row r="492" spans="1:20" ht="15.75" customHeight="1" x14ac:dyDescent="0.25">
      <c r="A492" s="121"/>
      <c r="B492" s="121"/>
      <c r="C492" s="121"/>
      <c r="D492" s="121"/>
      <c r="E492" s="121"/>
      <c r="F492" s="121"/>
      <c r="G492" s="121"/>
      <c r="H492" s="121"/>
      <c r="I492" s="121"/>
      <c r="J492" s="121"/>
      <c r="K492" s="121"/>
      <c r="L492" s="121"/>
      <c r="M492" s="121"/>
      <c r="N492" s="121"/>
      <c r="O492" s="121"/>
      <c r="P492" s="121"/>
      <c r="Q492" s="121"/>
      <c r="R492" s="121"/>
      <c r="S492" s="121"/>
      <c r="T492" s="121"/>
    </row>
    <row r="493" spans="1:20" ht="15.75" customHeight="1" x14ac:dyDescent="0.25">
      <c r="A493" s="121"/>
      <c r="B493" s="121"/>
      <c r="C493" s="121"/>
      <c r="D493" s="121"/>
      <c r="E493" s="121"/>
      <c r="F493" s="121"/>
      <c r="G493" s="121"/>
      <c r="H493" s="121"/>
      <c r="I493" s="121"/>
      <c r="J493" s="121"/>
      <c r="K493" s="121"/>
      <c r="L493" s="121"/>
      <c r="M493" s="121"/>
      <c r="N493" s="121"/>
      <c r="O493" s="121"/>
      <c r="P493" s="121"/>
      <c r="Q493" s="121"/>
      <c r="R493" s="121"/>
      <c r="S493" s="121"/>
      <c r="T493" s="121"/>
    </row>
    <row r="494" spans="1:20" ht="15.75" customHeight="1" x14ac:dyDescent="0.25">
      <c r="A494" s="121"/>
      <c r="B494" s="121"/>
      <c r="C494" s="121"/>
      <c r="D494" s="121"/>
      <c r="E494" s="121"/>
      <c r="F494" s="121"/>
      <c r="G494" s="121"/>
      <c r="H494" s="121"/>
      <c r="I494" s="121"/>
      <c r="J494" s="121"/>
      <c r="K494" s="121"/>
      <c r="L494" s="121"/>
      <c r="M494" s="121"/>
      <c r="N494" s="121"/>
      <c r="O494" s="121"/>
      <c r="P494" s="121"/>
      <c r="Q494" s="121"/>
      <c r="R494" s="121"/>
      <c r="S494" s="121"/>
      <c r="T494" s="121"/>
    </row>
    <row r="495" spans="1:20" ht="15.75" customHeight="1" x14ac:dyDescent="0.25">
      <c r="A495" s="121"/>
      <c r="B495" s="121"/>
      <c r="C495" s="121"/>
      <c r="D495" s="121"/>
      <c r="E495" s="121"/>
      <c r="F495" s="121"/>
      <c r="G495" s="121"/>
      <c r="H495" s="121"/>
      <c r="I495" s="121"/>
      <c r="J495" s="121"/>
      <c r="K495" s="121"/>
      <c r="L495" s="121"/>
      <c r="M495" s="121"/>
      <c r="N495" s="121"/>
      <c r="O495" s="121"/>
      <c r="P495" s="121"/>
      <c r="Q495" s="121"/>
      <c r="R495" s="121"/>
      <c r="S495" s="121"/>
      <c r="T495" s="121"/>
    </row>
    <row r="496" spans="1:20" ht="15.75" customHeight="1" x14ac:dyDescent="0.25">
      <c r="A496" s="121"/>
      <c r="B496" s="121"/>
      <c r="C496" s="121"/>
      <c r="D496" s="121"/>
      <c r="E496" s="121"/>
      <c r="F496" s="121"/>
      <c r="G496" s="121"/>
      <c r="H496" s="121"/>
      <c r="I496" s="121"/>
      <c r="J496" s="121"/>
      <c r="K496" s="121"/>
      <c r="L496" s="121"/>
      <c r="M496" s="121"/>
      <c r="N496" s="121"/>
      <c r="O496" s="121"/>
      <c r="P496" s="121"/>
      <c r="Q496" s="121"/>
      <c r="R496" s="121"/>
      <c r="S496" s="121"/>
      <c r="T496" s="121"/>
    </row>
    <row r="497" spans="1:20" ht="15.75" customHeight="1" x14ac:dyDescent="0.25">
      <c r="A497" s="121"/>
      <c r="B497" s="121"/>
      <c r="C497" s="121"/>
      <c r="D497" s="121"/>
      <c r="E497" s="121"/>
      <c r="F497" s="121"/>
      <c r="G497" s="121"/>
      <c r="H497" s="121"/>
      <c r="I497" s="121"/>
      <c r="J497" s="121"/>
      <c r="K497" s="121"/>
      <c r="L497" s="121"/>
      <c r="M497" s="121"/>
      <c r="N497" s="121"/>
      <c r="O497" s="121"/>
      <c r="P497" s="121"/>
      <c r="Q497" s="121"/>
      <c r="R497" s="121"/>
      <c r="S497" s="121"/>
      <c r="T497" s="121"/>
    </row>
    <row r="498" spans="1:20" ht="15.75" customHeight="1" x14ac:dyDescent="0.25">
      <c r="A498" s="121"/>
      <c r="B498" s="121"/>
      <c r="C498" s="121"/>
      <c r="D498" s="121"/>
      <c r="E498" s="121"/>
      <c r="F498" s="121"/>
      <c r="G498" s="121"/>
      <c r="H498" s="121"/>
      <c r="I498" s="121"/>
      <c r="J498" s="121"/>
      <c r="K498" s="121"/>
      <c r="L498" s="121"/>
      <c r="M498" s="121"/>
      <c r="N498" s="121"/>
      <c r="O498" s="121"/>
      <c r="P498" s="121"/>
      <c r="Q498" s="121"/>
      <c r="R498" s="121"/>
      <c r="S498" s="121"/>
      <c r="T498" s="121"/>
    </row>
    <row r="499" spans="1:20" ht="15.75" customHeight="1" x14ac:dyDescent="0.25">
      <c r="A499" s="121"/>
      <c r="B499" s="121"/>
      <c r="C499" s="121"/>
      <c r="D499" s="121"/>
      <c r="E499" s="121"/>
      <c r="F499" s="121"/>
      <c r="G499" s="121"/>
      <c r="H499" s="121"/>
      <c r="I499" s="121"/>
      <c r="J499" s="121"/>
      <c r="K499" s="121"/>
      <c r="L499" s="121"/>
      <c r="M499" s="121"/>
      <c r="N499" s="121"/>
      <c r="O499" s="121"/>
      <c r="P499" s="121"/>
      <c r="Q499" s="121"/>
      <c r="R499" s="121"/>
      <c r="S499" s="121"/>
      <c r="T499" s="121"/>
    </row>
    <row r="500" spans="1:20" ht="15.75" customHeight="1" x14ac:dyDescent="0.25">
      <c r="A500" s="121"/>
      <c r="B500" s="121"/>
      <c r="C500" s="121"/>
      <c r="D500" s="121"/>
      <c r="E500" s="121"/>
      <c r="F500" s="121"/>
      <c r="G500" s="121"/>
      <c r="H500" s="121"/>
      <c r="I500" s="121"/>
      <c r="J500" s="121"/>
      <c r="K500" s="121"/>
      <c r="L500" s="121"/>
      <c r="M500" s="121"/>
      <c r="N500" s="121"/>
      <c r="O500" s="121"/>
      <c r="P500" s="121"/>
      <c r="Q500" s="121"/>
      <c r="R500" s="121"/>
      <c r="S500" s="121"/>
      <c r="T500" s="121"/>
    </row>
    <row r="501" spans="1:20" ht="15.75" customHeight="1" x14ac:dyDescent="0.25">
      <c r="A501" s="121"/>
      <c r="B501" s="121"/>
      <c r="C501" s="121"/>
      <c r="D501" s="121"/>
      <c r="E501" s="121"/>
      <c r="F501" s="121"/>
      <c r="G501" s="121"/>
      <c r="H501" s="121"/>
      <c r="I501" s="121"/>
      <c r="J501" s="121"/>
      <c r="K501" s="121"/>
      <c r="L501" s="121"/>
      <c r="M501" s="121"/>
      <c r="N501" s="121"/>
      <c r="O501" s="121"/>
      <c r="P501" s="121"/>
      <c r="Q501" s="121"/>
      <c r="R501" s="121"/>
      <c r="S501" s="121"/>
      <c r="T501" s="121"/>
    </row>
    <row r="502" spans="1:20" ht="15.75" customHeight="1" x14ac:dyDescent="0.25">
      <c r="A502" s="121"/>
      <c r="B502" s="121"/>
      <c r="C502" s="121"/>
      <c r="D502" s="121"/>
      <c r="E502" s="121"/>
      <c r="F502" s="121"/>
      <c r="G502" s="121"/>
      <c r="H502" s="121"/>
      <c r="I502" s="121"/>
      <c r="J502" s="121"/>
      <c r="K502" s="121"/>
      <c r="L502" s="121"/>
      <c r="M502" s="121"/>
      <c r="N502" s="121"/>
      <c r="O502" s="121"/>
      <c r="P502" s="121"/>
      <c r="Q502" s="121"/>
      <c r="R502" s="121"/>
      <c r="S502" s="121"/>
      <c r="T502" s="121"/>
    </row>
    <row r="503" spans="1:20" ht="15.75" customHeight="1" x14ac:dyDescent="0.25">
      <c r="A503" s="121"/>
      <c r="B503" s="121"/>
      <c r="C503" s="121"/>
      <c r="D503" s="121"/>
      <c r="E503" s="121"/>
      <c r="F503" s="121"/>
      <c r="G503" s="121"/>
      <c r="H503" s="121"/>
      <c r="I503" s="121"/>
      <c r="J503" s="121"/>
      <c r="K503" s="121"/>
      <c r="L503" s="121"/>
      <c r="M503" s="121"/>
      <c r="N503" s="121"/>
      <c r="O503" s="121"/>
      <c r="P503" s="121"/>
      <c r="Q503" s="121"/>
      <c r="R503" s="121"/>
      <c r="S503" s="121"/>
      <c r="T503" s="121"/>
    </row>
    <row r="504" spans="1:20" ht="15.75" customHeight="1" x14ac:dyDescent="0.25">
      <c r="A504" s="121"/>
      <c r="B504" s="121"/>
      <c r="C504" s="121"/>
      <c r="D504" s="121"/>
      <c r="E504" s="121"/>
      <c r="F504" s="121"/>
      <c r="G504" s="121"/>
      <c r="H504" s="121"/>
      <c r="I504" s="121"/>
      <c r="J504" s="121"/>
      <c r="K504" s="121"/>
      <c r="L504" s="121"/>
      <c r="M504" s="121"/>
      <c r="N504" s="121"/>
      <c r="O504" s="121"/>
      <c r="P504" s="121"/>
      <c r="Q504" s="121"/>
      <c r="R504" s="121"/>
      <c r="S504" s="121"/>
      <c r="T504" s="121"/>
    </row>
    <row r="505" spans="1:20" ht="15.75" customHeight="1" x14ac:dyDescent="0.25">
      <c r="A505" s="121"/>
      <c r="B505" s="121"/>
      <c r="C505" s="121"/>
      <c r="D505" s="121"/>
      <c r="E505" s="121"/>
      <c r="F505" s="121"/>
      <c r="G505" s="121"/>
      <c r="H505" s="121"/>
      <c r="I505" s="121"/>
      <c r="J505" s="121"/>
      <c r="K505" s="121"/>
      <c r="L505" s="121"/>
      <c r="M505" s="121"/>
      <c r="N505" s="121"/>
      <c r="O505" s="121"/>
      <c r="P505" s="121"/>
      <c r="Q505" s="121"/>
      <c r="R505" s="121"/>
      <c r="S505" s="121"/>
      <c r="T505" s="121"/>
    </row>
    <row r="506" spans="1:20" ht="15.75" customHeight="1" x14ac:dyDescent="0.25">
      <c r="A506" s="121"/>
      <c r="B506" s="121"/>
      <c r="C506" s="121"/>
      <c r="D506" s="121"/>
      <c r="E506" s="121"/>
      <c r="F506" s="121"/>
      <c r="G506" s="121"/>
      <c r="H506" s="121"/>
      <c r="I506" s="121"/>
      <c r="J506" s="121"/>
      <c r="K506" s="121"/>
      <c r="L506" s="121"/>
      <c r="M506" s="121"/>
      <c r="N506" s="121"/>
      <c r="O506" s="121"/>
      <c r="P506" s="121"/>
      <c r="Q506" s="121"/>
      <c r="R506" s="121"/>
      <c r="S506" s="121"/>
      <c r="T506" s="121"/>
    </row>
    <row r="507" spans="1:20" ht="15.75" customHeight="1" x14ac:dyDescent="0.25">
      <c r="A507" s="121"/>
      <c r="B507" s="121"/>
      <c r="C507" s="121"/>
      <c r="D507" s="121"/>
      <c r="E507" s="121"/>
      <c r="F507" s="121"/>
      <c r="G507" s="121"/>
      <c r="H507" s="121"/>
      <c r="I507" s="121"/>
      <c r="J507" s="121"/>
      <c r="K507" s="121"/>
      <c r="L507" s="121"/>
      <c r="M507" s="121"/>
      <c r="N507" s="121"/>
      <c r="O507" s="121"/>
      <c r="P507" s="121"/>
      <c r="Q507" s="121"/>
      <c r="R507" s="121"/>
      <c r="S507" s="121"/>
      <c r="T507" s="121"/>
    </row>
    <row r="508" spans="1:20" ht="15.75" customHeight="1" x14ac:dyDescent="0.25">
      <c r="A508" s="121"/>
      <c r="B508" s="121"/>
      <c r="C508" s="121"/>
      <c r="D508" s="121"/>
      <c r="E508" s="121"/>
      <c r="F508" s="121"/>
      <c r="G508" s="121"/>
      <c r="H508" s="121"/>
      <c r="I508" s="121"/>
      <c r="J508" s="121"/>
      <c r="K508" s="121"/>
      <c r="L508" s="121"/>
      <c r="M508" s="121"/>
      <c r="N508" s="121"/>
      <c r="O508" s="121"/>
      <c r="P508" s="121"/>
      <c r="Q508" s="121"/>
      <c r="R508" s="121"/>
      <c r="S508" s="121"/>
      <c r="T508" s="121"/>
    </row>
    <row r="509" spans="1:20" ht="15.75" customHeight="1" x14ac:dyDescent="0.25">
      <c r="A509" s="121"/>
      <c r="B509" s="121"/>
      <c r="C509" s="121"/>
      <c r="D509" s="121"/>
      <c r="E509" s="121"/>
      <c r="F509" s="121"/>
      <c r="G509" s="121"/>
      <c r="H509" s="121"/>
      <c r="I509" s="121"/>
      <c r="J509" s="121"/>
      <c r="K509" s="121"/>
      <c r="L509" s="121"/>
      <c r="M509" s="121"/>
      <c r="N509" s="121"/>
      <c r="O509" s="121"/>
      <c r="P509" s="121"/>
      <c r="Q509" s="121"/>
      <c r="R509" s="121"/>
      <c r="S509" s="121"/>
      <c r="T509" s="121"/>
    </row>
    <row r="510" spans="1:20" ht="15.75" customHeight="1" x14ac:dyDescent="0.25">
      <c r="A510" s="121"/>
      <c r="B510" s="121"/>
      <c r="C510" s="121"/>
      <c r="D510" s="121"/>
      <c r="E510" s="121"/>
      <c r="F510" s="121"/>
      <c r="G510" s="121"/>
      <c r="H510" s="121"/>
      <c r="I510" s="121"/>
      <c r="J510" s="121"/>
      <c r="K510" s="121"/>
      <c r="L510" s="121"/>
      <c r="M510" s="121"/>
      <c r="N510" s="121"/>
      <c r="O510" s="121"/>
      <c r="P510" s="121"/>
      <c r="Q510" s="121"/>
      <c r="R510" s="121"/>
      <c r="S510" s="121"/>
      <c r="T510" s="121"/>
    </row>
    <row r="511" spans="1:20" ht="15.75" customHeight="1" x14ac:dyDescent="0.25">
      <c r="A511" s="121"/>
      <c r="B511" s="121"/>
      <c r="C511" s="121"/>
      <c r="D511" s="121"/>
      <c r="E511" s="121"/>
      <c r="F511" s="121"/>
      <c r="G511" s="121"/>
      <c r="H511" s="121"/>
      <c r="I511" s="121"/>
      <c r="J511" s="121"/>
      <c r="K511" s="121"/>
      <c r="L511" s="121"/>
      <c r="M511" s="121"/>
      <c r="N511" s="121"/>
      <c r="O511" s="121"/>
      <c r="P511" s="121"/>
      <c r="Q511" s="121"/>
      <c r="R511" s="121"/>
      <c r="S511" s="121"/>
      <c r="T511" s="121"/>
    </row>
    <row r="512" spans="1:20" ht="15.75" customHeight="1" x14ac:dyDescent="0.25">
      <c r="A512" s="121"/>
      <c r="B512" s="121"/>
      <c r="C512" s="121"/>
      <c r="D512" s="121"/>
      <c r="E512" s="121"/>
      <c r="F512" s="121"/>
      <c r="G512" s="121"/>
      <c r="H512" s="121"/>
      <c r="I512" s="121"/>
      <c r="J512" s="121"/>
      <c r="K512" s="121"/>
      <c r="L512" s="121"/>
      <c r="M512" s="121"/>
      <c r="N512" s="121"/>
      <c r="O512" s="121"/>
      <c r="P512" s="121"/>
      <c r="Q512" s="121"/>
      <c r="R512" s="121"/>
      <c r="S512" s="121"/>
      <c r="T512" s="121"/>
    </row>
    <row r="513" spans="1:20" ht="15.75" customHeight="1" x14ac:dyDescent="0.25">
      <c r="A513" s="121"/>
      <c r="B513" s="121"/>
      <c r="C513" s="121"/>
      <c r="D513" s="121"/>
      <c r="E513" s="121"/>
      <c r="F513" s="121"/>
      <c r="G513" s="121"/>
      <c r="H513" s="121"/>
      <c r="I513" s="121"/>
      <c r="J513" s="121"/>
      <c r="K513" s="121"/>
      <c r="L513" s="121"/>
      <c r="M513" s="121"/>
      <c r="N513" s="121"/>
      <c r="O513" s="121"/>
      <c r="P513" s="121"/>
      <c r="Q513" s="121"/>
      <c r="R513" s="121"/>
      <c r="S513" s="121"/>
      <c r="T513" s="121"/>
    </row>
    <row r="514" spans="1:20" ht="15.75" customHeight="1" x14ac:dyDescent="0.25">
      <c r="A514" s="121"/>
      <c r="B514" s="121"/>
      <c r="C514" s="121"/>
      <c r="D514" s="121"/>
      <c r="E514" s="121"/>
      <c r="F514" s="121"/>
      <c r="G514" s="121"/>
      <c r="H514" s="121"/>
      <c r="I514" s="121"/>
      <c r="J514" s="121"/>
      <c r="K514" s="121"/>
      <c r="L514" s="121"/>
      <c r="M514" s="121"/>
      <c r="N514" s="121"/>
      <c r="O514" s="121"/>
      <c r="P514" s="121"/>
      <c r="Q514" s="121"/>
      <c r="R514" s="121"/>
      <c r="S514" s="121"/>
      <c r="T514" s="121"/>
    </row>
    <row r="515" spans="1:20" ht="15.75" customHeight="1" x14ac:dyDescent="0.25">
      <c r="A515" s="121"/>
      <c r="B515" s="121"/>
      <c r="C515" s="121"/>
      <c r="D515" s="121"/>
      <c r="E515" s="121"/>
      <c r="F515" s="121"/>
      <c r="G515" s="121"/>
      <c r="H515" s="121"/>
      <c r="I515" s="121"/>
      <c r="J515" s="121"/>
      <c r="K515" s="121"/>
      <c r="L515" s="121"/>
      <c r="M515" s="121"/>
      <c r="N515" s="121"/>
      <c r="O515" s="121"/>
      <c r="P515" s="121"/>
      <c r="Q515" s="121"/>
      <c r="R515" s="121"/>
      <c r="S515" s="121"/>
      <c r="T515" s="121"/>
    </row>
    <row r="516" spans="1:20" ht="15.75" customHeight="1" x14ac:dyDescent="0.25">
      <c r="A516" s="121"/>
      <c r="B516" s="121"/>
      <c r="C516" s="121"/>
      <c r="D516" s="121"/>
      <c r="E516" s="121"/>
      <c r="F516" s="121"/>
      <c r="G516" s="121"/>
      <c r="H516" s="121"/>
      <c r="I516" s="121"/>
      <c r="J516" s="121"/>
      <c r="K516" s="121"/>
      <c r="L516" s="121"/>
      <c r="M516" s="121"/>
      <c r="N516" s="121"/>
      <c r="O516" s="121"/>
      <c r="P516" s="121"/>
      <c r="Q516" s="121"/>
      <c r="R516" s="121"/>
      <c r="S516" s="121"/>
      <c r="T516" s="121"/>
    </row>
    <row r="517" spans="1:20" ht="15.75" customHeight="1" x14ac:dyDescent="0.25">
      <c r="A517" s="121"/>
      <c r="B517" s="121"/>
      <c r="C517" s="121"/>
      <c r="D517" s="121"/>
      <c r="E517" s="121"/>
      <c r="F517" s="121"/>
      <c r="G517" s="121"/>
      <c r="H517" s="121"/>
      <c r="I517" s="121"/>
      <c r="J517" s="121"/>
      <c r="K517" s="121"/>
      <c r="L517" s="121"/>
      <c r="M517" s="121"/>
      <c r="N517" s="121"/>
      <c r="O517" s="121"/>
      <c r="P517" s="121"/>
      <c r="Q517" s="121"/>
      <c r="R517" s="121"/>
      <c r="S517" s="121"/>
      <c r="T517" s="121"/>
    </row>
    <row r="518" spans="1:20" ht="15.75" customHeight="1" x14ac:dyDescent="0.25">
      <c r="A518" s="121"/>
      <c r="B518" s="121"/>
      <c r="C518" s="121"/>
      <c r="D518" s="121"/>
      <c r="E518" s="121"/>
      <c r="F518" s="121"/>
      <c r="G518" s="121"/>
      <c r="H518" s="121"/>
      <c r="I518" s="121"/>
      <c r="J518" s="121"/>
      <c r="K518" s="121"/>
      <c r="L518" s="121"/>
      <c r="M518" s="121"/>
      <c r="N518" s="121"/>
      <c r="O518" s="121"/>
      <c r="P518" s="121"/>
      <c r="Q518" s="121"/>
      <c r="R518" s="121"/>
      <c r="S518" s="121"/>
      <c r="T518" s="121"/>
    </row>
    <row r="519" spans="1:20" ht="15.75" customHeight="1" x14ac:dyDescent="0.25">
      <c r="A519" s="121"/>
      <c r="B519" s="121"/>
      <c r="C519" s="121"/>
      <c r="D519" s="121"/>
      <c r="E519" s="121"/>
      <c r="F519" s="121"/>
      <c r="G519" s="121"/>
      <c r="H519" s="121"/>
      <c r="I519" s="121"/>
      <c r="J519" s="121"/>
      <c r="K519" s="121"/>
      <c r="L519" s="121"/>
      <c r="M519" s="121"/>
      <c r="N519" s="121"/>
      <c r="O519" s="121"/>
      <c r="P519" s="121"/>
      <c r="Q519" s="121"/>
      <c r="R519" s="121"/>
      <c r="S519" s="121"/>
      <c r="T519" s="121"/>
    </row>
    <row r="520" spans="1:20" ht="15.75" customHeight="1" x14ac:dyDescent="0.25">
      <c r="A520" s="121"/>
      <c r="B520" s="121"/>
      <c r="C520" s="121"/>
      <c r="D520" s="121"/>
      <c r="E520" s="121"/>
      <c r="F520" s="121"/>
      <c r="G520" s="121"/>
      <c r="H520" s="121"/>
      <c r="I520" s="121"/>
      <c r="J520" s="121"/>
      <c r="K520" s="121"/>
      <c r="L520" s="121"/>
      <c r="M520" s="121"/>
      <c r="N520" s="121"/>
      <c r="O520" s="121"/>
      <c r="P520" s="121"/>
      <c r="Q520" s="121"/>
      <c r="R520" s="121"/>
      <c r="S520" s="121"/>
      <c r="T520" s="121"/>
    </row>
    <row r="521" spans="1:20" ht="15.75" customHeight="1" x14ac:dyDescent="0.25">
      <c r="A521" s="121"/>
      <c r="B521" s="121"/>
      <c r="C521" s="121"/>
      <c r="D521" s="121"/>
      <c r="E521" s="121"/>
      <c r="F521" s="121"/>
      <c r="G521" s="121"/>
      <c r="H521" s="121"/>
      <c r="I521" s="121"/>
      <c r="J521" s="121"/>
      <c r="K521" s="121"/>
      <c r="L521" s="121"/>
      <c r="M521" s="121"/>
      <c r="N521" s="121"/>
      <c r="O521" s="121"/>
      <c r="P521" s="121"/>
      <c r="Q521" s="121"/>
      <c r="R521" s="121"/>
      <c r="S521" s="121"/>
      <c r="T521" s="121"/>
    </row>
    <row r="522" spans="1:20" ht="15.75" customHeight="1" x14ac:dyDescent="0.25">
      <c r="A522" s="121"/>
      <c r="B522" s="121"/>
      <c r="C522" s="121"/>
      <c r="D522" s="121"/>
      <c r="E522" s="121"/>
      <c r="F522" s="121"/>
      <c r="G522" s="121"/>
      <c r="H522" s="121"/>
      <c r="I522" s="121"/>
      <c r="J522" s="121"/>
      <c r="K522" s="121"/>
      <c r="L522" s="121"/>
      <c r="M522" s="121"/>
      <c r="N522" s="121"/>
      <c r="O522" s="121"/>
      <c r="P522" s="121"/>
      <c r="Q522" s="121"/>
      <c r="R522" s="121"/>
      <c r="S522" s="121"/>
      <c r="T522" s="121"/>
    </row>
    <row r="523" spans="1:20" ht="15.75" customHeight="1" x14ac:dyDescent="0.25">
      <c r="A523" s="121"/>
      <c r="B523" s="121"/>
      <c r="C523" s="121"/>
      <c r="D523" s="121"/>
      <c r="E523" s="121"/>
      <c r="F523" s="121"/>
      <c r="G523" s="121"/>
      <c r="H523" s="121"/>
      <c r="I523" s="121"/>
      <c r="J523" s="121"/>
      <c r="K523" s="121"/>
      <c r="L523" s="121"/>
      <c r="M523" s="121"/>
      <c r="N523" s="121"/>
      <c r="O523" s="121"/>
      <c r="P523" s="121"/>
      <c r="Q523" s="121"/>
      <c r="R523" s="121"/>
      <c r="S523" s="121"/>
      <c r="T523" s="121"/>
    </row>
    <row r="524" spans="1:20" ht="15.75" customHeight="1" x14ac:dyDescent="0.25">
      <c r="A524" s="121"/>
      <c r="B524" s="121"/>
      <c r="C524" s="121"/>
      <c r="D524" s="121"/>
      <c r="E524" s="121"/>
      <c r="F524" s="121"/>
      <c r="G524" s="121"/>
      <c r="H524" s="121"/>
      <c r="I524" s="121"/>
      <c r="J524" s="121"/>
      <c r="K524" s="121"/>
      <c r="L524" s="121"/>
      <c r="M524" s="121"/>
      <c r="N524" s="121"/>
      <c r="O524" s="121"/>
      <c r="P524" s="121"/>
      <c r="Q524" s="121"/>
      <c r="R524" s="121"/>
      <c r="S524" s="121"/>
      <c r="T524" s="121"/>
    </row>
    <row r="525" spans="1:20" ht="15.75" customHeight="1" x14ac:dyDescent="0.25">
      <c r="A525" s="121"/>
      <c r="B525" s="121"/>
      <c r="C525" s="121"/>
      <c r="D525" s="121"/>
      <c r="E525" s="121"/>
      <c r="F525" s="121"/>
      <c r="G525" s="121"/>
      <c r="H525" s="121"/>
      <c r="I525" s="121"/>
      <c r="J525" s="121"/>
      <c r="K525" s="121"/>
      <c r="L525" s="121"/>
      <c r="M525" s="121"/>
      <c r="N525" s="121"/>
      <c r="O525" s="121"/>
      <c r="P525" s="121"/>
      <c r="Q525" s="121"/>
      <c r="R525" s="121"/>
      <c r="S525" s="121"/>
      <c r="T525" s="121"/>
    </row>
    <row r="526" spans="1:20" ht="15.75" customHeight="1" x14ac:dyDescent="0.25">
      <c r="A526" s="121"/>
      <c r="B526" s="121"/>
      <c r="C526" s="121"/>
      <c r="D526" s="121"/>
      <c r="E526" s="121"/>
      <c r="F526" s="121"/>
      <c r="G526" s="121"/>
      <c r="H526" s="121"/>
      <c r="I526" s="121"/>
      <c r="J526" s="121"/>
      <c r="K526" s="121"/>
      <c r="L526" s="121"/>
      <c r="M526" s="121"/>
      <c r="N526" s="121"/>
      <c r="O526" s="121"/>
      <c r="P526" s="121"/>
      <c r="Q526" s="121"/>
      <c r="R526" s="121"/>
      <c r="S526" s="121"/>
      <c r="T526" s="121"/>
    </row>
    <row r="527" spans="1:20" ht="15.75" customHeight="1" x14ac:dyDescent="0.25">
      <c r="A527" s="121"/>
      <c r="B527" s="121"/>
      <c r="C527" s="121"/>
      <c r="D527" s="121"/>
      <c r="E527" s="121"/>
      <c r="F527" s="121"/>
      <c r="G527" s="121"/>
      <c r="H527" s="121"/>
      <c r="I527" s="121"/>
      <c r="J527" s="121"/>
      <c r="K527" s="121"/>
      <c r="L527" s="121"/>
      <c r="M527" s="121"/>
      <c r="N527" s="121"/>
      <c r="O527" s="121"/>
      <c r="P527" s="121"/>
      <c r="Q527" s="121"/>
      <c r="R527" s="121"/>
      <c r="S527" s="121"/>
      <c r="T527" s="121"/>
    </row>
    <row r="528" spans="1:20" ht="15.75" customHeight="1" x14ac:dyDescent="0.25">
      <c r="A528" s="121"/>
      <c r="B528" s="121"/>
      <c r="C528" s="121"/>
      <c r="D528" s="121"/>
      <c r="E528" s="121"/>
      <c r="F528" s="121"/>
      <c r="G528" s="121"/>
      <c r="H528" s="121"/>
      <c r="I528" s="121"/>
      <c r="J528" s="121"/>
      <c r="K528" s="121"/>
      <c r="L528" s="121"/>
      <c r="M528" s="121"/>
      <c r="N528" s="121"/>
      <c r="O528" s="121"/>
      <c r="P528" s="121"/>
      <c r="Q528" s="121"/>
      <c r="R528" s="121"/>
      <c r="S528" s="121"/>
      <c r="T528" s="121"/>
    </row>
    <row r="529" spans="1:20" ht="15.75" customHeight="1" x14ac:dyDescent="0.25">
      <c r="A529" s="121"/>
      <c r="B529" s="121"/>
      <c r="C529" s="121"/>
      <c r="D529" s="121"/>
      <c r="E529" s="121"/>
      <c r="F529" s="121"/>
      <c r="G529" s="121"/>
      <c r="H529" s="121"/>
      <c r="I529" s="121"/>
      <c r="J529" s="121"/>
      <c r="K529" s="121"/>
      <c r="L529" s="121"/>
      <c r="M529" s="121"/>
      <c r="N529" s="121"/>
      <c r="O529" s="121"/>
      <c r="P529" s="121"/>
      <c r="Q529" s="121"/>
      <c r="R529" s="121"/>
      <c r="S529" s="121"/>
      <c r="T529" s="121"/>
    </row>
    <row r="530" spans="1:20" ht="15.75" customHeight="1" x14ac:dyDescent="0.25">
      <c r="A530" s="121"/>
      <c r="B530" s="121"/>
      <c r="C530" s="121"/>
      <c r="D530" s="121"/>
      <c r="E530" s="121"/>
      <c r="F530" s="121"/>
      <c r="G530" s="121"/>
      <c r="H530" s="121"/>
      <c r="I530" s="121"/>
      <c r="J530" s="121"/>
      <c r="K530" s="121"/>
      <c r="L530" s="121"/>
      <c r="M530" s="121"/>
      <c r="N530" s="121"/>
      <c r="O530" s="121"/>
      <c r="P530" s="121"/>
      <c r="Q530" s="121"/>
      <c r="R530" s="121"/>
      <c r="S530" s="121"/>
      <c r="T530" s="121"/>
    </row>
    <row r="531" spans="1:20" ht="15.75" customHeight="1" x14ac:dyDescent="0.25">
      <c r="A531" s="121"/>
      <c r="B531" s="121"/>
      <c r="C531" s="121"/>
      <c r="D531" s="121"/>
      <c r="E531" s="121"/>
      <c r="F531" s="121"/>
      <c r="G531" s="121"/>
      <c r="H531" s="121"/>
      <c r="I531" s="121"/>
      <c r="J531" s="121"/>
      <c r="K531" s="121"/>
      <c r="L531" s="121"/>
      <c r="M531" s="121"/>
      <c r="N531" s="121"/>
      <c r="O531" s="121"/>
      <c r="P531" s="121"/>
      <c r="Q531" s="121"/>
      <c r="R531" s="121"/>
      <c r="S531" s="121"/>
      <c r="T531" s="121"/>
    </row>
    <row r="532" spans="1:20" ht="15.75" customHeight="1" x14ac:dyDescent="0.25">
      <c r="A532" s="121"/>
      <c r="B532" s="121"/>
      <c r="C532" s="121"/>
      <c r="D532" s="121"/>
      <c r="E532" s="121"/>
      <c r="F532" s="121"/>
      <c r="G532" s="121"/>
      <c r="H532" s="121"/>
      <c r="I532" s="121"/>
      <c r="J532" s="121"/>
      <c r="K532" s="121"/>
      <c r="L532" s="121"/>
      <c r="M532" s="121"/>
      <c r="N532" s="121"/>
      <c r="O532" s="121"/>
      <c r="P532" s="121"/>
      <c r="Q532" s="121"/>
      <c r="R532" s="121"/>
      <c r="S532" s="121"/>
      <c r="T532" s="121"/>
    </row>
    <row r="533" spans="1:20" ht="15.75" customHeight="1" x14ac:dyDescent="0.25">
      <c r="A533" s="121"/>
      <c r="B533" s="121"/>
      <c r="C533" s="121"/>
      <c r="D533" s="121"/>
      <c r="E533" s="121"/>
      <c r="F533" s="121"/>
      <c r="G533" s="121"/>
      <c r="H533" s="121"/>
      <c r="I533" s="121"/>
      <c r="J533" s="121"/>
      <c r="K533" s="121"/>
      <c r="L533" s="121"/>
      <c r="M533" s="121"/>
      <c r="N533" s="121"/>
      <c r="O533" s="121"/>
      <c r="P533" s="121"/>
      <c r="Q533" s="121"/>
      <c r="R533" s="121"/>
      <c r="S533" s="121"/>
      <c r="T533" s="121"/>
    </row>
    <row r="534" spans="1:20" ht="15.75" customHeight="1" x14ac:dyDescent="0.25">
      <c r="A534" s="121"/>
      <c r="B534" s="121"/>
      <c r="C534" s="121"/>
      <c r="D534" s="121"/>
      <c r="E534" s="121"/>
      <c r="F534" s="121"/>
      <c r="G534" s="121"/>
      <c r="H534" s="121"/>
      <c r="I534" s="121"/>
      <c r="J534" s="121"/>
      <c r="K534" s="121"/>
      <c r="L534" s="121"/>
      <c r="M534" s="121"/>
      <c r="N534" s="121"/>
      <c r="O534" s="121"/>
      <c r="P534" s="121"/>
      <c r="Q534" s="121"/>
      <c r="R534" s="121"/>
      <c r="S534" s="121"/>
      <c r="T534" s="121"/>
    </row>
    <row r="535" spans="1:20" ht="15.75" customHeight="1" x14ac:dyDescent="0.25">
      <c r="A535" s="121"/>
      <c r="B535" s="121"/>
      <c r="C535" s="121"/>
      <c r="D535" s="121"/>
      <c r="E535" s="121"/>
      <c r="F535" s="121"/>
      <c r="G535" s="121"/>
      <c r="H535" s="121"/>
      <c r="I535" s="121"/>
      <c r="J535" s="121"/>
      <c r="K535" s="121"/>
      <c r="L535" s="121"/>
      <c r="M535" s="121"/>
      <c r="N535" s="121"/>
      <c r="O535" s="121"/>
      <c r="P535" s="121"/>
      <c r="Q535" s="121"/>
      <c r="R535" s="121"/>
      <c r="S535" s="121"/>
      <c r="T535" s="121"/>
    </row>
    <row r="536" spans="1:20" ht="15.75" customHeight="1" x14ac:dyDescent="0.25">
      <c r="A536" s="121"/>
      <c r="B536" s="121"/>
      <c r="C536" s="121"/>
      <c r="D536" s="121"/>
      <c r="E536" s="121"/>
      <c r="F536" s="121"/>
      <c r="G536" s="121"/>
      <c r="H536" s="121"/>
      <c r="I536" s="121"/>
      <c r="J536" s="121"/>
      <c r="K536" s="121"/>
      <c r="L536" s="121"/>
      <c r="M536" s="121"/>
      <c r="N536" s="121"/>
      <c r="O536" s="121"/>
      <c r="P536" s="121"/>
      <c r="Q536" s="121"/>
      <c r="R536" s="121"/>
      <c r="S536" s="121"/>
      <c r="T536" s="121"/>
    </row>
    <row r="537" spans="1:20" ht="15.75" customHeight="1" x14ac:dyDescent="0.25">
      <c r="A537" s="121"/>
      <c r="B537" s="121"/>
      <c r="C537" s="121"/>
      <c r="D537" s="121"/>
      <c r="E537" s="121"/>
      <c r="F537" s="121"/>
      <c r="G537" s="121"/>
      <c r="H537" s="121"/>
      <c r="I537" s="121"/>
      <c r="J537" s="121"/>
      <c r="K537" s="121"/>
      <c r="L537" s="121"/>
      <c r="M537" s="121"/>
      <c r="N537" s="121"/>
      <c r="O537" s="121"/>
      <c r="P537" s="121"/>
      <c r="Q537" s="121"/>
      <c r="R537" s="121"/>
      <c r="S537" s="121"/>
      <c r="T537" s="121"/>
    </row>
    <row r="538" spans="1:20" ht="15.75" customHeight="1" x14ac:dyDescent="0.25">
      <c r="A538" s="121"/>
      <c r="B538" s="121"/>
      <c r="C538" s="121"/>
      <c r="D538" s="121"/>
      <c r="E538" s="121"/>
      <c r="F538" s="121"/>
      <c r="G538" s="121"/>
      <c r="H538" s="121"/>
      <c r="I538" s="121"/>
      <c r="J538" s="121"/>
      <c r="K538" s="121"/>
      <c r="L538" s="121"/>
      <c r="M538" s="121"/>
      <c r="N538" s="121"/>
      <c r="O538" s="121"/>
      <c r="P538" s="121"/>
      <c r="Q538" s="121"/>
      <c r="R538" s="121"/>
      <c r="S538" s="121"/>
      <c r="T538" s="121"/>
    </row>
    <row r="539" spans="1:20" ht="15.75" customHeight="1" x14ac:dyDescent="0.25">
      <c r="A539" s="121"/>
      <c r="B539" s="121"/>
      <c r="C539" s="121"/>
      <c r="D539" s="121"/>
      <c r="E539" s="121"/>
      <c r="F539" s="121"/>
      <c r="G539" s="121"/>
      <c r="H539" s="121"/>
      <c r="I539" s="121"/>
      <c r="J539" s="121"/>
      <c r="K539" s="121"/>
      <c r="L539" s="121"/>
      <c r="M539" s="121"/>
      <c r="N539" s="121"/>
      <c r="O539" s="121"/>
      <c r="P539" s="121"/>
      <c r="Q539" s="121"/>
      <c r="R539" s="121"/>
      <c r="S539" s="121"/>
      <c r="T539" s="121"/>
    </row>
    <row r="540" spans="1:20" ht="15.75" customHeight="1" x14ac:dyDescent="0.25">
      <c r="A540" s="121"/>
      <c r="B540" s="121"/>
      <c r="C540" s="121"/>
      <c r="D540" s="121"/>
      <c r="E540" s="121"/>
      <c r="F540" s="121"/>
      <c r="G540" s="121"/>
      <c r="H540" s="121"/>
      <c r="I540" s="121"/>
      <c r="J540" s="121"/>
      <c r="K540" s="121"/>
      <c r="L540" s="121"/>
      <c r="M540" s="121"/>
      <c r="N540" s="121"/>
      <c r="O540" s="121"/>
      <c r="P540" s="121"/>
      <c r="Q540" s="121"/>
      <c r="R540" s="121"/>
      <c r="S540" s="121"/>
      <c r="T540" s="121"/>
    </row>
    <row r="541" spans="1:20" ht="15.75" customHeight="1" x14ac:dyDescent="0.25">
      <c r="A541" s="121"/>
      <c r="B541" s="121"/>
      <c r="C541" s="121"/>
      <c r="D541" s="121"/>
      <c r="E541" s="121"/>
      <c r="F541" s="121"/>
      <c r="G541" s="121"/>
      <c r="H541" s="121"/>
      <c r="I541" s="121"/>
      <c r="J541" s="121"/>
      <c r="K541" s="121"/>
      <c r="L541" s="121"/>
      <c r="M541" s="121"/>
      <c r="N541" s="121"/>
      <c r="O541" s="121"/>
      <c r="P541" s="121"/>
      <c r="Q541" s="121"/>
      <c r="R541" s="121"/>
      <c r="S541" s="121"/>
      <c r="T541" s="121"/>
    </row>
    <row r="542" spans="1:20" ht="15.75" customHeight="1" x14ac:dyDescent="0.25">
      <c r="A542" s="121"/>
      <c r="B542" s="121"/>
      <c r="C542" s="121"/>
      <c r="D542" s="121"/>
      <c r="E542" s="121"/>
      <c r="F542" s="121"/>
      <c r="G542" s="121"/>
      <c r="H542" s="121"/>
      <c r="I542" s="121"/>
      <c r="J542" s="121"/>
      <c r="K542" s="121"/>
      <c r="L542" s="121"/>
      <c r="M542" s="121"/>
      <c r="N542" s="121"/>
      <c r="O542" s="121"/>
      <c r="P542" s="121"/>
      <c r="Q542" s="121"/>
      <c r="R542" s="121"/>
      <c r="S542" s="121"/>
      <c r="T542" s="121"/>
    </row>
    <row r="543" spans="1:20" ht="15.75" customHeight="1" x14ac:dyDescent="0.25">
      <c r="A543" s="121"/>
      <c r="B543" s="121"/>
      <c r="C543" s="121"/>
      <c r="D543" s="121"/>
      <c r="E543" s="121"/>
      <c r="F543" s="121"/>
      <c r="G543" s="121"/>
      <c r="H543" s="121"/>
      <c r="I543" s="121"/>
      <c r="J543" s="121"/>
      <c r="K543" s="121"/>
      <c r="L543" s="121"/>
      <c r="M543" s="121"/>
      <c r="N543" s="121"/>
      <c r="O543" s="121"/>
      <c r="P543" s="121"/>
      <c r="Q543" s="121"/>
      <c r="R543" s="121"/>
      <c r="S543" s="121"/>
      <c r="T543" s="121"/>
    </row>
    <row r="544" spans="1:20" ht="15.75" customHeight="1" x14ac:dyDescent="0.25">
      <c r="A544" s="121"/>
      <c r="B544" s="121"/>
      <c r="C544" s="121"/>
      <c r="D544" s="121"/>
      <c r="E544" s="121"/>
      <c r="F544" s="121"/>
      <c r="G544" s="121"/>
      <c r="H544" s="121"/>
      <c r="I544" s="121"/>
      <c r="J544" s="121"/>
      <c r="K544" s="121"/>
      <c r="L544" s="121"/>
      <c r="M544" s="121"/>
      <c r="N544" s="121"/>
      <c r="O544" s="121"/>
      <c r="P544" s="121"/>
      <c r="Q544" s="121"/>
      <c r="R544" s="121"/>
      <c r="S544" s="121"/>
      <c r="T544" s="121"/>
    </row>
    <row r="545" spans="1:20" ht="15.75" customHeight="1" x14ac:dyDescent="0.25">
      <c r="A545" s="121"/>
      <c r="B545" s="121"/>
      <c r="C545" s="121"/>
      <c r="D545" s="121"/>
      <c r="E545" s="121"/>
      <c r="F545" s="121"/>
      <c r="G545" s="121"/>
      <c r="H545" s="121"/>
      <c r="I545" s="121"/>
      <c r="J545" s="121"/>
      <c r="K545" s="121"/>
      <c r="L545" s="121"/>
      <c r="M545" s="121"/>
      <c r="N545" s="121"/>
      <c r="O545" s="121"/>
      <c r="P545" s="121"/>
      <c r="Q545" s="121"/>
      <c r="R545" s="121"/>
      <c r="S545" s="121"/>
      <c r="T545" s="121"/>
    </row>
    <row r="546" spans="1:20" ht="15.75" customHeight="1" x14ac:dyDescent="0.25">
      <c r="A546" s="121"/>
      <c r="B546" s="121"/>
      <c r="C546" s="121"/>
      <c r="D546" s="121"/>
      <c r="E546" s="121"/>
      <c r="F546" s="121"/>
      <c r="G546" s="121"/>
      <c r="H546" s="121"/>
      <c r="I546" s="121"/>
      <c r="J546" s="121"/>
      <c r="K546" s="121"/>
      <c r="L546" s="121"/>
      <c r="M546" s="121"/>
      <c r="N546" s="121"/>
      <c r="O546" s="121"/>
      <c r="P546" s="121"/>
      <c r="Q546" s="121"/>
      <c r="R546" s="121"/>
      <c r="S546" s="121"/>
      <c r="T546" s="121"/>
    </row>
    <row r="547" spans="1:20" ht="15.75" customHeight="1" x14ac:dyDescent="0.25">
      <c r="A547" s="121"/>
      <c r="B547" s="121"/>
      <c r="C547" s="121"/>
      <c r="D547" s="121"/>
      <c r="E547" s="121"/>
      <c r="F547" s="121"/>
      <c r="G547" s="121"/>
      <c r="H547" s="121"/>
      <c r="I547" s="121"/>
      <c r="J547" s="121"/>
      <c r="K547" s="121"/>
      <c r="L547" s="121"/>
      <c r="M547" s="121"/>
      <c r="N547" s="121"/>
      <c r="O547" s="121"/>
      <c r="P547" s="121"/>
      <c r="Q547" s="121"/>
      <c r="R547" s="121"/>
      <c r="S547" s="121"/>
      <c r="T547" s="121"/>
    </row>
    <row r="548" spans="1:20" ht="15.75" customHeight="1" x14ac:dyDescent="0.25">
      <c r="A548" s="121"/>
      <c r="B548" s="121"/>
      <c r="C548" s="121"/>
      <c r="D548" s="121"/>
      <c r="E548" s="121"/>
      <c r="F548" s="121"/>
      <c r="G548" s="121"/>
      <c r="H548" s="121"/>
      <c r="I548" s="121"/>
      <c r="J548" s="121"/>
      <c r="K548" s="121"/>
      <c r="L548" s="121"/>
      <c r="M548" s="121"/>
      <c r="N548" s="121"/>
      <c r="O548" s="121"/>
      <c r="P548" s="121"/>
      <c r="Q548" s="121"/>
      <c r="R548" s="121"/>
      <c r="S548" s="121"/>
      <c r="T548" s="121"/>
    </row>
    <row r="549" spans="1:20" ht="15.75" customHeight="1" x14ac:dyDescent="0.25">
      <c r="A549" s="121"/>
      <c r="B549" s="121"/>
      <c r="C549" s="121"/>
      <c r="D549" s="121"/>
      <c r="E549" s="121"/>
      <c r="F549" s="121"/>
      <c r="G549" s="121"/>
      <c r="H549" s="121"/>
      <c r="I549" s="121"/>
      <c r="J549" s="121"/>
      <c r="K549" s="121"/>
      <c r="L549" s="121"/>
      <c r="M549" s="121"/>
      <c r="N549" s="121"/>
      <c r="O549" s="121"/>
      <c r="P549" s="121"/>
      <c r="Q549" s="121"/>
      <c r="R549" s="121"/>
      <c r="S549" s="121"/>
      <c r="T549" s="121"/>
    </row>
    <row r="550" spans="1:20" ht="15.75" customHeight="1" x14ac:dyDescent="0.25">
      <c r="A550" s="121"/>
      <c r="B550" s="121"/>
      <c r="C550" s="121"/>
      <c r="D550" s="121"/>
      <c r="E550" s="121"/>
      <c r="F550" s="121"/>
      <c r="G550" s="121"/>
      <c r="H550" s="121"/>
      <c r="I550" s="121"/>
      <c r="J550" s="121"/>
      <c r="K550" s="121"/>
      <c r="L550" s="121"/>
      <c r="M550" s="121"/>
      <c r="N550" s="121"/>
      <c r="O550" s="121"/>
      <c r="P550" s="121"/>
      <c r="Q550" s="121"/>
      <c r="R550" s="121"/>
      <c r="S550" s="121"/>
      <c r="T550" s="121"/>
    </row>
    <row r="551" spans="1:20" ht="15.75" customHeight="1" x14ac:dyDescent="0.25">
      <c r="A551" s="121"/>
      <c r="B551" s="121"/>
      <c r="C551" s="121"/>
      <c r="D551" s="121"/>
      <c r="E551" s="121"/>
      <c r="F551" s="121"/>
      <c r="G551" s="121"/>
      <c r="H551" s="121"/>
      <c r="I551" s="121"/>
      <c r="J551" s="121"/>
      <c r="K551" s="121"/>
      <c r="L551" s="121"/>
      <c r="M551" s="121"/>
      <c r="N551" s="121"/>
      <c r="O551" s="121"/>
      <c r="P551" s="121"/>
      <c r="Q551" s="121"/>
      <c r="R551" s="121"/>
      <c r="S551" s="121"/>
      <c r="T551" s="121"/>
    </row>
    <row r="552" spans="1:20" ht="15.75" customHeight="1" x14ac:dyDescent="0.25">
      <c r="A552" s="121"/>
      <c r="B552" s="121"/>
      <c r="C552" s="121"/>
      <c r="D552" s="121"/>
      <c r="E552" s="121"/>
      <c r="F552" s="121"/>
      <c r="G552" s="121"/>
      <c r="H552" s="121"/>
      <c r="I552" s="121"/>
      <c r="J552" s="121"/>
      <c r="K552" s="121"/>
      <c r="L552" s="121"/>
      <c r="M552" s="121"/>
      <c r="N552" s="121"/>
      <c r="O552" s="121"/>
      <c r="P552" s="121"/>
      <c r="Q552" s="121"/>
      <c r="R552" s="121"/>
      <c r="S552" s="121"/>
      <c r="T552" s="121"/>
    </row>
    <row r="553" spans="1:20" ht="15.75" customHeight="1" x14ac:dyDescent="0.25">
      <c r="A553" s="121"/>
      <c r="B553" s="121"/>
      <c r="C553" s="121"/>
      <c r="D553" s="121"/>
      <c r="E553" s="121"/>
      <c r="F553" s="121"/>
      <c r="G553" s="121"/>
      <c r="H553" s="121"/>
      <c r="I553" s="121"/>
      <c r="J553" s="121"/>
      <c r="K553" s="121"/>
      <c r="L553" s="121"/>
      <c r="M553" s="121"/>
      <c r="N553" s="121"/>
      <c r="O553" s="121"/>
      <c r="P553" s="121"/>
      <c r="Q553" s="121"/>
      <c r="R553" s="121"/>
      <c r="S553" s="121"/>
      <c r="T553" s="121"/>
    </row>
    <row r="554" spans="1:20" ht="15.75" customHeight="1" x14ac:dyDescent="0.25">
      <c r="A554" s="121"/>
      <c r="B554" s="121"/>
      <c r="C554" s="121"/>
      <c r="D554" s="121"/>
      <c r="E554" s="121"/>
      <c r="F554" s="121"/>
      <c r="G554" s="121"/>
      <c r="H554" s="121"/>
      <c r="I554" s="121"/>
      <c r="J554" s="121"/>
      <c r="K554" s="121"/>
      <c r="L554" s="121"/>
      <c r="M554" s="121"/>
      <c r="N554" s="121"/>
      <c r="O554" s="121"/>
      <c r="P554" s="121"/>
      <c r="Q554" s="121"/>
      <c r="R554" s="121"/>
      <c r="S554" s="121"/>
      <c r="T554" s="121"/>
    </row>
    <row r="555" spans="1:20" ht="15.75" customHeight="1" x14ac:dyDescent="0.25">
      <c r="A555" s="121"/>
      <c r="B555" s="121"/>
      <c r="C555" s="121"/>
      <c r="D555" s="121"/>
      <c r="E555" s="121"/>
      <c r="F555" s="121"/>
      <c r="G555" s="121"/>
      <c r="H555" s="121"/>
      <c r="I555" s="121"/>
      <c r="J555" s="121"/>
      <c r="K555" s="121"/>
      <c r="L555" s="121"/>
      <c r="M555" s="121"/>
      <c r="N555" s="121"/>
      <c r="O555" s="121"/>
      <c r="P555" s="121"/>
      <c r="Q555" s="121"/>
      <c r="R555" s="121"/>
      <c r="S555" s="121"/>
      <c r="T555" s="121"/>
    </row>
    <row r="556" spans="1:20" ht="15.75" customHeight="1" x14ac:dyDescent="0.25">
      <c r="A556" s="121"/>
      <c r="B556" s="121"/>
      <c r="C556" s="121"/>
      <c r="D556" s="121"/>
      <c r="E556" s="121"/>
      <c r="F556" s="121"/>
      <c r="G556" s="121"/>
      <c r="H556" s="121"/>
      <c r="I556" s="121"/>
      <c r="J556" s="121"/>
      <c r="K556" s="121"/>
      <c r="L556" s="121"/>
      <c r="M556" s="121"/>
      <c r="N556" s="121"/>
      <c r="O556" s="121"/>
      <c r="P556" s="121"/>
      <c r="Q556" s="121"/>
      <c r="R556" s="121"/>
      <c r="S556" s="121"/>
      <c r="T556" s="121"/>
    </row>
    <row r="557" spans="1:20" ht="15.75" customHeight="1" x14ac:dyDescent="0.25">
      <c r="A557" s="121"/>
      <c r="B557" s="121"/>
      <c r="C557" s="121"/>
      <c r="D557" s="121"/>
      <c r="E557" s="121"/>
      <c r="F557" s="121"/>
      <c r="G557" s="121"/>
      <c r="H557" s="121"/>
      <c r="I557" s="121"/>
      <c r="J557" s="121"/>
      <c r="K557" s="121"/>
      <c r="L557" s="121"/>
      <c r="M557" s="121"/>
      <c r="N557" s="121"/>
      <c r="O557" s="121"/>
      <c r="P557" s="121"/>
      <c r="Q557" s="121"/>
      <c r="R557" s="121"/>
      <c r="S557" s="121"/>
      <c r="T557" s="121"/>
    </row>
    <row r="558" spans="1:20" ht="15.75" customHeight="1" x14ac:dyDescent="0.25">
      <c r="A558" s="121"/>
      <c r="B558" s="121"/>
      <c r="C558" s="121"/>
      <c r="D558" s="121"/>
      <c r="E558" s="121"/>
      <c r="F558" s="121"/>
      <c r="G558" s="121"/>
      <c r="H558" s="121"/>
      <c r="I558" s="121"/>
      <c r="J558" s="121"/>
      <c r="K558" s="121"/>
      <c r="L558" s="121"/>
      <c r="M558" s="121"/>
      <c r="N558" s="121"/>
      <c r="O558" s="121"/>
      <c r="P558" s="121"/>
      <c r="Q558" s="121"/>
      <c r="R558" s="121"/>
      <c r="S558" s="121"/>
      <c r="T558" s="121"/>
    </row>
    <row r="559" spans="1:20" ht="15.75" customHeight="1" x14ac:dyDescent="0.25">
      <c r="A559" s="121"/>
      <c r="B559" s="121"/>
      <c r="C559" s="121"/>
      <c r="D559" s="121"/>
      <c r="E559" s="121"/>
      <c r="F559" s="121"/>
      <c r="G559" s="121"/>
      <c r="H559" s="121"/>
      <c r="I559" s="121"/>
      <c r="J559" s="121"/>
      <c r="K559" s="121"/>
      <c r="L559" s="121"/>
      <c r="M559" s="121"/>
      <c r="N559" s="121"/>
      <c r="O559" s="121"/>
      <c r="P559" s="121"/>
      <c r="Q559" s="121"/>
      <c r="R559" s="121"/>
      <c r="S559" s="121"/>
      <c r="T559" s="121"/>
    </row>
    <row r="560" spans="1:20" ht="15.75" customHeight="1" x14ac:dyDescent="0.25">
      <c r="A560" s="121"/>
      <c r="B560" s="121"/>
      <c r="C560" s="121"/>
      <c r="D560" s="121"/>
      <c r="E560" s="121"/>
      <c r="F560" s="121"/>
      <c r="G560" s="121"/>
      <c r="H560" s="121"/>
      <c r="I560" s="121"/>
      <c r="J560" s="121"/>
      <c r="K560" s="121"/>
      <c r="L560" s="121"/>
      <c r="M560" s="121"/>
      <c r="N560" s="121"/>
      <c r="O560" s="121"/>
      <c r="P560" s="121"/>
      <c r="Q560" s="121"/>
      <c r="R560" s="121"/>
      <c r="S560" s="121"/>
      <c r="T560" s="121"/>
    </row>
    <row r="561" spans="1:20" ht="15.75" customHeight="1" x14ac:dyDescent="0.25">
      <c r="A561" s="121"/>
      <c r="B561" s="121"/>
      <c r="C561" s="121"/>
      <c r="D561" s="121"/>
      <c r="E561" s="121"/>
      <c r="F561" s="121"/>
      <c r="G561" s="121"/>
      <c r="H561" s="121"/>
      <c r="I561" s="121"/>
      <c r="J561" s="121"/>
      <c r="K561" s="121"/>
      <c r="L561" s="121"/>
      <c r="M561" s="121"/>
      <c r="N561" s="121"/>
      <c r="O561" s="121"/>
      <c r="P561" s="121"/>
      <c r="Q561" s="121"/>
      <c r="R561" s="121"/>
      <c r="S561" s="121"/>
      <c r="T561" s="121"/>
    </row>
    <row r="562" spans="1:20" ht="15.75" customHeight="1" x14ac:dyDescent="0.25">
      <c r="A562" s="121"/>
      <c r="B562" s="121"/>
      <c r="C562" s="121"/>
      <c r="D562" s="121"/>
      <c r="E562" s="121"/>
      <c r="F562" s="121"/>
      <c r="G562" s="121"/>
      <c r="H562" s="121"/>
      <c r="I562" s="121"/>
      <c r="J562" s="121"/>
      <c r="K562" s="121"/>
      <c r="L562" s="121"/>
      <c r="M562" s="121"/>
      <c r="N562" s="121"/>
      <c r="O562" s="121"/>
      <c r="P562" s="121"/>
      <c r="Q562" s="121"/>
      <c r="R562" s="121"/>
      <c r="S562" s="121"/>
      <c r="T562" s="121"/>
    </row>
    <row r="563" spans="1:20" ht="15.75" customHeight="1" x14ac:dyDescent="0.25">
      <c r="A563" s="121"/>
      <c r="B563" s="121"/>
      <c r="C563" s="121"/>
      <c r="D563" s="121"/>
      <c r="E563" s="121"/>
      <c r="F563" s="121"/>
      <c r="G563" s="121"/>
      <c r="H563" s="121"/>
      <c r="I563" s="121"/>
      <c r="J563" s="121"/>
      <c r="K563" s="121"/>
      <c r="L563" s="121"/>
      <c r="M563" s="121"/>
      <c r="N563" s="121"/>
      <c r="O563" s="121"/>
      <c r="P563" s="121"/>
      <c r="Q563" s="121"/>
      <c r="R563" s="121"/>
      <c r="S563" s="121"/>
      <c r="T563" s="121"/>
    </row>
    <row r="564" spans="1:20" ht="15.75" customHeight="1" x14ac:dyDescent="0.25">
      <c r="A564" s="121"/>
      <c r="B564" s="121"/>
      <c r="C564" s="121"/>
      <c r="D564" s="121"/>
      <c r="E564" s="121"/>
      <c r="F564" s="121"/>
      <c r="G564" s="121"/>
      <c r="H564" s="121"/>
      <c r="I564" s="121"/>
      <c r="J564" s="121"/>
      <c r="K564" s="121"/>
      <c r="L564" s="121"/>
      <c r="M564" s="121"/>
      <c r="N564" s="121"/>
      <c r="O564" s="121"/>
      <c r="P564" s="121"/>
      <c r="Q564" s="121"/>
      <c r="R564" s="121"/>
      <c r="S564" s="121"/>
      <c r="T564" s="121"/>
    </row>
    <row r="565" spans="1:20" ht="15.75" customHeight="1" x14ac:dyDescent="0.25">
      <c r="A565" s="121"/>
      <c r="B565" s="121"/>
      <c r="C565" s="121"/>
      <c r="D565" s="121"/>
      <c r="E565" s="121"/>
      <c r="F565" s="121"/>
      <c r="G565" s="121"/>
      <c r="H565" s="121"/>
      <c r="I565" s="121"/>
      <c r="J565" s="121"/>
      <c r="K565" s="121"/>
      <c r="L565" s="121"/>
      <c r="M565" s="121"/>
      <c r="N565" s="121"/>
      <c r="O565" s="121"/>
      <c r="P565" s="121"/>
      <c r="Q565" s="121"/>
      <c r="R565" s="121"/>
      <c r="S565" s="121"/>
      <c r="T565" s="121"/>
    </row>
    <row r="566" spans="1:20" ht="15.75" customHeight="1" x14ac:dyDescent="0.25">
      <c r="A566" s="121"/>
      <c r="B566" s="121"/>
      <c r="C566" s="121"/>
      <c r="D566" s="121"/>
      <c r="E566" s="121"/>
      <c r="F566" s="121"/>
      <c r="G566" s="121"/>
      <c r="H566" s="121"/>
      <c r="I566" s="121"/>
      <c r="J566" s="121"/>
      <c r="K566" s="121"/>
      <c r="L566" s="121"/>
      <c r="M566" s="121"/>
      <c r="N566" s="121"/>
      <c r="O566" s="121"/>
      <c r="P566" s="121"/>
      <c r="Q566" s="121"/>
      <c r="R566" s="121"/>
      <c r="S566" s="121"/>
      <c r="T566" s="121"/>
    </row>
    <row r="567" spans="1:20" ht="15.75" customHeight="1" x14ac:dyDescent="0.25">
      <c r="A567" s="121"/>
      <c r="B567" s="121"/>
      <c r="C567" s="121"/>
      <c r="D567" s="121"/>
      <c r="E567" s="121"/>
      <c r="F567" s="121"/>
      <c r="G567" s="121"/>
      <c r="H567" s="121"/>
      <c r="I567" s="121"/>
      <c r="J567" s="121"/>
      <c r="K567" s="121"/>
      <c r="L567" s="121"/>
      <c r="M567" s="121"/>
      <c r="N567" s="121"/>
      <c r="O567" s="121"/>
      <c r="P567" s="121"/>
      <c r="Q567" s="121"/>
      <c r="R567" s="121"/>
      <c r="S567" s="121"/>
      <c r="T567" s="121"/>
    </row>
    <row r="568" spans="1:20" ht="15.75" customHeight="1" x14ac:dyDescent="0.25">
      <c r="A568" s="121"/>
      <c r="B568" s="121"/>
      <c r="C568" s="121"/>
      <c r="D568" s="121"/>
      <c r="E568" s="121"/>
      <c r="F568" s="121"/>
      <c r="G568" s="121"/>
      <c r="H568" s="121"/>
      <c r="I568" s="121"/>
      <c r="J568" s="121"/>
      <c r="K568" s="121"/>
      <c r="L568" s="121"/>
      <c r="M568" s="121"/>
      <c r="N568" s="121"/>
      <c r="O568" s="121"/>
      <c r="P568" s="121"/>
      <c r="Q568" s="121"/>
      <c r="R568" s="121"/>
      <c r="S568" s="121"/>
      <c r="T568" s="121"/>
    </row>
    <row r="569" spans="1:20" ht="15.75" customHeight="1" x14ac:dyDescent="0.25">
      <c r="A569" s="121"/>
      <c r="B569" s="121"/>
      <c r="C569" s="121"/>
      <c r="D569" s="121"/>
      <c r="E569" s="121"/>
      <c r="F569" s="121"/>
      <c r="G569" s="121"/>
      <c r="H569" s="121"/>
      <c r="I569" s="121"/>
      <c r="J569" s="121"/>
      <c r="K569" s="121"/>
      <c r="L569" s="121"/>
      <c r="M569" s="121"/>
      <c r="N569" s="121"/>
      <c r="O569" s="121"/>
      <c r="P569" s="121"/>
      <c r="Q569" s="121"/>
      <c r="R569" s="121"/>
      <c r="S569" s="121"/>
      <c r="T569" s="121"/>
    </row>
    <row r="570" spans="1:20" ht="15.75" customHeight="1" x14ac:dyDescent="0.25">
      <c r="A570" s="121"/>
      <c r="B570" s="121"/>
      <c r="C570" s="121"/>
      <c r="D570" s="121"/>
      <c r="E570" s="121"/>
      <c r="F570" s="121"/>
      <c r="G570" s="121"/>
      <c r="H570" s="121"/>
      <c r="I570" s="121"/>
      <c r="J570" s="121"/>
      <c r="K570" s="121"/>
      <c r="L570" s="121"/>
      <c r="M570" s="121"/>
      <c r="N570" s="121"/>
      <c r="O570" s="121"/>
      <c r="P570" s="121"/>
      <c r="Q570" s="121"/>
      <c r="R570" s="121"/>
      <c r="S570" s="121"/>
      <c r="T570" s="121"/>
    </row>
    <row r="571" spans="1:20" ht="15.75" customHeight="1" x14ac:dyDescent="0.25">
      <c r="A571" s="121"/>
      <c r="B571" s="121"/>
      <c r="C571" s="121"/>
      <c r="D571" s="121"/>
      <c r="E571" s="121"/>
      <c r="F571" s="121"/>
      <c r="G571" s="121"/>
      <c r="H571" s="121"/>
      <c r="I571" s="121"/>
      <c r="J571" s="121"/>
      <c r="K571" s="121"/>
      <c r="L571" s="121"/>
      <c r="M571" s="121"/>
      <c r="N571" s="121"/>
      <c r="O571" s="121"/>
      <c r="P571" s="121"/>
      <c r="Q571" s="121"/>
      <c r="R571" s="121"/>
      <c r="S571" s="121"/>
      <c r="T571" s="121"/>
    </row>
    <row r="572" spans="1:20" ht="15.75" customHeight="1" x14ac:dyDescent="0.25">
      <c r="A572" s="121"/>
      <c r="B572" s="121"/>
      <c r="C572" s="121"/>
      <c r="D572" s="121"/>
      <c r="E572" s="121"/>
      <c r="F572" s="121"/>
      <c r="G572" s="121"/>
      <c r="H572" s="121"/>
      <c r="I572" s="121"/>
      <c r="J572" s="121"/>
      <c r="K572" s="121"/>
      <c r="L572" s="121"/>
      <c r="M572" s="121"/>
      <c r="N572" s="121"/>
      <c r="O572" s="121"/>
      <c r="P572" s="121"/>
      <c r="Q572" s="121"/>
      <c r="R572" s="121"/>
      <c r="S572" s="121"/>
      <c r="T572" s="121"/>
    </row>
    <row r="573" spans="1:20" ht="15.75" customHeight="1" x14ac:dyDescent="0.25">
      <c r="A573" s="121"/>
      <c r="B573" s="121"/>
      <c r="C573" s="121"/>
      <c r="D573" s="121"/>
      <c r="E573" s="121"/>
      <c r="F573" s="121"/>
      <c r="G573" s="121"/>
      <c r="H573" s="121"/>
      <c r="I573" s="121"/>
      <c r="J573" s="121"/>
      <c r="K573" s="121"/>
      <c r="L573" s="121"/>
      <c r="M573" s="121"/>
      <c r="N573" s="121"/>
      <c r="O573" s="121"/>
      <c r="P573" s="121"/>
      <c r="Q573" s="121"/>
      <c r="R573" s="121"/>
      <c r="S573" s="121"/>
      <c r="T573" s="121"/>
    </row>
    <row r="574" spans="1:20" ht="15.75" customHeight="1" x14ac:dyDescent="0.25">
      <c r="A574" s="121"/>
      <c r="B574" s="121"/>
      <c r="C574" s="121"/>
      <c r="D574" s="121"/>
      <c r="E574" s="121"/>
      <c r="F574" s="121"/>
      <c r="G574" s="121"/>
      <c r="H574" s="121"/>
      <c r="I574" s="121"/>
      <c r="J574" s="121"/>
      <c r="K574" s="121"/>
      <c r="L574" s="121"/>
      <c r="M574" s="121"/>
      <c r="N574" s="121"/>
      <c r="O574" s="121"/>
      <c r="P574" s="121"/>
      <c r="Q574" s="121"/>
      <c r="R574" s="121"/>
      <c r="S574" s="121"/>
      <c r="T574" s="121"/>
    </row>
    <row r="575" spans="1:20" ht="15.75" customHeight="1" x14ac:dyDescent="0.25">
      <c r="A575" s="121"/>
      <c r="B575" s="121"/>
      <c r="C575" s="121"/>
      <c r="D575" s="121"/>
      <c r="E575" s="121"/>
      <c r="F575" s="121"/>
      <c r="G575" s="121"/>
      <c r="H575" s="121"/>
      <c r="I575" s="121"/>
      <c r="J575" s="121"/>
      <c r="K575" s="121"/>
      <c r="L575" s="121"/>
      <c r="M575" s="121"/>
      <c r="N575" s="121"/>
      <c r="O575" s="121"/>
      <c r="P575" s="121"/>
      <c r="Q575" s="121"/>
      <c r="R575" s="121"/>
      <c r="S575" s="121"/>
      <c r="T575" s="121"/>
    </row>
    <row r="576" spans="1:20" ht="15.75" customHeight="1" x14ac:dyDescent="0.25">
      <c r="A576" s="121"/>
      <c r="B576" s="121"/>
      <c r="C576" s="121"/>
      <c r="D576" s="121"/>
      <c r="E576" s="121"/>
      <c r="F576" s="121"/>
      <c r="G576" s="121"/>
      <c r="H576" s="121"/>
      <c r="I576" s="121"/>
      <c r="J576" s="121"/>
      <c r="K576" s="121"/>
      <c r="L576" s="121"/>
      <c r="M576" s="121"/>
      <c r="N576" s="121"/>
      <c r="O576" s="121"/>
      <c r="P576" s="121"/>
      <c r="Q576" s="121"/>
      <c r="R576" s="121"/>
      <c r="S576" s="121"/>
      <c r="T576" s="121"/>
    </row>
    <row r="577" spans="1:20" ht="15.75" customHeight="1" x14ac:dyDescent="0.25">
      <c r="A577" s="121"/>
      <c r="B577" s="121"/>
      <c r="C577" s="121"/>
      <c r="D577" s="121"/>
      <c r="E577" s="121"/>
      <c r="F577" s="121"/>
      <c r="G577" s="121"/>
      <c r="H577" s="121"/>
      <c r="I577" s="121"/>
      <c r="J577" s="121"/>
      <c r="K577" s="121"/>
      <c r="L577" s="121"/>
      <c r="M577" s="121"/>
      <c r="N577" s="121"/>
      <c r="O577" s="121"/>
      <c r="P577" s="121"/>
      <c r="Q577" s="121"/>
      <c r="R577" s="121"/>
      <c r="S577" s="121"/>
      <c r="T577" s="121"/>
    </row>
    <row r="578" spans="1:20" ht="15.75" customHeight="1" x14ac:dyDescent="0.25">
      <c r="A578" s="121"/>
      <c r="B578" s="121"/>
      <c r="C578" s="121"/>
      <c r="D578" s="121"/>
      <c r="E578" s="121"/>
      <c r="F578" s="121"/>
      <c r="G578" s="121"/>
      <c r="H578" s="121"/>
      <c r="I578" s="121"/>
      <c r="J578" s="121"/>
      <c r="K578" s="121"/>
      <c r="L578" s="121"/>
      <c r="M578" s="121"/>
      <c r="N578" s="121"/>
      <c r="O578" s="121"/>
      <c r="P578" s="121"/>
      <c r="Q578" s="121"/>
      <c r="R578" s="121"/>
      <c r="S578" s="121"/>
      <c r="T578" s="121"/>
    </row>
    <row r="579" spans="1:20" ht="15.75" customHeight="1" x14ac:dyDescent="0.25">
      <c r="A579" s="121"/>
      <c r="B579" s="121"/>
      <c r="C579" s="121"/>
      <c r="D579" s="121"/>
      <c r="E579" s="121"/>
      <c r="F579" s="121"/>
      <c r="G579" s="121"/>
      <c r="H579" s="121"/>
      <c r="I579" s="121"/>
      <c r="J579" s="121"/>
      <c r="K579" s="121"/>
      <c r="L579" s="121"/>
      <c r="M579" s="121"/>
      <c r="N579" s="121"/>
      <c r="O579" s="121"/>
      <c r="P579" s="121"/>
      <c r="Q579" s="121"/>
      <c r="R579" s="121"/>
      <c r="S579" s="121"/>
      <c r="T579" s="121"/>
    </row>
    <row r="580" spans="1:20" ht="15.75" customHeight="1" x14ac:dyDescent="0.25">
      <c r="A580" s="121"/>
      <c r="B580" s="121"/>
      <c r="C580" s="121"/>
      <c r="D580" s="121"/>
      <c r="E580" s="121"/>
      <c r="F580" s="121"/>
      <c r="G580" s="121"/>
      <c r="H580" s="121"/>
      <c r="I580" s="121"/>
      <c r="J580" s="121"/>
      <c r="K580" s="121"/>
      <c r="L580" s="121"/>
      <c r="M580" s="121"/>
      <c r="N580" s="121"/>
      <c r="O580" s="121"/>
      <c r="P580" s="121"/>
      <c r="Q580" s="121"/>
      <c r="R580" s="121"/>
      <c r="S580" s="121"/>
      <c r="T580" s="121"/>
    </row>
    <row r="581" spans="1:20" ht="15.75" customHeight="1" x14ac:dyDescent="0.25">
      <c r="A581" s="121"/>
      <c r="B581" s="121"/>
      <c r="C581" s="121"/>
      <c r="D581" s="121"/>
      <c r="E581" s="121"/>
      <c r="F581" s="121"/>
      <c r="G581" s="121"/>
      <c r="H581" s="121"/>
      <c r="I581" s="121"/>
      <c r="J581" s="121"/>
      <c r="K581" s="121"/>
      <c r="L581" s="121"/>
      <c r="M581" s="121"/>
      <c r="N581" s="121"/>
      <c r="O581" s="121"/>
      <c r="P581" s="121"/>
      <c r="Q581" s="121"/>
      <c r="R581" s="121"/>
      <c r="S581" s="121"/>
      <c r="T581" s="121"/>
    </row>
    <row r="582" spans="1:20" ht="15.75" customHeight="1" x14ac:dyDescent="0.25">
      <c r="A582" s="121"/>
      <c r="B582" s="121"/>
      <c r="C582" s="121"/>
      <c r="D582" s="121"/>
      <c r="E582" s="121"/>
      <c r="F582" s="121"/>
      <c r="G582" s="121"/>
      <c r="H582" s="121"/>
      <c r="I582" s="121"/>
      <c r="J582" s="121"/>
      <c r="K582" s="121"/>
      <c r="L582" s="121"/>
      <c r="M582" s="121"/>
      <c r="N582" s="121"/>
      <c r="O582" s="121"/>
      <c r="P582" s="121"/>
      <c r="Q582" s="121"/>
      <c r="R582" s="121"/>
      <c r="S582" s="121"/>
      <c r="T582" s="121"/>
    </row>
    <row r="583" spans="1:20" ht="15.75" customHeight="1" x14ac:dyDescent="0.25">
      <c r="A583" s="121"/>
      <c r="B583" s="121"/>
      <c r="C583" s="121"/>
      <c r="D583" s="121"/>
      <c r="E583" s="121"/>
      <c r="F583" s="121"/>
      <c r="G583" s="121"/>
      <c r="H583" s="121"/>
      <c r="I583" s="121"/>
      <c r="J583" s="121"/>
      <c r="K583" s="121"/>
      <c r="L583" s="121"/>
      <c r="M583" s="121"/>
      <c r="N583" s="121"/>
      <c r="O583" s="121"/>
      <c r="P583" s="121"/>
      <c r="Q583" s="121"/>
      <c r="R583" s="121"/>
      <c r="S583" s="121"/>
      <c r="T583" s="121"/>
    </row>
    <row r="584" spans="1:20" ht="15.75" customHeight="1" x14ac:dyDescent="0.25">
      <c r="A584" s="121"/>
      <c r="B584" s="121"/>
      <c r="C584" s="121"/>
      <c r="D584" s="121"/>
      <c r="E584" s="121"/>
      <c r="F584" s="121"/>
      <c r="G584" s="121"/>
      <c r="H584" s="121"/>
      <c r="I584" s="121"/>
      <c r="J584" s="121"/>
      <c r="K584" s="121"/>
      <c r="L584" s="121"/>
      <c r="M584" s="121"/>
      <c r="N584" s="121"/>
      <c r="O584" s="121"/>
      <c r="P584" s="121"/>
      <c r="Q584" s="121"/>
      <c r="R584" s="121"/>
      <c r="S584" s="121"/>
      <c r="T584" s="121"/>
    </row>
    <row r="585" spans="1:20" ht="15.75" customHeight="1" x14ac:dyDescent="0.25">
      <c r="A585" s="121"/>
      <c r="B585" s="121"/>
      <c r="C585" s="121"/>
      <c r="D585" s="121"/>
      <c r="E585" s="121"/>
      <c r="F585" s="121"/>
      <c r="G585" s="121"/>
      <c r="H585" s="121"/>
      <c r="I585" s="121"/>
      <c r="J585" s="121"/>
      <c r="K585" s="121"/>
      <c r="L585" s="121"/>
      <c r="M585" s="121"/>
      <c r="N585" s="121"/>
      <c r="O585" s="121"/>
      <c r="P585" s="121"/>
      <c r="Q585" s="121"/>
      <c r="R585" s="121"/>
      <c r="S585" s="121"/>
      <c r="T585" s="121"/>
    </row>
    <row r="586" spans="1:20" ht="15.75" customHeight="1" x14ac:dyDescent="0.25">
      <c r="A586" s="121"/>
      <c r="B586" s="121"/>
      <c r="C586" s="121"/>
      <c r="D586" s="121"/>
      <c r="E586" s="121"/>
      <c r="F586" s="121"/>
      <c r="G586" s="121"/>
      <c r="H586" s="121"/>
      <c r="I586" s="121"/>
      <c r="J586" s="121"/>
      <c r="K586" s="121"/>
      <c r="L586" s="121"/>
      <c r="M586" s="121"/>
      <c r="N586" s="121"/>
      <c r="O586" s="121"/>
      <c r="P586" s="121"/>
      <c r="Q586" s="121"/>
      <c r="R586" s="121"/>
      <c r="S586" s="121"/>
      <c r="T586" s="121"/>
    </row>
    <row r="587" spans="1:20" ht="15.75" customHeight="1" x14ac:dyDescent="0.25">
      <c r="A587" s="121"/>
      <c r="B587" s="121"/>
      <c r="C587" s="121"/>
      <c r="D587" s="121"/>
      <c r="E587" s="121"/>
      <c r="F587" s="121"/>
      <c r="G587" s="121"/>
      <c r="H587" s="121"/>
      <c r="I587" s="121"/>
      <c r="J587" s="121"/>
      <c r="K587" s="121"/>
      <c r="L587" s="121"/>
      <c r="M587" s="121"/>
      <c r="N587" s="121"/>
      <c r="O587" s="121"/>
      <c r="P587" s="121"/>
      <c r="Q587" s="121"/>
      <c r="R587" s="121"/>
      <c r="S587" s="121"/>
      <c r="T587" s="121"/>
    </row>
    <row r="588" spans="1:20" ht="15.75" customHeight="1" x14ac:dyDescent="0.25">
      <c r="A588" s="121"/>
      <c r="B588" s="121"/>
      <c r="C588" s="121"/>
      <c r="D588" s="121"/>
      <c r="E588" s="121"/>
      <c r="F588" s="121"/>
      <c r="G588" s="121"/>
      <c r="H588" s="121"/>
      <c r="I588" s="121"/>
      <c r="J588" s="121"/>
      <c r="K588" s="121"/>
      <c r="L588" s="121"/>
      <c r="M588" s="121"/>
      <c r="N588" s="121"/>
      <c r="O588" s="121"/>
      <c r="P588" s="121"/>
      <c r="Q588" s="121"/>
      <c r="R588" s="121"/>
      <c r="S588" s="121"/>
      <c r="T588" s="121"/>
    </row>
    <row r="589" spans="1:20" ht="15.75" customHeight="1" x14ac:dyDescent="0.25">
      <c r="A589" s="121"/>
      <c r="B589" s="121"/>
      <c r="C589" s="121"/>
      <c r="D589" s="121"/>
      <c r="E589" s="121"/>
      <c r="F589" s="121"/>
      <c r="G589" s="121"/>
      <c r="H589" s="121"/>
      <c r="I589" s="121"/>
      <c r="J589" s="121"/>
      <c r="K589" s="121"/>
      <c r="L589" s="121"/>
      <c r="M589" s="121"/>
      <c r="N589" s="121"/>
      <c r="O589" s="121"/>
      <c r="P589" s="121"/>
      <c r="Q589" s="121"/>
      <c r="R589" s="121"/>
      <c r="S589" s="121"/>
      <c r="T589" s="121"/>
    </row>
    <row r="590" spans="1:20" ht="15.75" customHeight="1" x14ac:dyDescent="0.25">
      <c r="A590" s="121"/>
      <c r="B590" s="121"/>
      <c r="C590" s="121"/>
      <c r="D590" s="121"/>
      <c r="E590" s="121"/>
      <c r="F590" s="121"/>
      <c r="G590" s="121"/>
      <c r="H590" s="121"/>
      <c r="I590" s="121"/>
      <c r="J590" s="121"/>
      <c r="K590" s="121"/>
      <c r="L590" s="121"/>
      <c r="M590" s="121"/>
      <c r="N590" s="121"/>
      <c r="O590" s="121"/>
      <c r="P590" s="121"/>
      <c r="Q590" s="121"/>
      <c r="R590" s="121"/>
      <c r="S590" s="121"/>
      <c r="T590" s="121"/>
    </row>
    <row r="591" spans="1:20" ht="15.75" customHeight="1" x14ac:dyDescent="0.25">
      <c r="A591" s="121"/>
      <c r="B591" s="121"/>
      <c r="C591" s="121"/>
      <c r="D591" s="121"/>
      <c r="E591" s="121"/>
      <c r="F591" s="121"/>
      <c r="G591" s="121"/>
      <c r="H591" s="121"/>
      <c r="I591" s="121"/>
      <c r="J591" s="121"/>
      <c r="K591" s="121"/>
      <c r="L591" s="121"/>
      <c r="M591" s="121"/>
      <c r="N591" s="121"/>
      <c r="O591" s="121"/>
      <c r="P591" s="121"/>
      <c r="Q591" s="121"/>
      <c r="R591" s="121"/>
      <c r="S591" s="121"/>
      <c r="T591" s="121"/>
    </row>
    <row r="592" spans="1:20" ht="15.75" customHeight="1" x14ac:dyDescent="0.25">
      <c r="A592" s="121"/>
      <c r="B592" s="121"/>
      <c r="C592" s="121"/>
      <c r="D592" s="121"/>
      <c r="E592" s="121"/>
      <c r="F592" s="121"/>
      <c r="G592" s="121"/>
      <c r="H592" s="121"/>
      <c r="I592" s="121"/>
      <c r="J592" s="121"/>
      <c r="K592" s="121"/>
      <c r="L592" s="121"/>
      <c r="M592" s="121"/>
      <c r="N592" s="121"/>
      <c r="O592" s="121"/>
      <c r="P592" s="121"/>
      <c r="Q592" s="121"/>
      <c r="R592" s="121"/>
      <c r="S592" s="121"/>
      <c r="T592" s="121"/>
    </row>
    <row r="593" spans="1:20" ht="15.75" customHeight="1" x14ac:dyDescent="0.25">
      <c r="A593" s="121"/>
      <c r="B593" s="121"/>
      <c r="C593" s="121"/>
      <c r="D593" s="121"/>
      <c r="E593" s="121"/>
      <c r="F593" s="121"/>
      <c r="G593" s="121"/>
      <c r="H593" s="121"/>
      <c r="I593" s="121"/>
      <c r="J593" s="121"/>
      <c r="K593" s="121"/>
      <c r="L593" s="121"/>
      <c r="M593" s="121"/>
      <c r="N593" s="121"/>
      <c r="O593" s="121"/>
      <c r="P593" s="121"/>
      <c r="Q593" s="121"/>
      <c r="R593" s="121"/>
      <c r="S593" s="121"/>
      <c r="T593" s="121"/>
    </row>
    <row r="594" spans="1:20" ht="15.75" customHeight="1" x14ac:dyDescent="0.25">
      <c r="A594" s="121"/>
      <c r="B594" s="121"/>
      <c r="C594" s="121"/>
      <c r="D594" s="121"/>
      <c r="E594" s="121"/>
      <c r="F594" s="121"/>
      <c r="G594" s="121"/>
      <c r="H594" s="121"/>
      <c r="I594" s="121"/>
      <c r="J594" s="121"/>
      <c r="K594" s="121"/>
      <c r="L594" s="121"/>
      <c r="M594" s="121"/>
      <c r="N594" s="121"/>
      <c r="O594" s="121"/>
      <c r="P594" s="121"/>
      <c r="Q594" s="121"/>
      <c r="R594" s="121"/>
      <c r="S594" s="121"/>
      <c r="T594" s="121"/>
    </row>
    <row r="595" spans="1:20" ht="15.75" customHeight="1" x14ac:dyDescent="0.25">
      <c r="A595" s="121"/>
      <c r="B595" s="121"/>
      <c r="C595" s="121"/>
      <c r="D595" s="121"/>
      <c r="E595" s="121"/>
      <c r="F595" s="121"/>
      <c r="G595" s="121"/>
      <c r="H595" s="121"/>
      <c r="I595" s="121"/>
      <c r="J595" s="121"/>
      <c r="K595" s="121"/>
      <c r="L595" s="121"/>
      <c r="M595" s="121"/>
      <c r="N595" s="121"/>
      <c r="O595" s="121"/>
      <c r="P595" s="121"/>
      <c r="Q595" s="121"/>
      <c r="R595" s="121"/>
      <c r="S595" s="121"/>
      <c r="T595" s="121"/>
    </row>
    <row r="596" spans="1:20" ht="15.75" customHeight="1" x14ac:dyDescent="0.25">
      <c r="A596" s="121"/>
      <c r="B596" s="121"/>
      <c r="C596" s="121"/>
      <c r="D596" s="121"/>
      <c r="E596" s="121"/>
      <c r="F596" s="121"/>
      <c r="G596" s="121"/>
      <c r="H596" s="121"/>
      <c r="I596" s="121"/>
      <c r="J596" s="121"/>
      <c r="K596" s="121"/>
      <c r="L596" s="121"/>
      <c r="M596" s="121"/>
      <c r="N596" s="121"/>
      <c r="O596" s="121"/>
      <c r="P596" s="121"/>
      <c r="Q596" s="121"/>
      <c r="R596" s="121"/>
      <c r="S596" s="121"/>
      <c r="T596" s="121"/>
    </row>
    <row r="597" spans="1:20" ht="15.75" customHeight="1" x14ac:dyDescent="0.25">
      <c r="A597" s="121"/>
      <c r="B597" s="121"/>
      <c r="C597" s="121"/>
      <c r="D597" s="121"/>
      <c r="E597" s="121"/>
      <c r="F597" s="121"/>
      <c r="G597" s="121"/>
      <c r="H597" s="121"/>
      <c r="I597" s="121"/>
      <c r="J597" s="121"/>
      <c r="K597" s="121"/>
      <c r="L597" s="121"/>
      <c r="M597" s="121"/>
      <c r="N597" s="121"/>
      <c r="O597" s="121"/>
      <c r="P597" s="121"/>
      <c r="Q597" s="121"/>
      <c r="R597" s="121"/>
      <c r="S597" s="121"/>
      <c r="T597" s="121"/>
    </row>
    <row r="598" spans="1:20" ht="15.75" customHeight="1" x14ac:dyDescent="0.25">
      <c r="A598" s="121"/>
      <c r="B598" s="121"/>
      <c r="C598" s="121"/>
      <c r="D598" s="121"/>
      <c r="E598" s="121"/>
      <c r="F598" s="121"/>
      <c r="G598" s="121"/>
      <c r="H598" s="121"/>
      <c r="I598" s="121"/>
      <c r="J598" s="121"/>
      <c r="K598" s="121"/>
      <c r="L598" s="121"/>
      <c r="M598" s="121"/>
      <c r="N598" s="121"/>
      <c r="O598" s="121"/>
      <c r="P598" s="121"/>
      <c r="Q598" s="121"/>
      <c r="R598" s="121"/>
      <c r="S598" s="121"/>
      <c r="T598" s="121"/>
    </row>
    <row r="599" spans="1:20" ht="15.75" customHeight="1" x14ac:dyDescent="0.25">
      <c r="A599" s="121"/>
      <c r="B599" s="121"/>
      <c r="C599" s="121"/>
      <c r="D599" s="121"/>
      <c r="E599" s="121"/>
      <c r="F599" s="121"/>
      <c r="G599" s="121"/>
      <c r="H599" s="121"/>
      <c r="I599" s="121"/>
      <c r="J599" s="121"/>
      <c r="K599" s="121"/>
      <c r="L599" s="121"/>
      <c r="M599" s="121"/>
      <c r="N599" s="121"/>
      <c r="O599" s="121"/>
      <c r="P599" s="121"/>
      <c r="Q599" s="121"/>
      <c r="R599" s="121"/>
      <c r="S599" s="121"/>
      <c r="T599" s="121"/>
    </row>
    <row r="600" spans="1:20" ht="15.75" customHeight="1" x14ac:dyDescent="0.25">
      <c r="A600" s="121"/>
      <c r="B600" s="121"/>
      <c r="C600" s="121"/>
      <c r="D600" s="121"/>
      <c r="E600" s="121"/>
      <c r="F600" s="121"/>
      <c r="G600" s="121"/>
      <c r="H600" s="121"/>
      <c r="I600" s="121"/>
      <c r="J600" s="121"/>
      <c r="K600" s="121"/>
      <c r="L600" s="121"/>
      <c r="M600" s="121"/>
      <c r="N600" s="121"/>
      <c r="O600" s="121"/>
      <c r="P600" s="121"/>
      <c r="Q600" s="121"/>
      <c r="R600" s="121"/>
      <c r="S600" s="121"/>
      <c r="T600" s="121"/>
    </row>
    <row r="601" spans="1:20" ht="15.75" customHeight="1" x14ac:dyDescent="0.25">
      <c r="A601" s="121"/>
      <c r="B601" s="121"/>
      <c r="C601" s="121"/>
      <c r="D601" s="121"/>
      <c r="E601" s="121"/>
      <c r="F601" s="121"/>
      <c r="G601" s="121"/>
      <c r="H601" s="121"/>
      <c r="I601" s="121"/>
      <c r="J601" s="121"/>
      <c r="K601" s="121"/>
      <c r="L601" s="121"/>
      <c r="M601" s="121"/>
      <c r="N601" s="121"/>
      <c r="O601" s="121"/>
      <c r="P601" s="121"/>
      <c r="Q601" s="121"/>
      <c r="R601" s="121"/>
      <c r="S601" s="121"/>
      <c r="T601" s="121"/>
    </row>
    <row r="602" spans="1:20" ht="15.75" customHeight="1" x14ac:dyDescent="0.25">
      <c r="A602" s="121"/>
      <c r="B602" s="121"/>
      <c r="C602" s="121"/>
      <c r="D602" s="121"/>
      <c r="E602" s="121"/>
      <c r="F602" s="121"/>
      <c r="G602" s="121"/>
      <c r="H602" s="121"/>
      <c r="I602" s="121"/>
      <c r="J602" s="121"/>
      <c r="K602" s="121"/>
      <c r="L602" s="121"/>
      <c r="M602" s="121"/>
      <c r="N602" s="121"/>
      <c r="O602" s="121"/>
      <c r="P602" s="121"/>
      <c r="Q602" s="121"/>
      <c r="R602" s="121"/>
      <c r="S602" s="121"/>
      <c r="T602" s="121"/>
    </row>
    <row r="603" spans="1:20" ht="15.75" customHeight="1" x14ac:dyDescent="0.25">
      <c r="A603" s="121"/>
      <c r="B603" s="121"/>
      <c r="C603" s="121"/>
      <c r="D603" s="121"/>
      <c r="E603" s="121"/>
      <c r="F603" s="121"/>
      <c r="G603" s="121"/>
      <c r="H603" s="121"/>
      <c r="I603" s="121"/>
      <c r="J603" s="121"/>
      <c r="K603" s="121"/>
      <c r="L603" s="121"/>
      <c r="M603" s="121"/>
      <c r="N603" s="121"/>
      <c r="O603" s="121"/>
      <c r="P603" s="121"/>
      <c r="Q603" s="121"/>
      <c r="R603" s="121"/>
      <c r="S603" s="121"/>
      <c r="T603" s="121"/>
    </row>
    <row r="604" spans="1:20" ht="15.75" customHeight="1" x14ac:dyDescent="0.25">
      <c r="A604" s="121"/>
      <c r="B604" s="121"/>
      <c r="C604" s="121"/>
      <c r="D604" s="121"/>
      <c r="E604" s="121"/>
      <c r="F604" s="121"/>
      <c r="G604" s="121"/>
      <c r="H604" s="121"/>
      <c r="I604" s="121"/>
      <c r="J604" s="121"/>
      <c r="K604" s="121"/>
      <c r="L604" s="121"/>
      <c r="M604" s="121"/>
      <c r="N604" s="121"/>
      <c r="O604" s="121"/>
      <c r="P604" s="121"/>
      <c r="Q604" s="121"/>
      <c r="R604" s="121"/>
      <c r="S604" s="121"/>
      <c r="T604" s="121"/>
    </row>
    <row r="605" spans="1:20" ht="15.75" customHeight="1" x14ac:dyDescent="0.25">
      <c r="A605" s="121"/>
      <c r="B605" s="121"/>
      <c r="C605" s="121"/>
      <c r="D605" s="121"/>
      <c r="E605" s="121"/>
      <c r="F605" s="121"/>
      <c r="G605" s="121"/>
      <c r="H605" s="121"/>
      <c r="I605" s="121"/>
      <c r="J605" s="121"/>
      <c r="K605" s="121"/>
      <c r="L605" s="121"/>
      <c r="M605" s="121"/>
      <c r="N605" s="121"/>
      <c r="O605" s="121"/>
      <c r="P605" s="121"/>
      <c r="Q605" s="121"/>
      <c r="R605" s="121"/>
      <c r="S605" s="121"/>
      <c r="T605" s="121"/>
    </row>
    <row r="606" spans="1:20" ht="15.75" customHeight="1" x14ac:dyDescent="0.25">
      <c r="A606" s="121"/>
      <c r="B606" s="121"/>
      <c r="C606" s="121"/>
      <c r="D606" s="121"/>
      <c r="E606" s="121"/>
      <c r="F606" s="121"/>
      <c r="G606" s="121"/>
      <c r="H606" s="121"/>
      <c r="I606" s="121"/>
      <c r="J606" s="121"/>
      <c r="K606" s="121"/>
      <c r="L606" s="121"/>
      <c r="M606" s="121"/>
      <c r="N606" s="121"/>
      <c r="O606" s="121"/>
      <c r="P606" s="121"/>
      <c r="Q606" s="121"/>
      <c r="R606" s="121"/>
      <c r="S606" s="121"/>
      <c r="T606" s="121"/>
    </row>
    <row r="607" spans="1:20" ht="15.75" customHeight="1" x14ac:dyDescent="0.25">
      <c r="A607" s="121"/>
      <c r="B607" s="121"/>
      <c r="C607" s="121"/>
      <c r="D607" s="121"/>
      <c r="E607" s="121"/>
      <c r="F607" s="121"/>
      <c r="G607" s="121"/>
      <c r="H607" s="121"/>
      <c r="I607" s="121"/>
      <c r="J607" s="121"/>
      <c r="K607" s="121"/>
      <c r="L607" s="121"/>
      <c r="M607" s="121"/>
      <c r="N607" s="121"/>
      <c r="O607" s="121"/>
      <c r="P607" s="121"/>
      <c r="Q607" s="121"/>
      <c r="R607" s="121"/>
      <c r="S607" s="121"/>
      <c r="T607" s="121"/>
    </row>
    <row r="608" spans="1:20" ht="15.75" customHeight="1" x14ac:dyDescent="0.25">
      <c r="A608" s="121"/>
      <c r="B608" s="121"/>
      <c r="C608" s="121"/>
      <c r="D608" s="121"/>
      <c r="E608" s="121"/>
      <c r="F608" s="121"/>
      <c r="G608" s="121"/>
      <c r="H608" s="121"/>
      <c r="I608" s="121"/>
      <c r="J608" s="121"/>
      <c r="K608" s="121"/>
      <c r="L608" s="121"/>
      <c r="M608" s="121"/>
      <c r="N608" s="121"/>
      <c r="O608" s="121"/>
      <c r="P608" s="121"/>
      <c r="Q608" s="121"/>
      <c r="R608" s="121"/>
      <c r="S608" s="121"/>
      <c r="T608" s="121"/>
    </row>
    <row r="609" spans="1:20" ht="15.75" customHeight="1" x14ac:dyDescent="0.25">
      <c r="A609" s="121"/>
      <c r="B609" s="121"/>
      <c r="C609" s="121"/>
      <c r="D609" s="121"/>
      <c r="E609" s="121"/>
      <c r="F609" s="121"/>
      <c r="G609" s="121"/>
      <c r="H609" s="121"/>
      <c r="I609" s="121"/>
      <c r="J609" s="121"/>
      <c r="K609" s="121"/>
      <c r="L609" s="121"/>
      <c r="M609" s="121"/>
      <c r="N609" s="121"/>
      <c r="O609" s="121"/>
      <c r="P609" s="121"/>
      <c r="Q609" s="121"/>
      <c r="R609" s="121"/>
      <c r="S609" s="121"/>
      <c r="T609" s="121"/>
    </row>
    <row r="610" spans="1:20" ht="15.75" customHeight="1" x14ac:dyDescent="0.25">
      <c r="A610" s="121"/>
      <c r="B610" s="121"/>
      <c r="C610" s="121"/>
      <c r="D610" s="121"/>
      <c r="E610" s="121"/>
      <c r="F610" s="121"/>
      <c r="G610" s="121"/>
      <c r="H610" s="121"/>
      <c r="I610" s="121"/>
      <c r="J610" s="121"/>
      <c r="K610" s="121"/>
      <c r="L610" s="121"/>
      <c r="M610" s="121"/>
      <c r="N610" s="121"/>
      <c r="O610" s="121"/>
      <c r="P610" s="121"/>
      <c r="Q610" s="121"/>
      <c r="R610" s="121"/>
      <c r="S610" s="121"/>
      <c r="T610" s="121"/>
    </row>
    <row r="611" spans="1:20" ht="15.75" customHeight="1" x14ac:dyDescent="0.25">
      <c r="A611" s="121"/>
      <c r="B611" s="121"/>
      <c r="C611" s="121"/>
      <c r="D611" s="121"/>
      <c r="E611" s="121"/>
      <c r="F611" s="121"/>
      <c r="G611" s="121"/>
      <c r="H611" s="121"/>
      <c r="I611" s="121"/>
      <c r="J611" s="121"/>
      <c r="K611" s="121"/>
      <c r="L611" s="121"/>
      <c r="M611" s="121"/>
      <c r="N611" s="121"/>
      <c r="O611" s="121"/>
      <c r="P611" s="121"/>
      <c r="Q611" s="121"/>
      <c r="R611" s="121"/>
      <c r="S611" s="121"/>
      <c r="T611" s="121"/>
    </row>
    <row r="612" spans="1:20" ht="15.75" customHeight="1" x14ac:dyDescent="0.25">
      <c r="A612" s="121"/>
      <c r="B612" s="121"/>
      <c r="C612" s="121"/>
      <c r="D612" s="121"/>
      <c r="E612" s="121"/>
      <c r="F612" s="121"/>
      <c r="G612" s="121"/>
      <c r="H612" s="121"/>
      <c r="I612" s="121"/>
      <c r="J612" s="121"/>
      <c r="K612" s="121"/>
      <c r="L612" s="121"/>
      <c r="M612" s="121"/>
      <c r="N612" s="121"/>
      <c r="O612" s="121"/>
      <c r="P612" s="121"/>
      <c r="Q612" s="121"/>
      <c r="R612" s="121"/>
      <c r="S612" s="121"/>
      <c r="T612" s="121"/>
    </row>
    <row r="613" spans="1:20" ht="15.75" customHeight="1" x14ac:dyDescent="0.25">
      <c r="A613" s="121"/>
      <c r="B613" s="121"/>
      <c r="C613" s="121"/>
      <c r="D613" s="121"/>
      <c r="E613" s="121"/>
      <c r="F613" s="121"/>
      <c r="G613" s="121"/>
      <c r="H613" s="121"/>
      <c r="I613" s="121"/>
      <c r="J613" s="121"/>
      <c r="K613" s="121"/>
      <c r="L613" s="121"/>
      <c r="M613" s="121"/>
      <c r="N613" s="121"/>
      <c r="O613" s="121"/>
      <c r="P613" s="121"/>
      <c r="Q613" s="121"/>
      <c r="R613" s="121"/>
      <c r="S613" s="121"/>
      <c r="T613" s="121"/>
    </row>
    <row r="614" spans="1:20" ht="15.75" customHeight="1" x14ac:dyDescent="0.25">
      <c r="A614" s="121"/>
      <c r="B614" s="121"/>
      <c r="C614" s="121"/>
      <c r="D614" s="121"/>
      <c r="E614" s="121"/>
      <c r="F614" s="121"/>
      <c r="G614" s="121"/>
      <c r="H614" s="121"/>
      <c r="I614" s="121"/>
      <c r="J614" s="121"/>
      <c r="K614" s="121"/>
      <c r="L614" s="121"/>
      <c r="M614" s="121"/>
      <c r="N614" s="121"/>
      <c r="O614" s="121"/>
      <c r="P614" s="121"/>
      <c r="Q614" s="121"/>
      <c r="R614" s="121"/>
      <c r="S614" s="121"/>
      <c r="T614" s="121"/>
    </row>
    <row r="615" spans="1:20" ht="15.75" customHeight="1" x14ac:dyDescent="0.25">
      <c r="A615" s="121"/>
      <c r="B615" s="121"/>
      <c r="C615" s="121"/>
      <c r="D615" s="121"/>
      <c r="E615" s="121"/>
      <c r="F615" s="121"/>
      <c r="G615" s="121"/>
      <c r="H615" s="121"/>
      <c r="I615" s="121"/>
      <c r="J615" s="121"/>
      <c r="K615" s="121"/>
      <c r="L615" s="121"/>
      <c r="M615" s="121"/>
      <c r="N615" s="121"/>
      <c r="O615" s="121"/>
      <c r="P615" s="121"/>
      <c r="Q615" s="121"/>
      <c r="R615" s="121"/>
      <c r="S615" s="121"/>
      <c r="T615" s="121"/>
    </row>
    <row r="616" spans="1:20" ht="15.75" customHeight="1" x14ac:dyDescent="0.25">
      <c r="A616" s="121"/>
      <c r="B616" s="121"/>
      <c r="C616" s="121"/>
      <c r="D616" s="121"/>
      <c r="E616" s="121"/>
      <c r="F616" s="121"/>
      <c r="G616" s="121"/>
      <c r="H616" s="121"/>
      <c r="I616" s="121"/>
      <c r="J616" s="121"/>
      <c r="K616" s="121"/>
      <c r="L616" s="121"/>
      <c r="M616" s="121"/>
      <c r="N616" s="121"/>
      <c r="O616" s="121"/>
      <c r="P616" s="121"/>
      <c r="Q616" s="121"/>
      <c r="R616" s="121"/>
      <c r="S616" s="121"/>
      <c r="T616" s="121"/>
    </row>
    <row r="617" spans="1:20" ht="15.75" customHeight="1" x14ac:dyDescent="0.25">
      <c r="A617" s="121"/>
      <c r="B617" s="121"/>
      <c r="C617" s="121"/>
      <c r="D617" s="121"/>
      <c r="E617" s="121"/>
      <c r="F617" s="121"/>
      <c r="G617" s="121"/>
      <c r="H617" s="121"/>
      <c r="I617" s="121"/>
      <c r="J617" s="121"/>
      <c r="K617" s="121"/>
      <c r="L617" s="121"/>
      <c r="M617" s="121"/>
      <c r="N617" s="121"/>
      <c r="O617" s="121"/>
      <c r="P617" s="121"/>
      <c r="Q617" s="121"/>
      <c r="R617" s="121"/>
      <c r="S617" s="121"/>
      <c r="T617" s="121"/>
    </row>
    <row r="618" spans="1:20" ht="15.75" customHeight="1" x14ac:dyDescent="0.25">
      <c r="A618" s="121"/>
      <c r="B618" s="121"/>
      <c r="C618" s="121"/>
      <c r="D618" s="121"/>
      <c r="E618" s="121"/>
      <c r="F618" s="121"/>
      <c r="G618" s="121"/>
      <c r="H618" s="121"/>
      <c r="I618" s="121"/>
      <c r="J618" s="121"/>
      <c r="K618" s="121"/>
      <c r="L618" s="121"/>
      <c r="M618" s="121"/>
      <c r="N618" s="121"/>
      <c r="O618" s="121"/>
      <c r="P618" s="121"/>
      <c r="Q618" s="121"/>
      <c r="R618" s="121"/>
      <c r="S618" s="121"/>
      <c r="T618" s="121"/>
    </row>
    <row r="619" spans="1:20" ht="15.75" customHeight="1" x14ac:dyDescent="0.25">
      <c r="A619" s="121"/>
      <c r="B619" s="121"/>
      <c r="C619" s="121"/>
      <c r="D619" s="121"/>
      <c r="E619" s="121"/>
      <c r="F619" s="121"/>
      <c r="G619" s="121"/>
      <c r="H619" s="121"/>
      <c r="I619" s="121"/>
      <c r="J619" s="121"/>
      <c r="K619" s="121"/>
      <c r="L619" s="121"/>
      <c r="M619" s="121"/>
      <c r="N619" s="121"/>
      <c r="O619" s="121"/>
      <c r="P619" s="121"/>
      <c r="Q619" s="121"/>
      <c r="R619" s="121"/>
      <c r="S619" s="121"/>
      <c r="T619" s="121"/>
    </row>
    <row r="620" spans="1:20" ht="15.75" customHeight="1" x14ac:dyDescent="0.25">
      <c r="A620" s="121"/>
      <c r="B620" s="121"/>
      <c r="C620" s="121"/>
      <c r="D620" s="121"/>
      <c r="E620" s="121"/>
      <c r="F620" s="121"/>
      <c r="G620" s="121"/>
      <c r="H620" s="121"/>
      <c r="I620" s="121"/>
      <c r="J620" s="121"/>
      <c r="K620" s="121"/>
      <c r="L620" s="121"/>
      <c r="M620" s="121"/>
      <c r="N620" s="121"/>
      <c r="O620" s="121"/>
      <c r="P620" s="121"/>
      <c r="Q620" s="121"/>
      <c r="R620" s="121"/>
      <c r="S620" s="121"/>
      <c r="T620" s="121"/>
    </row>
    <row r="621" spans="1:20" ht="15.75" customHeight="1" x14ac:dyDescent="0.25">
      <c r="A621" s="121"/>
      <c r="B621" s="121"/>
      <c r="C621" s="121"/>
      <c r="D621" s="121"/>
      <c r="E621" s="121"/>
      <c r="F621" s="121"/>
      <c r="G621" s="121"/>
      <c r="H621" s="121"/>
      <c r="I621" s="121"/>
      <c r="J621" s="121"/>
      <c r="K621" s="121"/>
      <c r="L621" s="121"/>
      <c r="M621" s="121"/>
      <c r="N621" s="121"/>
      <c r="O621" s="121"/>
      <c r="P621" s="121"/>
      <c r="Q621" s="121"/>
      <c r="R621" s="121"/>
      <c r="S621" s="121"/>
      <c r="T621" s="121"/>
    </row>
    <row r="622" spans="1:20" ht="15.75" customHeight="1" x14ac:dyDescent="0.25">
      <c r="A622" s="121"/>
      <c r="B622" s="121"/>
      <c r="C622" s="121"/>
      <c r="D622" s="121"/>
      <c r="E622" s="121"/>
      <c r="F622" s="121"/>
      <c r="G622" s="121"/>
      <c r="H622" s="121"/>
      <c r="I622" s="121"/>
      <c r="J622" s="121"/>
      <c r="K622" s="121"/>
      <c r="L622" s="121"/>
      <c r="M622" s="121"/>
      <c r="N622" s="121"/>
      <c r="O622" s="121"/>
      <c r="P622" s="121"/>
      <c r="Q622" s="121"/>
      <c r="R622" s="121"/>
      <c r="S622" s="121"/>
      <c r="T622" s="121"/>
    </row>
    <row r="623" spans="1:20" ht="15.75" customHeight="1" x14ac:dyDescent="0.25">
      <c r="A623" s="121"/>
      <c r="B623" s="121"/>
      <c r="C623" s="121"/>
      <c r="D623" s="121"/>
      <c r="E623" s="121"/>
      <c r="F623" s="121"/>
      <c r="G623" s="121"/>
      <c r="H623" s="121"/>
      <c r="I623" s="121"/>
      <c r="J623" s="121"/>
      <c r="K623" s="121"/>
      <c r="L623" s="121"/>
      <c r="M623" s="121"/>
      <c r="N623" s="121"/>
      <c r="O623" s="121"/>
      <c r="P623" s="121"/>
      <c r="Q623" s="121"/>
      <c r="R623" s="121"/>
      <c r="S623" s="121"/>
      <c r="T623" s="121"/>
    </row>
    <row r="624" spans="1:20" ht="15.75" customHeight="1" x14ac:dyDescent="0.25">
      <c r="A624" s="121"/>
      <c r="B624" s="121"/>
      <c r="C624" s="121"/>
      <c r="D624" s="121"/>
      <c r="E624" s="121"/>
      <c r="F624" s="121"/>
      <c r="G624" s="121"/>
      <c r="H624" s="121"/>
      <c r="I624" s="121"/>
      <c r="J624" s="121"/>
      <c r="K624" s="121"/>
      <c r="L624" s="121"/>
      <c r="M624" s="121"/>
      <c r="N624" s="121"/>
      <c r="O624" s="121"/>
      <c r="P624" s="121"/>
      <c r="Q624" s="121"/>
      <c r="R624" s="121"/>
      <c r="S624" s="121"/>
      <c r="T624" s="121"/>
    </row>
    <row r="625" spans="1:20" ht="15.75" customHeight="1" x14ac:dyDescent="0.25">
      <c r="A625" s="121"/>
      <c r="B625" s="121"/>
      <c r="C625" s="121"/>
      <c r="D625" s="121"/>
      <c r="E625" s="121"/>
      <c r="F625" s="121"/>
      <c r="G625" s="121"/>
      <c r="H625" s="121"/>
      <c r="I625" s="121"/>
      <c r="J625" s="121"/>
      <c r="K625" s="121"/>
      <c r="L625" s="121"/>
      <c r="M625" s="121"/>
      <c r="N625" s="121"/>
      <c r="O625" s="121"/>
      <c r="P625" s="121"/>
      <c r="Q625" s="121"/>
      <c r="R625" s="121"/>
      <c r="S625" s="121"/>
      <c r="T625" s="121"/>
    </row>
    <row r="626" spans="1:20" ht="15.75" customHeight="1" x14ac:dyDescent="0.25">
      <c r="A626" s="121"/>
      <c r="B626" s="121"/>
      <c r="C626" s="121"/>
      <c r="D626" s="121"/>
      <c r="E626" s="121"/>
      <c r="F626" s="121"/>
      <c r="G626" s="121"/>
      <c r="H626" s="121"/>
      <c r="I626" s="121"/>
      <c r="J626" s="121"/>
      <c r="K626" s="121"/>
      <c r="L626" s="121"/>
      <c r="M626" s="121"/>
      <c r="N626" s="121"/>
      <c r="O626" s="121"/>
      <c r="P626" s="121"/>
      <c r="Q626" s="121"/>
      <c r="R626" s="121"/>
      <c r="S626" s="121"/>
      <c r="T626" s="121"/>
    </row>
    <row r="627" spans="1:20" ht="15.75" customHeight="1" x14ac:dyDescent="0.25">
      <c r="A627" s="121"/>
      <c r="B627" s="121"/>
      <c r="C627" s="121"/>
      <c r="D627" s="121"/>
      <c r="E627" s="121"/>
      <c r="F627" s="121"/>
      <c r="G627" s="121"/>
      <c r="H627" s="121"/>
      <c r="I627" s="121"/>
      <c r="J627" s="121"/>
      <c r="K627" s="121"/>
      <c r="L627" s="121"/>
      <c r="M627" s="121"/>
      <c r="N627" s="121"/>
      <c r="O627" s="121"/>
      <c r="P627" s="121"/>
      <c r="Q627" s="121"/>
      <c r="R627" s="121"/>
      <c r="S627" s="121"/>
      <c r="T627" s="121"/>
    </row>
    <row r="628" spans="1:20" ht="15.75" customHeight="1" x14ac:dyDescent="0.25">
      <c r="A628" s="121"/>
      <c r="B628" s="121"/>
      <c r="C628" s="121"/>
      <c r="D628" s="121"/>
      <c r="E628" s="121"/>
      <c r="F628" s="121"/>
      <c r="G628" s="121"/>
      <c r="H628" s="121"/>
      <c r="I628" s="121"/>
      <c r="J628" s="121"/>
      <c r="K628" s="121"/>
      <c r="L628" s="121"/>
      <c r="M628" s="121"/>
      <c r="N628" s="121"/>
      <c r="O628" s="121"/>
      <c r="P628" s="121"/>
      <c r="Q628" s="121"/>
      <c r="R628" s="121"/>
      <c r="S628" s="121"/>
      <c r="T628" s="121"/>
    </row>
    <row r="629" spans="1:20" ht="15.75" customHeight="1" x14ac:dyDescent="0.25">
      <c r="A629" s="121"/>
      <c r="B629" s="121"/>
      <c r="C629" s="121"/>
      <c r="D629" s="121"/>
      <c r="E629" s="121"/>
      <c r="F629" s="121"/>
      <c r="G629" s="121"/>
      <c r="H629" s="121"/>
      <c r="I629" s="121"/>
      <c r="J629" s="121"/>
      <c r="K629" s="121"/>
      <c r="L629" s="121"/>
      <c r="M629" s="121"/>
      <c r="N629" s="121"/>
      <c r="O629" s="121"/>
      <c r="P629" s="121"/>
      <c r="Q629" s="121"/>
      <c r="R629" s="121"/>
      <c r="S629" s="121"/>
      <c r="T629" s="121"/>
    </row>
    <row r="630" spans="1:20" ht="15.75" customHeight="1" x14ac:dyDescent="0.25">
      <c r="A630" s="121"/>
      <c r="B630" s="121"/>
      <c r="C630" s="121"/>
      <c r="D630" s="121"/>
      <c r="E630" s="121"/>
      <c r="F630" s="121"/>
      <c r="G630" s="121"/>
      <c r="H630" s="121"/>
      <c r="I630" s="121"/>
      <c r="J630" s="121"/>
      <c r="K630" s="121"/>
      <c r="L630" s="121"/>
      <c r="M630" s="121"/>
      <c r="N630" s="121"/>
      <c r="O630" s="121"/>
      <c r="P630" s="121"/>
      <c r="Q630" s="121"/>
      <c r="R630" s="121"/>
      <c r="S630" s="121"/>
      <c r="T630" s="121"/>
    </row>
    <row r="631" spans="1:20" ht="15.75" customHeight="1" x14ac:dyDescent="0.25">
      <c r="A631" s="121"/>
      <c r="B631" s="121"/>
      <c r="C631" s="121"/>
      <c r="D631" s="121"/>
      <c r="E631" s="121"/>
      <c r="F631" s="121"/>
      <c r="G631" s="121"/>
      <c r="H631" s="121"/>
      <c r="I631" s="121"/>
      <c r="J631" s="121"/>
      <c r="K631" s="121"/>
      <c r="L631" s="121"/>
      <c r="M631" s="121"/>
      <c r="N631" s="121"/>
      <c r="O631" s="121"/>
      <c r="P631" s="121"/>
      <c r="Q631" s="121"/>
      <c r="R631" s="121"/>
      <c r="S631" s="121"/>
      <c r="T631" s="121"/>
    </row>
    <row r="632" spans="1:20" ht="15.75" customHeight="1" x14ac:dyDescent="0.25">
      <c r="A632" s="121"/>
      <c r="B632" s="121"/>
      <c r="C632" s="121"/>
      <c r="D632" s="121"/>
      <c r="E632" s="121"/>
      <c r="F632" s="121"/>
      <c r="G632" s="121"/>
      <c r="H632" s="121"/>
      <c r="I632" s="121"/>
      <c r="J632" s="121"/>
      <c r="K632" s="121"/>
      <c r="L632" s="121"/>
      <c r="M632" s="121"/>
      <c r="N632" s="121"/>
      <c r="O632" s="121"/>
      <c r="P632" s="121"/>
      <c r="Q632" s="121"/>
      <c r="R632" s="121"/>
      <c r="S632" s="121"/>
      <c r="T632" s="121"/>
    </row>
    <row r="633" spans="1:20" ht="15.75" customHeight="1" x14ac:dyDescent="0.25">
      <c r="A633" s="121"/>
      <c r="B633" s="121"/>
      <c r="C633" s="121"/>
      <c r="D633" s="121"/>
      <c r="E633" s="121"/>
      <c r="F633" s="121"/>
      <c r="G633" s="121"/>
      <c r="H633" s="121"/>
      <c r="I633" s="121"/>
      <c r="J633" s="121"/>
      <c r="K633" s="121"/>
      <c r="L633" s="121"/>
      <c r="M633" s="121"/>
      <c r="N633" s="121"/>
      <c r="O633" s="121"/>
      <c r="P633" s="121"/>
      <c r="Q633" s="121"/>
      <c r="R633" s="121"/>
      <c r="S633" s="121"/>
      <c r="T633" s="121"/>
    </row>
    <row r="634" spans="1:20" ht="15.75" customHeight="1" x14ac:dyDescent="0.25">
      <c r="A634" s="121"/>
      <c r="B634" s="121"/>
      <c r="C634" s="121"/>
      <c r="D634" s="121"/>
      <c r="E634" s="121"/>
      <c r="F634" s="121"/>
      <c r="G634" s="121"/>
      <c r="H634" s="121"/>
      <c r="I634" s="121"/>
      <c r="J634" s="121"/>
      <c r="K634" s="121"/>
      <c r="L634" s="121"/>
      <c r="M634" s="121"/>
      <c r="N634" s="121"/>
      <c r="O634" s="121"/>
      <c r="P634" s="121"/>
      <c r="Q634" s="121"/>
      <c r="R634" s="121"/>
      <c r="S634" s="121"/>
      <c r="T634" s="121"/>
    </row>
    <row r="635" spans="1:20" ht="15.75" customHeight="1" x14ac:dyDescent="0.25">
      <c r="A635" s="121"/>
      <c r="B635" s="121"/>
      <c r="C635" s="121"/>
      <c r="D635" s="121"/>
      <c r="E635" s="121"/>
      <c r="F635" s="121"/>
      <c r="G635" s="121"/>
      <c r="H635" s="121"/>
      <c r="I635" s="121"/>
      <c r="J635" s="121"/>
      <c r="K635" s="121"/>
      <c r="L635" s="121"/>
      <c r="M635" s="121"/>
      <c r="N635" s="121"/>
      <c r="O635" s="121"/>
      <c r="P635" s="121"/>
      <c r="Q635" s="121"/>
      <c r="R635" s="121"/>
      <c r="S635" s="121"/>
      <c r="T635" s="121"/>
    </row>
    <row r="636" spans="1:20" ht="15.75" customHeight="1" x14ac:dyDescent="0.25">
      <c r="A636" s="121"/>
      <c r="B636" s="121"/>
      <c r="C636" s="121"/>
      <c r="D636" s="121"/>
      <c r="E636" s="121"/>
      <c r="F636" s="121"/>
      <c r="G636" s="121"/>
      <c r="H636" s="121"/>
      <c r="I636" s="121"/>
      <c r="J636" s="121"/>
      <c r="K636" s="121"/>
      <c r="L636" s="121"/>
      <c r="M636" s="121"/>
      <c r="N636" s="121"/>
      <c r="O636" s="121"/>
      <c r="P636" s="121"/>
      <c r="Q636" s="121"/>
      <c r="R636" s="121"/>
      <c r="S636" s="121"/>
      <c r="T636" s="121"/>
    </row>
    <row r="637" spans="1:20" ht="15.75" customHeight="1" x14ac:dyDescent="0.25">
      <c r="A637" s="121"/>
      <c r="B637" s="121"/>
      <c r="C637" s="121"/>
      <c r="D637" s="121"/>
      <c r="E637" s="121"/>
      <c r="F637" s="121"/>
      <c r="G637" s="121"/>
      <c r="H637" s="121"/>
      <c r="I637" s="121"/>
      <c r="J637" s="121"/>
      <c r="K637" s="121"/>
      <c r="L637" s="121"/>
      <c r="M637" s="121"/>
      <c r="N637" s="121"/>
      <c r="O637" s="121"/>
      <c r="P637" s="121"/>
      <c r="Q637" s="121"/>
      <c r="R637" s="121"/>
      <c r="S637" s="121"/>
      <c r="T637" s="121"/>
    </row>
    <row r="638" spans="1:20" ht="15.75" customHeight="1" x14ac:dyDescent="0.25">
      <c r="A638" s="121"/>
      <c r="B638" s="121"/>
      <c r="C638" s="121"/>
      <c r="D638" s="121"/>
      <c r="E638" s="121"/>
      <c r="F638" s="121"/>
      <c r="G638" s="121"/>
      <c r="H638" s="121"/>
      <c r="I638" s="121"/>
      <c r="J638" s="121"/>
      <c r="K638" s="121"/>
      <c r="L638" s="121"/>
      <c r="M638" s="121"/>
      <c r="N638" s="121"/>
      <c r="O638" s="121"/>
      <c r="P638" s="121"/>
      <c r="Q638" s="121"/>
      <c r="R638" s="121"/>
      <c r="S638" s="121"/>
      <c r="T638" s="121"/>
    </row>
    <row r="639" spans="1:20" ht="15.75" customHeight="1" x14ac:dyDescent="0.25">
      <c r="A639" s="121"/>
      <c r="B639" s="121"/>
      <c r="C639" s="121"/>
      <c r="D639" s="121"/>
      <c r="E639" s="121"/>
      <c r="F639" s="121"/>
      <c r="G639" s="121"/>
      <c r="H639" s="121"/>
      <c r="I639" s="121"/>
      <c r="J639" s="121"/>
      <c r="K639" s="121"/>
      <c r="L639" s="121"/>
      <c r="M639" s="121"/>
      <c r="N639" s="121"/>
      <c r="O639" s="121"/>
      <c r="P639" s="121"/>
      <c r="Q639" s="121"/>
      <c r="R639" s="121"/>
      <c r="S639" s="121"/>
      <c r="T639" s="121"/>
    </row>
    <row r="640" spans="1:20" ht="15.75" customHeight="1" x14ac:dyDescent="0.25">
      <c r="A640" s="121"/>
      <c r="B640" s="121"/>
      <c r="C640" s="121"/>
      <c r="D640" s="121"/>
      <c r="E640" s="121"/>
      <c r="F640" s="121"/>
      <c r="G640" s="121"/>
      <c r="H640" s="121"/>
      <c r="I640" s="121"/>
      <c r="J640" s="121"/>
      <c r="K640" s="121"/>
      <c r="L640" s="121"/>
      <c r="M640" s="121"/>
      <c r="N640" s="121"/>
      <c r="O640" s="121"/>
      <c r="P640" s="121"/>
      <c r="Q640" s="121"/>
      <c r="R640" s="121"/>
      <c r="S640" s="121"/>
      <c r="T640" s="121"/>
    </row>
    <row r="641" spans="1:20" ht="15.75" customHeight="1" x14ac:dyDescent="0.25">
      <c r="A641" s="121"/>
      <c r="B641" s="121"/>
      <c r="C641" s="121"/>
      <c r="D641" s="121"/>
      <c r="E641" s="121"/>
      <c r="F641" s="121"/>
      <c r="G641" s="121"/>
      <c r="H641" s="121"/>
      <c r="I641" s="121"/>
      <c r="J641" s="121"/>
      <c r="K641" s="121"/>
      <c r="L641" s="121"/>
      <c r="M641" s="121"/>
      <c r="N641" s="121"/>
      <c r="O641" s="121"/>
      <c r="P641" s="121"/>
      <c r="Q641" s="121"/>
      <c r="R641" s="121"/>
      <c r="S641" s="121"/>
      <c r="T641" s="121"/>
    </row>
    <row r="642" spans="1:20" ht="15.75" customHeight="1" x14ac:dyDescent="0.25">
      <c r="A642" s="121"/>
      <c r="B642" s="121"/>
      <c r="C642" s="121"/>
      <c r="D642" s="121"/>
      <c r="E642" s="121"/>
      <c r="F642" s="121"/>
      <c r="G642" s="121"/>
      <c r="H642" s="121"/>
      <c r="I642" s="121"/>
      <c r="J642" s="121"/>
      <c r="K642" s="121"/>
      <c r="L642" s="121"/>
      <c r="M642" s="121"/>
      <c r="N642" s="121"/>
      <c r="O642" s="121"/>
      <c r="P642" s="121"/>
      <c r="Q642" s="121"/>
      <c r="R642" s="121"/>
      <c r="S642" s="121"/>
      <c r="T642" s="121"/>
    </row>
    <row r="643" spans="1:20" ht="15.75" customHeight="1" x14ac:dyDescent="0.25">
      <c r="A643" s="121"/>
      <c r="B643" s="121"/>
      <c r="C643" s="121"/>
      <c r="D643" s="121"/>
      <c r="E643" s="121"/>
      <c r="F643" s="121"/>
      <c r="G643" s="121"/>
      <c r="H643" s="121"/>
      <c r="I643" s="121"/>
      <c r="J643" s="121"/>
      <c r="K643" s="121"/>
      <c r="L643" s="121"/>
      <c r="M643" s="121"/>
      <c r="N643" s="121"/>
      <c r="O643" s="121"/>
      <c r="P643" s="121"/>
      <c r="Q643" s="121"/>
      <c r="R643" s="121"/>
      <c r="S643" s="121"/>
      <c r="T643" s="121"/>
    </row>
    <row r="644" spans="1:20" ht="15.75" customHeight="1" x14ac:dyDescent="0.25">
      <c r="A644" s="121"/>
      <c r="B644" s="121"/>
      <c r="C644" s="121"/>
      <c r="D644" s="121"/>
      <c r="E644" s="121"/>
      <c r="F644" s="121"/>
      <c r="G644" s="121"/>
      <c r="H644" s="121"/>
      <c r="I644" s="121"/>
      <c r="J644" s="121"/>
      <c r="K644" s="121"/>
      <c r="L644" s="121"/>
      <c r="M644" s="121"/>
      <c r="N644" s="121"/>
      <c r="O644" s="121"/>
      <c r="P644" s="121"/>
      <c r="Q644" s="121"/>
      <c r="R644" s="121"/>
      <c r="S644" s="121"/>
      <c r="T644" s="121"/>
    </row>
    <row r="645" spans="1:20" ht="15.75" customHeight="1" x14ac:dyDescent="0.25">
      <c r="A645" s="121"/>
      <c r="B645" s="121"/>
      <c r="C645" s="121"/>
      <c r="D645" s="121"/>
      <c r="E645" s="121"/>
      <c r="F645" s="121"/>
      <c r="G645" s="121"/>
      <c r="H645" s="121"/>
      <c r="I645" s="121"/>
      <c r="J645" s="121"/>
      <c r="K645" s="121"/>
      <c r="L645" s="121"/>
      <c r="M645" s="121"/>
      <c r="N645" s="121"/>
      <c r="O645" s="121"/>
      <c r="P645" s="121"/>
      <c r="Q645" s="121"/>
      <c r="R645" s="121"/>
      <c r="S645" s="121"/>
      <c r="T645" s="121"/>
    </row>
    <row r="646" spans="1:20" ht="15.75" customHeight="1" x14ac:dyDescent="0.25">
      <c r="A646" s="121"/>
      <c r="B646" s="121"/>
      <c r="C646" s="121"/>
      <c r="D646" s="121"/>
      <c r="E646" s="121"/>
      <c r="F646" s="121"/>
      <c r="G646" s="121"/>
      <c r="H646" s="121"/>
      <c r="I646" s="121"/>
      <c r="J646" s="121"/>
      <c r="K646" s="121"/>
      <c r="L646" s="121"/>
      <c r="M646" s="121"/>
      <c r="N646" s="121"/>
      <c r="O646" s="121"/>
      <c r="P646" s="121"/>
      <c r="Q646" s="121"/>
      <c r="R646" s="121"/>
      <c r="S646" s="121"/>
      <c r="T646" s="121"/>
    </row>
    <row r="647" spans="1:20" ht="15.75" customHeight="1" x14ac:dyDescent="0.25">
      <c r="A647" s="121"/>
      <c r="B647" s="121"/>
      <c r="C647" s="121"/>
      <c r="D647" s="121"/>
      <c r="E647" s="121"/>
      <c r="F647" s="121"/>
      <c r="G647" s="121"/>
      <c r="H647" s="121"/>
      <c r="I647" s="121"/>
      <c r="J647" s="121"/>
      <c r="K647" s="121"/>
      <c r="L647" s="121"/>
      <c r="M647" s="121"/>
      <c r="N647" s="121"/>
      <c r="O647" s="121"/>
      <c r="P647" s="121"/>
      <c r="Q647" s="121"/>
      <c r="R647" s="121"/>
      <c r="S647" s="121"/>
      <c r="T647" s="121"/>
    </row>
    <row r="648" spans="1:20" ht="15.75" customHeight="1" x14ac:dyDescent="0.25">
      <c r="A648" s="121"/>
      <c r="B648" s="121"/>
      <c r="C648" s="121"/>
      <c r="D648" s="121"/>
      <c r="E648" s="121"/>
      <c r="F648" s="121"/>
      <c r="G648" s="121"/>
      <c r="H648" s="121"/>
      <c r="I648" s="121"/>
      <c r="J648" s="121"/>
      <c r="K648" s="121"/>
      <c r="L648" s="121"/>
      <c r="M648" s="121"/>
      <c r="N648" s="121"/>
      <c r="O648" s="121"/>
      <c r="P648" s="121"/>
      <c r="Q648" s="121"/>
      <c r="R648" s="121"/>
      <c r="S648" s="121"/>
      <c r="T648" s="121"/>
    </row>
    <row r="649" spans="1:20" ht="15.75" customHeight="1" x14ac:dyDescent="0.25">
      <c r="A649" s="121"/>
      <c r="B649" s="121"/>
      <c r="C649" s="121"/>
      <c r="D649" s="121"/>
      <c r="E649" s="121"/>
      <c r="F649" s="121"/>
      <c r="G649" s="121"/>
      <c r="H649" s="121"/>
      <c r="I649" s="121"/>
      <c r="J649" s="121"/>
      <c r="K649" s="121"/>
      <c r="L649" s="121"/>
      <c r="M649" s="121"/>
      <c r="N649" s="121"/>
      <c r="O649" s="121"/>
      <c r="P649" s="121"/>
      <c r="Q649" s="121"/>
      <c r="R649" s="121"/>
      <c r="S649" s="121"/>
      <c r="T649" s="121"/>
    </row>
    <row r="650" spans="1:20" ht="15.75" customHeight="1" x14ac:dyDescent="0.25">
      <c r="A650" s="121"/>
      <c r="B650" s="121"/>
      <c r="C650" s="121"/>
      <c r="D650" s="121"/>
      <c r="E650" s="121"/>
      <c r="F650" s="121"/>
      <c r="G650" s="121"/>
      <c r="H650" s="121"/>
      <c r="I650" s="121"/>
      <c r="J650" s="121"/>
      <c r="K650" s="121"/>
      <c r="L650" s="121"/>
      <c r="M650" s="121"/>
      <c r="N650" s="121"/>
      <c r="O650" s="121"/>
      <c r="P650" s="121"/>
      <c r="Q650" s="121"/>
      <c r="R650" s="121"/>
      <c r="S650" s="121"/>
      <c r="T650" s="121"/>
    </row>
    <row r="651" spans="1:20" ht="15.75" customHeight="1" x14ac:dyDescent="0.25">
      <c r="A651" s="121"/>
      <c r="B651" s="121"/>
      <c r="C651" s="121"/>
      <c r="D651" s="121"/>
      <c r="E651" s="121"/>
      <c r="F651" s="121"/>
      <c r="G651" s="121"/>
      <c r="H651" s="121"/>
      <c r="I651" s="121"/>
      <c r="J651" s="121"/>
      <c r="K651" s="121"/>
      <c r="L651" s="121"/>
      <c r="M651" s="121"/>
      <c r="N651" s="121"/>
      <c r="O651" s="121"/>
      <c r="P651" s="121"/>
      <c r="Q651" s="121"/>
      <c r="R651" s="121"/>
      <c r="S651" s="121"/>
      <c r="T651" s="121"/>
    </row>
    <row r="652" spans="1:20" ht="15.75" customHeight="1" x14ac:dyDescent="0.25">
      <c r="A652" s="121"/>
      <c r="B652" s="121"/>
      <c r="C652" s="121"/>
      <c r="D652" s="121"/>
      <c r="E652" s="121"/>
      <c r="F652" s="121"/>
      <c r="G652" s="121"/>
      <c r="H652" s="121"/>
      <c r="I652" s="121"/>
      <c r="J652" s="121"/>
      <c r="K652" s="121"/>
      <c r="L652" s="121"/>
      <c r="M652" s="121"/>
      <c r="N652" s="121"/>
      <c r="O652" s="121"/>
      <c r="P652" s="121"/>
      <c r="Q652" s="121"/>
      <c r="R652" s="121"/>
      <c r="S652" s="121"/>
      <c r="T652" s="121"/>
    </row>
    <row r="653" spans="1:20" ht="15.75" customHeight="1" x14ac:dyDescent="0.25">
      <c r="A653" s="121"/>
      <c r="B653" s="121"/>
      <c r="C653" s="121"/>
      <c r="D653" s="121"/>
      <c r="E653" s="121"/>
      <c r="F653" s="121"/>
      <c r="G653" s="121"/>
      <c r="H653" s="121"/>
      <c r="I653" s="121"/>
      <c r="J653" s="121"/>
      <c r="K653" s="121"/>
      <c r="L653" s="121"/>
      <c r="M653" s="121"/>
      <c r="N653" s="121"/>
      <c r="O653" s="121"/>
      <c r="P653" s="121"/>
      <c r="Q653" s="121"/>
      <c r="R653" s="121"/>
      <c r="S653" s="121"/>
      <c r="T653" s="121"/>
    </row>
    <row r="654" spans="1:20" ht="15.75" customHeight="1" x14ac:dyDescent="0.25">
      <c r="A654" s="121"/>
      <c r="B654" s="121"/>
      <c r="C654" s="121"/>
      <c r="D654" s="121"/>
      <c r="E654" s="121"/>
      <c r="F654" s="121"/>
      <c r="G654" s="121"/>
      <c r="H654" s="121"/>
      <c r="I654" s="121"/>
      <c r="J654" s="121"/>
      <c r="K654" s="121"/>
      <c r="L654" s="121"/>
      <c r="M654" s="121"/>
      <c r="N654" s="121"/>
      <c r="O654" s="121"/>
      <c r="P654" s="121"/>
      <c r="Q654" s="121"/>
      <c r="R654" s="121"/>
      <c r="S654" s="121"/>
      <c r="T654" s="121"/>
    </row>
    <row r="655" spans="1:20" ht="15.75" customHeight="1" x14ac:dyDescent="0.25">
      <c r="A655" s="121"/>
      <c r="B655" s="121"/>
      <c r="C655" s="121"/>
      <c r="D655" s="121"/>
      <c r="E655" s="121"/>
      <c r="F655" s="121"/>
      <c r="G655" s="121"/>
      <c r="H655" s="121"/>
      <c r="I655" s="121"/>
      <c r="J655" s="121"/>
      <c r="K655" s="121"/>
      <c r="L655" s="121"/>
      <c r="M655" s="121"/>
      <c r="N655" s="121"/>
      <c r="O655" s="121"/>
      <c r="P655" s="121"/>
      <c r="Q655" s="121"/>
      <c r="R655" s="121"/>
      <c r="S655" s="121"/>
      <c r="T655" s="121"/>
    </row>
    <row r="656" spans="1:20" ht="15.75" customHeight="1" x14ac:dyDescent="0.25">
      <c r="A656" s="121"/>
      <c r="B656" s="121"/>
      <c r="C656" s="121"/>
      <c r="D656" s="121"/>
      <c r="E656" s="121"/>
      <c r="F656" s="121"/>
      <c r="G656" s="121"/>
      <c r="H656" s="121"/>
      <c r="I656" s="121"/>
      <c r="J656" s="121"/>
      <c r="K656" s="121"/>
      <c r="L656" s="121"/>
      <c r="M656" s="121"/>
      <c r="N656" s="121"/>
      <c r="O656" s="121"/>
      <c r="P656" s="121"/>
      <c r="Q656" s="121"/>
      <c r="R656" s="121"/>
      <c r="S656" s="121"/>
      <c r="T656" s="121"/>
    </row>
    <row r="657" spans="1:20" ht="15.75" customHeight="1" x14ac:dyDescent="0.25">
      <c r="A657" s="121"/>
      <c r="B657" s="121"/>
      <c r="C657" s="121"/>
      <c r="D657" s="121"/>
      <c r="E657" s="121"/>
      <c r="F657" s="121"/>
      <c r="G657" s="121"/>
      <c r="H657" s="121"/>
      <c r="I657" s="121"/>
      <c r="J657" s="121"/>
      <c r="K657" s="121"/>
      <c r="L657" s="121"/>
      <c r="M657" s="121"/>
      <c r="N657" s="121"/>
      <c r="O657" s="121"/>
      <c r="P657" s="121"/>
      <c r="Q657" s="121"/>
      <c r="R657" s="121"/>
      <c r="S657" s="121"/>
      <c r="T657" s="121"/>
    </row>
    <row r="658" spans="1:20" ht="15.75" customHeight="1" x14ac:dyDescent="0.25">
      <c r="A658" s="121"/>
      <c r="B658" s="121"/>
      <c r="C658" s="121"/>
      <c r="D658" s="121"/>
      <c r="E658" s="121"/>
      <c r="F658" s="121"/>
      <c r="G658" s="121"/>
      <c r="H658" s="121"/>
      <c r="I658" s="121"/>
      <c r="J658" s="121"/>
      <c r="K658" s="121"/>
      <c r="L658" s="121"/>
      <c r="M658" s="121"/>
      <c r="N658" s="121"/>
      <c r="O658" s="121"/>
      <c r="P658" s="121"/>
      <c r="Q658" s="121"/>
      <c r="R658" s="121"/>
      <c r="S658" s="121"/>
      <c r="T658" s="121"/>
    </row>
    <row r="659" spans="1:20" ht="15.75" customHeight="1" x14ac:dyDescent="0.25">
      <c r="A659" s="121"/>
      <c r="B659" s="121"/>
      <c r="C659" s="121"/>
      <c r="D659" s="121"/>
      <c r="E659" s="121"/>
      <c r="F659" s="121"/>
      <c r="G659" s="121"/>
      <c r="H659" s="121"/>
      <c r="I659" s="121"/>
      <c r="J659" s="121"/>
      <c r="K659" s="121"/>
      <c r="L659" s="121"/>
      <c r="M659" s="121"/>
      <c r="N659" s="121"/>
      <c r="O659" s="121"/>
      <c r="P659" s="121"/>
      <c r="Q659" s="121"/>
      <c r="R659" s="121"/>
      <c r="S659" s="121"/>
      <c r="T659" s="121"/>
    </row>
    <row r="660" spans="1:20" ht="15.75" customHeight="1" x14ac:dyDescent="0.25">
      <c r="A660" s="121"/>
      <c r="B660" s="121"/>
      <c r="C660" s="121"/>
      <c r="D660" s="121"/>
      <c r="E660" s="121"/>
      <c r="F660" s="121"/>
      <c r="G660" s="121"/>
      <c r="H660" s="121"/>
      <c r="I660" s="121"/>
      <c r="J660" s="121"/>
      <c r="K660" s="121"/>
      <c r="L660" s="121"/>
      <c r="M660" s="121"/>
      <c r="N660" s="121"/>
      <c r="O660" s="121"/>
      <c r="P660" s="121"/>
      <c r="Q660" s="121"/>
      <c r="R660" s="121"/>
      <c r="S660" s="121"/>
      <c r="T660" s="121"/>
    </row>
    <row r="661" spans="1:20" ht="15.75" customHeight="1" x14ac:dyDescent="0.25">
      <c r="A661" s="121"/>
      <c r="B661" s="121"/>
      <c r="C661" s="121"/>
      <c r="D661" s="121"/>
      <c r="E661" s="121"/>
      <c r="F661" s="121"/>
      <c r="G661" s="121"/>
      <c r="H661" s="121"/>
      <c r="I661" s="121"/>
      <c r="J661" s="121"/>
      <c r="K661" s="121"/>
      <c r="L661" s="121"/>
      <c r="M661" s="121"/>
      <c r="N661" s="121"/>
      <c r="O661" s="121"/>
      <c r="P661" s="121"/>
      <c r="Q661" s="121"/>
      <c r="R661" s="121"/>
      <c r="S661" s="121"/>
      <c r="T661" s="121"/>
    </row>
    <row r="662" spans="1:20" ht="15.75" customHeight="1" x14ac:dyDescent="0.25">
      <c r="A662" s="121"/>
      <c r="B662" s="121"/>
      <c r="C662" s="121"/>
      <c r="D662" s="121"/>
      <c r="E662" s="121"/>
      <c r="F662" s="121"/>
      <c r="G662" s="121"/>
      <c r="H662" s="121"/>
      <c r="I662" s="121"/>
      <c r="J662" s="121"/>
      <c r="K662" s="121"/>
      <c r="L662" s="121"/>
      <c r="M662" s="121"/>
      <c r="N662" s="121"/>
      <c r="O662" s="121"/>
      <c r="P662" s="121"/>
      <c r="Q662" s="121"/>
      <c r="R662" s="121"/>
      <c r="S662" s="121"/>
      <c r="T662" s="121"/>
    </row>
    <row r="663" spans="1:20" ht="15.75" customHeight="1" x14ac:dyDescent="0.25">
      <c r="A663" s="121"/>
      <c r="B663" s="121"/>
      <c r="C663" s="121"/>
      <c r="D663" s="121"/>
      <c r="E663" s="121"/>
      <c r="F663" s="121"/>
      <c r="G663" s="121"/>
      <c r="H663" s="121"/>
      <c r="I663" s="121"/>
      <c r="J663" s="121"/>
      <c r="K663" s="121"/>
      <c r="L663" s="121"/>
      <c r="M663" s="121"/>
      <c r="N663" s="121"/>
      <c r="O663" s="121"/>
      <c r="P663" s="121"/>
      <c r="Q663" s="121"/>
      <c r="R663" s="121"/>
      <c r="S663" s="121"/>
      <c r="T663" s="121"/>
    </row>
    <row r="664" spans="1:20" ht="15.75" customHeight="1" x14ac:dyDescent="0.25">
      <c r="A664" s="121"/>
      <c r="B664" s="121"/>
      <c r="C664" s="121"/>
      <c r="D664" s="121"/>
      <c r="E664" s="121"/>
      <c r="F664" s="121"/>
      <c r="G664" s="121"/>
      <c r="H664" s="121"/>
      <c r="I664" s="121"/>
      <c r="J664" s="121"/>
      <c r="K664" s="121"/>
      <c r="L664" s="121"/>
      <c r="M664" s="121"/>
      <c r="N664" s="121"/>
      <c r="O664" s="121"/>
      <c r="P664" s="121"/>
      <c r="Q664" s="121"/>
      <c r="R664" s="121"/>
      <c r="S664" s="121"/>
      <c r="T664" s="121"/>
    </row>
    <row r="665" spans="1:20" ht="15.75" customHeight="1" x14ac:dyDescent="0.25">
      <c r="A665" s="121"/>
      <c r="B665" s="121"/>
      <c r="C665" s="121"/>
      <c r="D665" s="121"/>
      <c r="E665" s="121"/>
      <c r="F665" s="121"/>
      <c r="G665" s="121"/>
      <c r="H665" s="121"/>
      <c r="I665" s="121"/>
      <c r="J665" s="121"/>
      <c r="K665" s="121"/>
      <c r="L665" s="121"/>
      <c r="M665" s="121"/>
      <c r="N665" s="121"/>
      <c r="O665" s="121"/>
      <c r="P665" s="121"/>
      <c r="Q665" s="121"/>
      <c r="R665" s="121"/>
      <c r="S665" s="121"/>
      <c r="T665" s="121"/>
    </row>
    <row r="666" spans="1:20" ht="15.75" customHeight="1" x14ac:dyDescent="0.25">
      <c r="A666" s="121"/>
      <c r="B666" s="121"/>
      <c r="C666" s="121"/>
      <c r="D666" s="121"/>
      <c r="E666" s="121"/>
      <c r="F666" s="121"/>
      <c r="G666" s="121"/>
      <c r="H666" s="121"/>
      <c r="I666" s="121"/>
      <c r="J666" s="121"/>
      <c r="K666" s="121"/>
      <c r="L666" s="121"/>
      <c r="M666" s="121"/>
      <c r="N666" s="121"/>
      <c r="O666" s="121"/>
      <c r="P666" s="121"/>
      <c r="Q666" s="121"/>
      <c r="R666" s="121"/>
      <c r="S666" s="121"/>
      <c r="T666" s="121"/>
    </row>
    <row r="667" spans="1:20" ht="15.75" customHeight="1" x14ac:dyDescent="0.25">
      <c r="A667" s="121"/>
      <c r="B667" s="121"/>
      <c r="C667" s="121"/>
      <c r="D667" s="121"/>
      <c r="E667" s="121"/>
      <c r="F667" s="121"/>
      <c r="G667" s="121"/>
      <c r="H667" s="121"/>
      <c r="I667" s="121"/>
      <c r="J667" s="121"/>
      <c r="K667" s="121"/>
      <c r="L667" s="121"/>
      <c r="M667" s="121"/>
      <c r="N667" s="121"/>
      <c r="O667" s="121"/>
      <c r="P667" s="121"/>
      <c r="Q667" s="121"/>
      <c r="R667" s="121"/>
      <c r="S667" s="121"/>
      <c r="T667" s="121"/>
    </row>
    <row r="668" spans="1:20" ht="15.75" customHeight="1" x14ac:dyDescent="0.25">
      <c r="A668" s="121"/>
      <c r="B668" s="121"/>
      <c r="C668" s="121"/>
      <c r="D668" s="121"/>
      <c r="E668" s="121"/>
      <c r="F668" s="121"/>
      <c r="G668" s="121"/>
      <c r="H668" s="121"/>
      <c r="I668" s="121"/>
      <c r="J668" s="121"/>
      <c r="K668" s="121"/>
      <c r="L668" s="121"/>
      <c r="M668" s="121"/>
      <c r="N668" s="121"/>
      <c r="O668" s="121"/>
      <c r="P668" s="121"/>
      <c r="Q668" s="121"/>
      <c r="R668" s="121"/>
      <c r="S668" s="121"/>
      <c r="T668" s="121"/>
    </row>
    <row r="669" spans="1:20" ht="15.75" customHeight="1" x14ac:dyDescent="0.25">
      <c r="A669" s="121"/>
      <c r="B669" s="121"/>
      <c r="C669" s="121"/>
      <c r="D669" s="121"/>
      <c r="E669" s="121"/>
      <c r="F669" s="121"/>
      <c r="G669" s="121"/>
      <c r="H669" s="121"/>
      <c r="I669" s="121"/>
      <c r="J669" s="121"/>
      <c r="K669" s="121"/>
      <c r="L669" s="121"/>
      <c r="M669" s="121"/>
      <c r="N669" s="121"/>
      <c r="O669" s="121"/>
      <c r="P669" s="121"/>
      <c r="Q669" s="121"/>
      <c r="R669" s="121"/>
      <c r="S669" s="121"/>
      <c r="T669" s="121"/>
    </row>
    <row r="670" spans="1:20" ht="15.75" customHeight="1" x14ac:dyDescent="0.25">
      <c r="A670" s="121"/>
      <c r="B670" s="121"/>
      <c r="C670" s="121"/>
      <c r="D670" s="121"/>
      <c r="E670" s="121"/>
      <c r="F670" s="121"/>
      <c r="G670" s="121"/>
      <c r="H670" s="121"/>
      <c r="I670" s="121"/>
      <c r="J670" s="121"/>
      <c r="K670" s="121"/>
      <c r="L670" s="121"/>
      <c r="M670" s="121"/>
      <c r="N670" s="121"/>
      <c r="O670" s="121"/>
      <c r="P670" s="121"/>
      <c r="Q670" s="121"/>
      <c r="R670" s="121"/>
      <c r="S670" s="121"/>
      <c r="T670" s="121"/>
    </row>
    <row r="671" spans="1:20" ht="15.75" customHeight="1" x14ac:dyDescent="0.25">
      <c r="A671" s="121"/>
      <c r="B671" s="121"/>
      <c r="C671" s="121"/>
      <c r="D671" s="121"/>
      <c r="E671" s="121"/>
      <c r="F671" s="121"/>
      <c r="G671" s="121"/>
      <c r="H671" s="121"/>
      <c r="I671" s="121"/>
      <c r="J671" s="121"/>
      <c r="K671" s="121"/>
      <c r="L671" s="121"/>
      <c r="M671" s="121"/>
      <c r="N671" s="121"/>
      <c r="O671" s="121"/>
      <c r="P671" s="121"/>
      <c r="Q671" s="121"/>
      <c r="R671" s="121"/>
      <c r="S671" s="121"/>
      <c r="T671" s="121"/>
    </row>
    <row r="672" spans="1:20" ht="15.75" customHeight="1" x14ac:dyDescent="0.25">
      <c r="A672" s="121"/>
      <c r="B672" s="121"/>
      <c r="C672" s="121"/>
      <c r="D672" s="121"/>
      <c r="E672" s="121"/>
      <c r="F672" s="121"/>
      <c r="G672" s="121"/>
      <c r="H672" s="121"/>
      <c r="I672" s="121"/>
      <c r="J672" s="121"/>
      <c r="K672" s="121"/>
      <c r="L672" s="121"/>
      <c r="M672" s="121"/>
      <c r="N672" s="121"/>
      <c r="O672" s="121"/>
      <c r="P672" s="121"/>
      <c r="Q672" s="121"/>
      <c r="R672" s="121"/>
      <c r="S672" s="121"/>
      <c r="T672" s="121"/>
    </row>
    <row r="673" spans="1:20" ht="15.75" customHeight="1" x14ac:dyDescent="0.25">
      <c r="A673" s="121"/>
      <c r="B673" s="121"/>
      <c r="C673" s="121"/>
      <c r="D673" s="121"/>
      <c r="E673" s="121"/>
      <c r="F673" s="121"/>
      <c r="G673" s="121"/>
      <c r="H673" s="121"/>
      <c r="I673" s="121"/>
      <c r="J673" s="121"/>
      <c r="K673" s="121"/>
      <c r="L673" s="121"/>
      <c r="M673" s="121"/>
      <c r="N673" s="121"/>
      <c r="O673" s="121"/>
      <c r="P673" s="121"/>
      <c r="Q673" s="121"/>
      <c r="R673" s="121"/>
      <c r="S673" s="121"/>
      <c r="T673" s="121"/>
    </row>
    <row r="674" spans="1:20" ht="15.75" customHeight="1" x14ac:dyDescent="0.25">
      <c r="A674" s="121"/>
      <c r="B674" s="121"/>
      <c r="C674" s="121"/>
      <c r="D674" s="121"/>
      <c r="E674" s="121"/>
      <c r="F674" s="121"/>
      <c r="G674" s="121"/>
      <c r="H674" s="121"/>
      <c r="I674" s="121"/>
      <c r="J674" s="121"/>
      <c r="K674" s="121"/>
      <c r="L674" s="121"/>
      <c r="M674" s="121"/>
      <c r="N674" s="121"/>
      <c r="O674" s="121"/>
      <c r="P674" s="121"/>
      <c r="Q674" s="121"/>
      <c r="R674" s="121"/>
      <c r="S674" s="121"/>
      <c r="T674" s="121"/>
    </row>
    <row r="675" spans="1:20" ht="15.75" customHeight="1" x14ac:dyDescent="0.25">
      <c r="A675" s="121"/>
      <c r="B675" s="121"/>
      <c r="C675" s="121"/>
      <c r="D675" s="121"/>
      <c r="E675" s="121"/>
      <c r="F675" s="121"/>
      <c r="G675" s="121"/>
      <c r="H675" s="121"/>
      <c r="I675" s="121"/>
      <c r="J675" s="121"/>
      <c r="K675" s="121"/>
      <c r="L675" s="121"/>
      <c r="M675" s="121"/>
      <c r="N675" s="121"/>
      <c r="O675" s="121"/>
      <c r="P675" s="121"/>
      <c r="Q675" s="121"/>
      <c r="R675" s="121"/>
      <c r="S675" s="121"/>
      <c r="T675" s="121"/>
    </row>
    <row r="676" spans="1:20" ht="15.75" customHeight="1" x14ac:dyDescent="0.25">
      <c r="A676" s="121"/>
      <c r="B676" s="121"/>
      <c r="C676" s="121"/>
      <c r="D676" s="121"/>
      <c r="E676" s="121"/>
      <c r="F676" s="121"/>
      <c r="G676" s="121"/>
      <c r="H676" s="121"/>
      <c r="I676" s="121"/>
      <c r="J676" s="121"/>
      <c r="K676" s="121"/>
      <c r="L676" s="121"/>
      <c r="M676" s="121"/>
      <c r="N676" s="121"/>
      <c r="O676" s="121"/>
      <c r="P676" s="121"/>
      <c r="Q676" s="121"/>
      <c r="R676" s="121"/>
      <c r="S676" s="121"/>
      <c r="T676" s="121"/>
    </row>
    <row r="677" spans="1:20" ht="15.75" customHeight="1" x14ac:dyDescent="0.25">
      <c r="A677" s="121"/>
      <c r="B677" s="121"/>
      <c r="C677" s="121"/>
      <c r="D677" s="121"/>
      <c r="E677" s="121"/>
      <c r="F677" s="121"/>
      <c r="G677" s="121"/>
      <c r="H677" s="121"/>
      <c r="I677" s="121"/>
      <c r="J677" s="121"/>
      <c r="K677" s="121"/>
      <c r="L677" s="121"/>
      <c r="M677" s="121"/>
      <c r="N677" s="121"/>
      <c r="O677" s="121"/>
      <c r="P677" s="121"/>
      <c r="Q677" s="121"/>
      <c r="R677" s="121"/>
      <c r="S677" s="121"/>
      <c r="T677" s="121"/>
    </row>
    <row r="678" spans="1:20" ht="15.75" customHeight="1" x14ac:dyDescent="0.25">
      <c r="A678" s="121"/>
      <c r="B678" s="121"/>
      <c r="C678" s="121"/>
      <c r="D678" s="121"/>
      <c r="E678" s="121"/>
      <c r="F678" s="121"/>
      <c r="G678" s="121"/>
      <c r="H678" s="121"/>
      <c r="I678" s="121"/>
      <c r="J678" s="121"/>
      <c r="K678" s="121"/>
      <c r="L678" s="121"/>
      <c r="M678" s="121"/>
      <c r="N678" s="121"/>
      <c r="O678" s="121"/>
      <c r="P678" s="121"/>
      <c r="Q678" s="121"/>
      <c r="R678" s="121"/>
      <c r="S678" s="121"/>
      <c r="T678" s="121"/>
    </row>
    <row r="679" spans="1:20" ht="15.75" customHeight="1" x14ac:dyDescent="0.25">
      <c r="A679" s="121"/>
      <c r="B679" s="121"/>
      <c r="C679" s="121"/>
      <c r="D679" s="121"/>
      <c r="E679" s="121"/>
      <c r="F679" s="121"/>
      <c r="G679" s="121"/>
      <c r="H679" s="121"/>
      <c r="I679" s="121"/>
      <c r="J679" s="121"/>
      <c r="K679" s="121"/>
      <c r="L679" s="121"/>
      <c r="M679" s="121"/>
      <c r="N679" s="121"/>
      <c r="O679" s="121"/>
      <c r="P679" s="121"/>
      <c r="Q679" s="121"/>
      <c r="R679" s="121"/>
      <c r="S679" s="121"/>
      <c r="T679" s="121"/>
    </row>
    <row r="680" spans="1:20" ht="15.75" customHeight="1" x14ac:dyDescent="0.25">
      <c r="A680" s="121"/>
      <c r="B680" s="121"/>
      <c r="C680" s="121"/>
      <c r="D680" s="121"/>
      <c r="E680" s="121"/>
      <c r="F680" s="121"/>
      <c r="G680" s="121"/>
      <c r="H680" s="121"/>
      <c r="I680" s="121"/>
      <c r="J680" s="121"/>
      <c r="K680" s="121"/>
      <c r="L680" s="121"/>
      <c r="M680" s="121"/>
      <c r="N680" s="121"/>
      <c r="O680" s="121"/>
      <c r="P680" s="121"/>
      <c r="Q680" s="121"/>
      <c r="R680" s="121"/>
      <c r="S680" s="121"/>
      <c r="T680" s="121"/>
    </row>
    <row r="681" spans="1:20" ht="15.75" customHeight="1" x14ac:dyDescent="0.25">
      <c r="A681" s="121"/>
      <c r="B681" s="121"/>
      <c r="C681" s="121"/>
      <c r="D681" s="121"/>
      <c r="E681" s="121"/>
      <c r="F681" s="121"/>
      <c r="G681" s="121"/>
      <c r="H681" s="121"/>
      <c r="I681" s="121"/>
      <c r="J681" s="121"/>
      <c r="K681" s="121"/>
      <c r="L681" s="121"/>
      <c r="M681" s="121"/>
      <c r="N681" s="121"/>
      <c r="O681" s="121"/>
      <c r="P681" s="121"/>
      <c r="Q681" s="121"/>
      <c r="R681" s="121"/>
      <c r="S681" s="121"/>
      <c r="T681" s="121"/>
    </row>
    <row r="682" spans="1:20" ht="15.75" customHeight="1" x14ac:dyDescent="0.25">
      <c r="A682" s="121"/>
      <c r="B682" s="121"/>
      <c r="C682" s="121"/>
      <c r="D682" s="121"/>
      <c r="E682" s="121"/>
      <c r="F682" s="121"/>
      <c r="G682" s="121"/>
      <c r="H682" s="121"/>
      <c r="I682" s="121"/>
      <c r="J682" s="121"/>
      <c r="K682" s="121"/>
      <c r="L682" s="121"/>
      <c r="M682" s="121"/>
      <c r="N682" s="121"/>
      <c r="O682" s="121"/>
      <c r="P682" s="121"/>
      <c r="Q682" s="121"/>
      <c r="R682" s="121"/>
      <c r="S682" s="121"/>
      <c r="T682" s="121"/>
    </row>
    <row r="683" spans="1:20" ht="15.75" customHeight="1" x14ac:dyDescent="0.25">
      <c r="A683" s="121"/>
      <c r="B683" s="121"/>
      <c r="C683" s="121"/>
      <c r="D683" s="121"/>
      <c r="E683" s="121"/>
      <c r="F683" s="121"/>
      <c r="G683" s="121"/>
      <c r="H683" s="121"/>
      <c r="I683" s="121"/>
      <c r="J683" s="121"/>
      <c r="K683" s="121"/>
      <c r="L683" s="121"/>
      <c r="M683" s="121"/>
      <c r="N683" s="121"/>
      <c r="O683" s="121"/>
      <c r="P683" s="121"/>
      <c r="Q683" s="121"/>
      <c r="R683" s="121"/>
      <c r="S683" s="121"/>
      <c r="T683" s="121"/>
    </row>
    <row r="684" spans="1:20" ht="15.75" customHeight="1" x14ac:dyDescent="0.25">
      <c r="A684" s="121"/>
      <c r="B684" s="121"/>
      <c r="C684" s="121"/>
      <c r="D684" s="121"/>
      <c r="E684" s="121"/>
      <c r="F684" s="121"/>
      <c r="G684" s="121"/>
      <c r="H684" s="121"/>
      <c r="I684" s="121"/>
      <c r="J684" s="121"/>
      <c r="K684" s="121"/>
      <c r="L684" s="121"/>
      <c r="M684" s="121"/>
      <c r="N684" s="121"/>
      <c r="O684" s="121"/>
      <c r="P684" s="121"/>
      <c r="Q684" s="121"/>
      <c r="R684" s="121"/>
      <c r="S684" s="121"/>
      <c r="T684" s="121"/>
    </row>
    <row r="685" spans="1:20" ht="15.75" customHeight="1" x14ac:dyDescent="0.25">
      <c r="A685" s="121"/>
      <c r="B685" s="121"/>
      <c r="C685" s="121"/>
      <c r="D685" s="121"/>
      <c r="E685" s="121"/>
      <c r="F685" s="121"/>
      <c r="G685" s="121"/>
      <c r="H685" s="121"/>
      <c r="I685" s="121"/>
      <c r="J685" s="121"/>
      <c r="K685" s="121"/>
      <c r="L685" s="121"/>
      <c r="M685" s="121"/>
      <c r="N685" s="121"/>
      <c r="O685" s="121"/>
      <c r="P685" s="121"/>
      <c r="Q685" s="121"/>
      <c r="R685" s="121"/>
      <c r="S685" s="121"/>
      <c r="T685" s="121"/>
    </row>
    <row r="686" spans="1:20" ht="15.75" customHeight="1" x14ac:dyDescent="0.25">
      <c r="A686" s="121"/>
      <c r="B686" s="121"/>
      <c r="C686" s="121"/>
      <c r="D686" s="121"/>
      <c r="E686" s="121"/>
      <c r="F686" s="121"/>
      <c r="G686" s="121"/>
      <c r="H686" s="121"/>
      <c r="I686" s="121"/>
      <c r="J686" s="121"/>
      <c r="K686" s="121"/>
      <c r="L686" s="121"/>
      <c r="M686" s="121"/>
      <c r="N686" s="121"/>
      <c r="O686" s="121"/>
      <c r="P686" s="121"/>
      <c r="Q686" s="121"/>
      <c r="R686" s="121"/>
      <c r="S686" s="121"/>
      <c r="T686" s="121"/>
    </row>
    <row r="687" spans="1:20" ht="15.75" customHeight="1" x14ac:dyDescent="0.25">
      <c r="A687" s="121"/>
      <c r="B687" s="121"/>
      <c r="C687" s="121"/>
      <c r="D687" s="121"/>
      <c r="E687" s="121"/>
      <c r="F687" s="121"/>
      <c r="G687" s="121"/>
      <c r="H687" s="121"/>
      <c r="I687" s="121"/>
      <c r="J687" s="121"/>
      <c r="K687" s="121"/>
      <c r="L687" s="121"/>
      <c r="M687" s="121"/>
      <c r="N687" s="121"/>
      <c r="O687" s="121"/>
      <c r="P687" s="121"/>
      <c r="Q687" s="121"/>
      <c r="R687" s="121"/>
      <c r="S687" s="121"/>
      <c r="T687" s="121"/>
    </row>
    <row r="688" spans="1:20" ht="15.75" customHeight="1" x14ac:dyDescent="0.25">
      <c r="A688" s="121"/>
      <c r="B688" s="121"/>
      <c r="C688" s="121"/>
      <c r="D688" s="121"/>
      <c r="E688" s="121"/>
      <c r="F688" s="121"/>
      <c r="G688" s="121"/>
      <c r="H688" s="121"/>
      <c r="I688" s="121"/>
      <c r="J688" s="121"/>
      <c r="K688" s="121"/>
      <c r="L688" s="121"/>
      <c r="M688" s="121"/>
      <c r="N688" s="121"/>
      <c r="O688" s="121"/>
      <c r="P688" s="121"/>
      <c r="Q688" s="121"/>
      <c r="R688" s="121"/>
      <c r="S688" s="121"/>
      <c r="T688" s="121"/>
    </row>
    <row r="689" spans="1:20" ht="15.75" customHeight="1" x14ac:dyDescent="0.25">
      <c r="A689" s="121"/>
      <c r="B689" s="121"/>
      <c r="C689" s="121"/>
      <c r="D689" s="121"/>
      <c r="E689" s="121"/>
      <c r="F689" s="121"/>
      <c r="G689" s="121"/>
      <c r="H689" s="121"/>
      <c r="I689" s="121"/>
      <c r="J689" s="121"/>
      <c r="K689" s="121"/>
      <c r="L689" s="121"/>
      <c r="M689" s="121"/>
      <c r="N689" s="121"/>
      <c r="O689" s="121"/>
      <c r="P689" s="121"/>
      <c r="Q689" s="121"/>
      <c r="R689" s="121"/>
      <c r="S689" s="121"/>
      <c r="T689" s="121"/>
    </row>
    <row r="690" spans="1:20" ht="15.75" customHeight="1" x14ac:dyDescent="0.25">
      <c r="A690" s="121"/>
      <c r="B690" s="121"/>
      <c r="C690" s="121"/>
      <c r="D690" s="121"/>
      <c r="E690" s="121"/>
      <c r="F690" s="121"/>
      <c r="G690" s="121"/>
      <c r="H690" s="121"/>
      <c r="I690" s="121"/>
      <c r="J690" s="121"/>
      <c r="K690" s="121"/>
      <c r="L690" s="121"/>
      <c r="M690" s="121"/>
      <c r="N690" s="121"/>
      <c r="O690" s="121"/>
      <c r="P690" s="121"/>
      <c r="Q690" s="121"/>
      <c r="R690" s="121"/>
      <c r="S690" s="121"/>
      <c r="T690" s="121"/>
    </row>
    <row r="691" spans="1:20" ht="15.75" customHeight="1" x14ac:dyDescent="0.25">
      <c r="A691" s="121"/>
      <c r="B691" s="121"/>
      <c r="C691" s="121"/>
      <c r="D691" s="121"/>
      <c r="E691" s="121"/>
      <c r="F691" s="121"/>
      <c r="G691" s="121"/>
      <c r="H691" s="121"/>
      <c r="I691" s="121"/>
      <c r="J691" s="121"/>
      <c r="K691" s="121"/>
      <c r="L691" s="121"/>
      <c r="M691" s="121"/>
      <c r="N691" s="121"/>
      <c r="O691" s="121"/>
      <c r="P691" s="121"/>
      <c r="Q691" s="121"/>
      <c r="R691" s="121"/>
      <c r="S691" s="121"/>
      <c r="T691" s="121"/>
    </row>
    <row r="692" spans="1:20" ht="15.75" customHeight="1" x14ac:dyDescent="0.25">
      <c r="A692" s="121"/>
      <c r="B692" s="121"/>
      <c r="C692" s="121"/>
      <c r="D692" s="121"/>
      <c r="E692" s="121"/>
      <c r="F692" s="121"/>
      <c r="G692" s="121"/>
      <c r="H692" s="121"/>
      <c r="I692" s="121"/>
      <c r="J692" s="121"/>
      <c r="K692" s="121"/>
      <c r="L692" s="121"/>
      <c r="M692" s="121"/>
      <c r="N692" s="121"/>
      <c r="O692" s="121"/>
      <c r="P692" s="121"/>
      <c r="Q692" s="121"/>
      <c r="R692" s="121"/>
      <c r="S692" s="121"/>
      <c r="T692" s="121"/>
    </row>
    <row r="693" spans="1:20" ht="15.75" customHeight="1" x14ac:dyDescent="0.25">
      <c r="A693" s="121"/>
      <c r="B693" s="121"/>
      <c r="C693" s="121"/>
      <c r="D693" s="121"/>
      <c r="E693" s="121"/>
      <c r="F693" s="121"/>
      <c r="G693" s="121"/>
      <c r="H693" s="121"/>
      <c r="I693" s="121"/>
      <c r="J693" s="121"/>
      <c r="K693" s="121"/>
      <c r="L693" s="121"/>
      <c r="M693" s="121"/>
      <c r="N693" s="121"/>
      <c r="O693" s="121"/>
      <c r="P693" s="121"/>
      <c r="Q693" s="121"/>
      <c r="R693" s="121"/>
      <c r="S693" s="121"/>
      <c r="T693" s="121"/>
    </row>
    <row r="694" spans="1:20" ht="15.75" customHeight="1" x14ac:dyDescent="0.25">
      <c r="A694" s="121"/>
      <c r="B694" s="121"/>
      <c r="C694" s="121"/>
      <c r="D694" s="121"/>
      <c r="E694" s="121"/>
      <c r="F694" s="121"/>
      <c r="G694" s="121"/>
      <c r="H694" s="121"/>
      <c r="I694" s="121"/>
      <c r="J694" s="121"/>
      <c r="K694" s="121"/>
      <c r="L694" s="121"/>
      <c r="M694" s="121"/>
      <c r="N694" s="121"/>
      <c r="O694" s="121"/>
      <c r="P694" s="121"/>
      <c r="Q694" s="121"/>
      <c r="R694" s="121"/>
      <c r="S694" s="121"/>
      <c r="T694" s="121"/>
    </row>
    <row r="695" spans="1:20" ht="15.75" customHeight="1" x14ac:dyDescent="0.25">
      <c r="A695" s="121"/>
      <c r="B695" s="121"/>
      <c r="C695" s="121"/>
      <c r="D695" s="121"/>
      <c r="E695" s="121"/>
      <c r="F695" s="121"/>
      <c r="G695" s="121"/>
      <c r="H695" s="121"/>
      <c r="I695" s="121"/>
      <c r="J695" s="121"/>
      <c r="K695" s="121"/>
      <c r="L695" s="121"/>
      <c r="M695" s="121"/>
      <c r="N695" s="121"/>
      <c r="O695" s="121"/>
      <c r="P695" s="121"/>
      <c r="Q695" s="121"/>
      <c r="R695" s="121"/>
      <c r="S695" s="121"/>
      <c r="T695" s="121"/>
    </row>
    <row r="696" spans="1:20" ht="15.75" customHeight="1" x14ac:dyDescent="0.25">
      <c r="A696" s="121"/>
      <c r="B696" s="121"/>
      <c r="C696" s="121"/>
      <c r="D696" s="121"/>
      <c r="E696" s="121"/>
      <c r="F696" s="121"/>
      <c r="G696" s="121"/>
      <c r="H696" s="121"/>
      <c r="I696" s="121"/>
      <c r="J696" s="121"/>
      <c r="K696" s="121"/>
      <c r="L696" s="121"/>
      <c r="M696" s="121"/>
      <c r="N696" s="121"/>
      <c r="O696" s="121"/>
      <c r="P696" s="121"/>
      <c r="Q696" s="121"/>
      <c r="R696" s="121"/>
      <c r="S696" s="121"/>
      <c r="T696" s="121"/>
    </row>
    <row r="697" spans="1:20" ht="15.75" customHeight="1" x14ac:dyDescent="0.25">
      <c r="A697" s="121"/>
      <c r="B697" s="121"/>
      <c r="C697" s="121"/>
      <c r="D697" s="121"/>
      <c r="E697" s="121"/>
      <c r="F697" s="121"/>
      <c r="G697" s="121"/>
      <c r="H697" s="121"/>
      <c r="I697" s="121"/>
      <c r="J697" s="121"/>
      <c r="K697" s="121"/>
      <c r="L697" s="121"/>
      <c r="M697" s="121"/>
      <c r="N697" s="121"/>
      <c r="O697" s="121"/>
      <c r="P697" s="121"/>
      <c r="Q697" s="121"/>
      <c r="R697" s="121"/>
      <c r="S697" s="121"/>
      <c r="T697" s="121"/>
    </row>
    <row r="698" spans="1:20" ht="15.75" customHeight="1" x14ac:dyDescent="0.25">
      <c r="A698" s="121"/>
      <c r="B698" s="121"/>
      <c r="C698" s="121"/>
      <c r="D698" s="121"/>
      <c r="E698" s="121"/>
      <c r="F698" s="121"/>
      <c r="G698" s="121"/>
      <c r="H698" s="121"/>
      <c r="I698" s="121"/>
      <c r="J698" s="121"/>
      <c r="K698" s="121"/>
      <c r="L698" s="121"/>
      <c r="M698" s="121"/>
      <c r="N698" s="121"/>
      <c r="O698" s="121"/>
      <c r="P698" s="121"/>
      <c r="Q698" s="121"/>
      <c r="R698" s="121"/>
      <c r="S698" s="121"/>
      <c r="T698" s="121"/>
    </row>
    <row r="699" spans="1:20" ht="15.75" customHeight="1" x14ac:dyDescent="0.25">
      <c r="A699" s="121"/>
      <c r="B699" s="121"/>
      <c r="C699" s="121"/>
      <c r="D699" s="121"/>
      <c r="E699" s="121"/>
      <c r="F699" s="121"/>
      <c r="G699" s="121"/>
      <c r="H699" s="121"/>
      <c r="I699" s="121"/>
      <c r="J699" s="121"/>
      <c r="K699" s="121"/>
      <c r="L699" s="121"/>
      <c r="M699" s="121"/>
      <c r="N699" s="121"/>
      <c r="O699" s="121"/>
      <c r="P699" s="121"/>
      <c r="Q699" s="121"/>
      <c r="R699" s="121"/>
      <c r="S699" s="121"/>
      <c r="T699" s="121"/>
    </row>
    <row r="700" spans="1:20" ht="15.75" customHeight="1" x14ac:dyDescent="0.25">
      <c r="A700" s="121"/>
      <c r="B700" s="121"/>
      <c r="C700" s="121"/>
      <c r="D700" s="121"/>
      <c r="E700" s="121"/>
      <c r="F700" s="121"/>
      <c r="G700" s="121"/>
      <c r="H700" s="121"/>
      <c r="I700" s="121"/>
      <c r="J700" s="121"/>
      <c r="K700" s="121"/>
      <c r="L700" s="121"/>
      <c r="M700" s="121"/>
      <c r="N700" s="121"/>
      <c r="O700" s="121"/>
      <c r="P700" s="121"/>
      <c r="Q700" s="121"/>
      <c r="R700" s="121"/>
      <c r="S700" s="121"/>
      <c r="T700" s="121"/>
    </row>
    <row r="701" spans="1:20" ht="15.75" customHeight="1" x14ac:dyDescent="0.25">
      <c r="A701" s="121"/>
      <c r="B701" s="121"/>
      <c r="C701" s="121"/>
      <c r="D701" s="121"/>
      <c r="E701" s="121"/>
      <c r="F701" s="121"/>
      <c r="G701" s="121"/>
      <c r="H701" s="121"/>
      <c r="I701" s="121"/>
      <c r="J701" s="121"/>
      <c r="K701" s="121"/>
      <c r="L701" s="121"/>
      <c r="M701" s="121"/>
      <c r="N701" s="121"/>
      <c r="O701" s="121"/>
      <c r="P701" s="121"/>
      <c r="Q701" s="121"/>
      <c r="R701" s="121"/>
      <c r="S701" s="121"/>
      <c r="T701" s="121"/>
    </row>
    <row r="702" spans="1:20" ht="15.75" customHeight="1" x14ac:dyDescent="0.25">
      <c r="A702" s="121"/>
      <c r="B702" s="121"/>
      <c r="C702" s="121"/>
      <c r="D702" s="121"/>
      <c r="E702" s="121"/>
      <c r="F702" s="121"/>
      <c r="G702" s="121"/>
      <c r="H702" s="121"/>
      <c r="I702" s="121"/>
      <c r="J702" s="121"/>
      <c r="K702" s="121"/>
      <c r="L702" s="121"/>
      <c r="M702" s="121"/>
      <c r="N702" s="121"/>
      <c r="O702" s="121"/>
      <c r="P702" s="121"/>
      <c r="Q702" s="121"/>
      <c r="R702" s="121"/>
      <c r="S702" s="121"/>
      <c r="T702" s="121"/>
    </row>
    <row r="703" spans="1:20" ht="15.75" customHeight="1" x14ac:dyDescent="0.25">
      <c r="A703" s="121"/>
      <c r="B703" s="121"/>
      <c r="C703" s="121"/>
      <c r="D703" s="121"/>
      <c r="E703" s="121"/>
      <c r="F703" s="121"/>
      <c r="G703" s="121"/>
      <c r="H703" s="121"/>
      <c r="I703" s="121"/>
      <c r="J703" s="121"/>
      <c r="K703" s="121"/>
      <c r="L703" s="121"/>
      <c r="M703" s="121"/>
      <c r="N703" s="121"/>
      <c r="O703" s="121"/>
      <c r="P703" s="121"/>
      <c r="Q703" s="121"/>
      <c r="R703" s="121"/>
      <c r="S703" s="121"/>
      <c r="T703" s="121"/>
    </row>
    <row r="704" spans="1:20" ht="15.75" customHeight="1" x14ac:dyDescent="0.25">
      <c r="A704" s="121"/>
      <c r="B704" s="121"/>
      <c r="C704" s="121"/>
      <c r="D704" s="121"/>
      <c r="E704" s="121"/>
      <c r="F704" s="121"/>
      <c r="G704" s="121"/>
      <c r="H704" s="121"/>
      <c r="I704" s="121"/>
      <c r="J704" s="121"/>
      <c r="K704" s="121"/>
      <c r="L704" s="121"/>
      <c r="M704" s="121"/>
      <c r="N704" s="121"/>
      <c r="O704" s="121"/>
      <c r="P704" s="121"/>
      <c r="Q704" s="121"/>
      <c r="R704" s="121"/>
      <c r="S704" s="121"/>
      <c r="T704" s="121"/>
    </row>
    <row r="705" spans="1:20" ht="15.75" customHeight="1" x14ac:dyDescent="0.25">
      <c r="A705" s="121"/>
      <c r="B705" s="121"/>
      <c r="C705" s="121"/>
      <c r="D705" s="121"/>
      <c r="E705" s="121"/>
      <c r="F705" s="121"/>
      <c r="G705" s="121"/>
      <c r="H705" s="121"/>
      <c r="I705" s="121"/>
      <c r="J705" s="121"/>
      <c r="K705" s="121"/>
      <c r="L705" s="121"/>
      <c r="M705" s="121"/>
      <c r="N705" s="121"/>
      <c r="O705" s="121"/>
      <c r="P705" s="121"/>
      <c r="Q705" s="121"/>
      <c r="R705" s="121"/>
      <c r="S705" s="121"/>
      <c r="T705" s="121"/>
    </row>
    <row r="706" spans="1:20" ht="15.75" customHeight="1" x14ac:dyDescent="0.25">
      <c r="A706" s="121"/>
      <c r="B706" s="121"/>
      <c r="C706" s="121"/>
      <c r="D706" s="121"/>
      <c r="E706" s="121"/>
      <c r="F706" s="121"/>
      <c r="G706" s="121"/>
      <c r="H706" s="121"/>
      <c r="I706" s="121"/>
      <c r="J706" s="121"/>
      <c r="K706" s="121"/>
      <c r="L706" s="121"/>
      <c r="M706" s="121"/>
      <c r="N706" s="121"/>
      <c r="O706" s="121"/>
      <c r="P706" s="121"/>
      <c r="Q706" s="121"/>
      <c r="R706" s="121"/>
      <c r="S706" s="121"/>
      <c r="T706" s="121"/>
    </row>
    <row r="707" spans="1:20" ht="15.75" customHeight="1" x14ac:dyDescent="0.25">
      <c r="A707" s="121"/>
      <c r="B707" s="121"/>
      <c r="C707" s="121"/>
      <c r="D707" s="121"/>
      <c r="E707" s="121"/>
      <c r="F707" s="121"/>
      <c r="G707" s="121"/>
      <c r="H707" s="121"/>
      <c r="I707" s="121"/>
      <c r="J707" s="121"/>
      <c r="K707" s="121"/>
      <c r="L707" s="121"/>
      <c r="M707" s="121"/>
      <c r="N707" s="121"/>
      <c r="O707" s="121"/>
      <c r="P707" s="121"/>
      <c r="Q707" s="121"/>
      <c r="R707" s="121"/>
      <c r="S707" s="121"/>
      <c r="T707" s="121"/>
    </row>
    <row r="708" spans="1:20" ht="15.75" customHeight="1" x14ac:dyDescent="0.25">
      <c r="A708" s="121"/>
      <c r="B708" s="121"/>
      <c r="C708" s="121"/>
      <c r="D708" s="121"/>
      <c r="E708" s="121"/>
      <c r="F708" s="121"/>
      <c r="G708" s="121"/>
      <c r="H708" s="121"/>
      <c r="I708" s="121"/>
      <c r="J708" s="121"/>
      <c r="K708" s="121"/>
      <c r="L708" s="121"/>
      <c r="M708" s="121"/>
      <c r="N708" s="121"/>
      <c r="O708" s="121"/>
      <c r="P708" s="121"/>
      <c r="Q708" s="121"/>
      <c r="R708" s="121"/>
      <c r="S708" s="121"/>
      <c r="T708" s="121"/>
    </row>
    <row r="709" spans="1:20" ht="15.75" customHeight="1" x14ac:dyDescent="0.25">
      <c r="A709" s="121"/>
      <c r="B709" s="121"/>
      <c r="C709" s="121"/>
      <c r="D709" s="121"/>
      <c r="E709" s="121"/>
      <c r="F709" s="121"/>
      <c r="G709" s="121"/>
      <c r="H709" s="121"/>
      <c r="I709" s="121"/>
      <c r="J709" s="121"/>
      <c r="K709" s="121"/>
      <c r="L709" s="121"/>
      <c r="M709" s="121"/>
      <c r="N709" s="121"/>
      <c r="O709" s="121"/>
      <c r="P709" s="121"/>
      <c r="Q709" s="121"/>
      <c r="R709" s="121"/>
      <c r="S709" s="121"/>
      <c r="T709" s="121"/>
    </row>
    <row r="710" spans="1:20" ht="15.75" customHeight="1" x14ac:dyDescent="0.25">
      <c r="A710" s="121"/>
      <c r="B710" s="121"/>
      <c r="C710" s="121"/>
      <c r="D710" s="121"/>
      <c r="E710" s="121"/>
      <c r="F710" s="121"/>
      <c r="G710" s="121"/>
      <c r="H710" s="121"/>
      <c r="I710" s="121"/>
      <c r="J710" s="121"/>
      <c r="K710" s="121"/>
      <c r="L710" s="121"/>
      <c r="M710" s="121"/>
      <c r="N710" s="121"/>
      <c r="O710" s="121"/>
      <c r="P710" s="121"/>
      <c r="Q710" s="121"/>
      <c r="R710" s="121"/>
      <c r="S710" s="121"/>
      <c r="T710" s="121"/>
    </row>
    <row r="711" spans="1:20" ht="15.75" customHeight="1" x14ac:dyDescent="0.25">
      <c r="A711" s="121"/>
      <c r="B711" s="121"/>
      <c r="C711" s="121"/>
      <c r="D711" s="121"/>
      <c r="E711" s="121"/>
      <c r="F711" s="121"/>
      <c r="G711" s="121"/>
      <c r="H711" s="121"/>
      <c r="I711" s="121"/>
      <c r="J711" s="121"/>
      <c r="K711" s="121"/>
      <c r="L711" s="121"/>
      <c r="M711" s="121"/>
      <c r="N711" s="121"/>
      <c r="O711" s="121"/>
      <c r="P711" s="121"/>
      <c r="Q711" s="121"/>
      <c r="R711" s="121"/>
      <c r="S711" s="121"/>
      <c r="T711" s="121"/>
    </row>
    <row r="712" spans="1:20" ht="15.75" customHeight="1" x14ac:dyDescent="0.25">
      <c r="A712" s="121"/>
      <c r="B712" s="121"/>
      <c r="C712" s="121"/>
      <c r="D712" s="121"/>
      <c r="E712" s="121"/>
      <c r="F712" s="121"/>
      <c r="G712" s="121"/>
      <c r="H712" s="121"/>
      <c r="I712" s="121"/>
      <c r="J712" s="121"/>
      <c r="K712" s="121"/>
      <c r="L712" s="121"/>
      <c r="M712" s="121"/>
      <c r="N712" s="121"/>
      <c r="O712" s="121"/>
      <c r="P712" s="121"/>
      <c r="Q712" s="121"/>
      <c r="R712" s="121"/>
      <c r="S712" s="121"/>
      <c r="T712" s="121"/>
    </row>
    <row r="713" spans="1:20" ht="15.75" customHeight="1" x14ac:dyDescent="0.25">
      <c r="A713" s="121"/>
      <c r="B713" s="121"/>
      <c r="C713" s="121"/>
      <c r="D713" s="121"/>
      <c r="E713" s="121"/>
      <c r="F713" s="121"/>
      <c r="G713" s="121"/>
      <c r="H713" s="121"/>
      <c r="I713" s="121"/>
      <c r="J713" s="121"/>
      <c r="K713" s="121"/>
      <c r="L713" s="121"/>
      <c r="M713" s="121"/>
      <c r="N713" s="121"/>
      <c r="O713" s="121"/>
      <c r="P713" s="121"/>
      <c r="Q713" s="121"/>
      <c r="R713" s="121"/>
      <c r="S713" s="121"/>
      <c r="T713" s="121"/>
    </row>
    <row r="714" spans="1:20" ht="15.75" customHeight="1" x14ac:dyDescent="0.25">
      <c r="A714" s="121"/>
      <c r="B714" s="121"/>
      <c r="C714" s="121"/>
      <c r="D714" s="121"/>
      <c r="E714" s="121"/>
      <c r="F714" s="121"/>
      <c r="G714" s="121"/>
      <c r="H714" s="121"/>
      <c r="I714" s="121"/>
      <c r="J714" s="121"/>
      <c r="K714" s="121"/>
      <c r="L714" s="121"/>
      <c r="M714" s="121"/>
      <c r="N714" s="121"/>
      <c r="O714" s="121"/>
      <c r="P714" s="121"/>
      <c r="Q714" s="121"/>
      <c r="R714" s="121"/>
      <c r="S714" s="121"/>
      <c r="T714" s="121"/>
    </row>
    <row r="715" spans="1:20" ht="15.75" customHeight="1" x14ac:dyDescent="0.25">
      <c r="A715" s="121"/>
      <c r="B715" s="121"/>
      <c r="C715" s="121"/>
      <c r="D715" s="121"/>
      <c r="E715" s="121"/>
      <c r="F715" s="121"/>
      <c r="G715" s="121"/>
      <c r="H715" s="121"/>
      <c r="I715" s="121"/>
      <c r="J715" s="121"/>
      <c r="K715" s="121"/>
      <c r="L715" s="121"/>
      <c r="M715" s="121"/>
      <c r="N715" s="121"/>
      <c r="O715" s="121"/>
      <c r="P715" s="121"/>
      <c r="Q715" s="121"/>
      <c r="R715" s="121"/>
      <c r="S715" s="121"/>
      <c r="T715" s="121"/>
    </row>
    <row r="716" spans="1:20" ht="15.75" customHeight="1" x14ac:dyDescent="0.25">
      <c r="A716" s="121"/>
      <c r="B716" s="121"/>
      <c r="C716" s="121"/>
      <c r="D716" s="121"/>
      <c r="E716" s="121"/>
      <c r="F716" s="121"/>
      <c r="G716" s="121"/>
      <c r="H716" s="121"/>
      <c r="I716" s="121"/>
      <c r="J716" s="121"/>
      <c r="K716" s="121"/>
      <c r="L716" s="121"/>
      <c r="M716" s="121"/>
      <c r="N716" s="121"/>
      <c r="O716" s="121"/>
      <c r="P716" s="121"/>
      <c r="Q716" s="121"/>
      <c r="R716" s="121"/>
      <c r="S716" s="121"/>
      <c r="T716" s="121"/>
    </row>
    <row r="717" spans="1:20" ht="15.75" customHeight="1" x14ac:dyDescent="0.25">
      <c r="A717" s="121"/>
      <c r="B717" s="121"/>
      <c r="C717" s="121"/>
      <c r="D717" s="121"/>
      <c r="E717" s="121"/>
      <c r="F717" s="121"/>
      <c r="G717" s="121"/>
      <c r="H717" s="121"/>
      <c r="I717" s="121"/>
      <c r="J717" s="121"/>
      <c r="K717" s="121"/>
      <c r="L717" s="121"/>
      <c r="M717" s="121"/>
      <c r="N717" s="121"/>
      <c r="O717" s="121"/>
      <c r="P717" s="121"/>
      <c r="Q717" s="121"/>
      <c r="R717" s="121"/>
      <c r="S717" s="121"/>
      <c r="T717" s="121"/>
    </row>
    <row r="718" spans="1:20" ht="15.75" customHeight="1" x14ac:dyDescent="0.25">
      <c r="A718" s="121"/>
      <c r="B718" s="121"/>
      <c r="C718" s="121"/>
      <c r="D718" s="121"/>
      <c r="E718" s="121"/>
      <c r="F718" s="121"/>
      <c r="G718" s="121"/>
      <c r="H718" s="121"/>
      <c r="I718" s="121"/>
      <c r="J718" s="121"/>
      <c r="K718" s="121"/>
      <c r="L718" s="121"/>
      <c r="M718" s="121"/>
      <c r="N718" s="121"/>
      <c r="O718" s="121"/>
      <c r="P718" s="121"/>
      <c r="Q718" s="121"/>
      <c r="R718" s="121"/>
      <c r="S718" s="121"/>
      <c r="T718" s="121"/>
    </row>
    <row r="719" spans="1:20" ht="15.75" customHeight="1" x14ac:dyDescent="0.25">
      <c r="A719" s="121"/>
      <c r="B719" s="121"/>
      <c r="C719" s="121"/>
      <c r="D719" s="121"/>
      <c r="E719" s="121"/>
      <c r="F719" s="121"/>
      <c r="G719" s="121"/>
      <c r="H719" s="121"/>
      <c r="I719" s="121"/>
      <c r="J719" s="121"/>
      <c r="K719" s="121"/>
      <c r="L719" s="121"/>
      <c r="M719" s="121"/>
      <c r="N719" s="121"/>
      <c r="O719" s="121"/>
      <c r="P719" s="121"/>
      <c r="Q719" s="121"/>
      <c r="R719" s="121"/>
      <c r="S719" s="121"/>
      <c r="T719" s="121"/>
    </row>
    <row r="720" spans="1:20" ht="15.75" customHeight="1" x14ac:dyDescent="0.25">
      <c r="A720" s="121"/>
      <c r="B720" s="121"/>
      <c r="C720" s="121"/>
      <c r="D720" s="121"/>
      <c r="E720" s="121"/>
      <c r="F720" s="121"/>
      <c r="G720" s="121"/>
      <c r="H720" s="121"/>
      <c r="I720" s="121"/>
      <c r="J720" s="121"/>
      <c r="K720" s="121"/>
      <c r="L720" s="121"/>
      <c r="M720" s="121"/>
      <c r="N720" s="121"/>
      <c r="O720" s="121"/>
      <c r="P720" s="121"/>
      <c r="Q720" s="121"/>
      <c r="R720" s="121"/>
      <c r="S720" s="121"/>
      <c r="T720" s="121"/>
    </row>
    <row r="721" spans="1:20" ht="15.75" customHeight="1" x14ac:dyDescent="0.25">
      <c r="A721" s="121"/>
      <c r="B721" s="121"/>
      <c r="C721" s="121"/>
      <c r="D721" s="121"/>
      <c r="E721" s="121"/>
      <c r="F721" s="121"/>
      <c r="G721" s="121"/>
      <c r="H721" s="121"/>
      <c r="I721" s="121"/>
      <c r="J721" s="121"/>
      <c r="K721" s="121"/>
      <c r="L721" s="121"/>
      <c r="M721" s="121"/>
      <c r="N721" s="121"/>
      <c r="O721" s="121"/>
      <c r="P721" s="121"/>
      <c r="Q721" s="121"/>
      <c r="R721" s="121"/>
      <c r="S721" s="121"/>
      <c r="T721" s="121"/>
    </row>
    <row r="722" spans="1:20" ht="15.75" customHeight="1" x14ac:dyDescent="0.25">
      <c r="A722" s="121"/>
      <c r="B722" s="121"/>
      <c r="C722" s="121"/>
      <c r="D722" s="121"/>
      <c r="E722" s="121"/>
      <c r="F722" s="121"/>
      <c r="G722" s="121"/>
      <c r="H722" s="121"/>
      <c r="I722" s="121"/>
      <c r="J722" s="121"/>
      <c r="K722" s="121"/>
      <c r="L722" s="121"/>
      <c r="M722" s="121"/>
      <c r="N722" s="121"/>
      <c r="O722" s="121"/>
      <c r="P722" s="121"/>
      <c r="Q722" s="121"/>
      <c r="R722" s="121"/>
      <c r="S722" s="121"/>
      <c r="T722" s="121"/>
    </row>
    <row r="723" spans="1:20" ht="15.75" customHeight="1" x14ac:dyDescent="0.25">
      <c r="A723" s="121"/>
      <c r="B723" s="121"/>
      <c r="C723" s="121"/>
      <c r="D723" s="121"/>
      <c r="E723" s="121"/>
      <c r="F723" s="121"/>
      <c r="G723" s="121"/>
      <c r="H723" s="121"/>
      <c r="I723" s="121"/>
      <c r="J723" s="121"/>
      <c r="K723" s="121"/>
      <c r="L723" s="121"/>
      <c r="M723" s="121"/>
      <c r="N723" s="121"/>
      <c r="O723" s="121"/>
      <c r="P723" s="121"/>
      <c r="Q723" s="121"/>
      <c r="R723" s="121"/>
      <c r="S723" s="121"/>
      <c r="T723" s="121"/>
    </row>
    <row r="724" spans="1:20" ht="15.75" customHeight="1" x14ac:dyDescent="0.25">
      <c r="A724" s="121"/>
      <c r="B724" s="121"/>
      <c r="C724" s="121"/>
      <c r="D724" s="121"/>
      <c r="E724" s="121"/>
      <c r="F724" s="121"/>
      <c r="G724" s="121"/>
      <c r="H724" s="121"/>
      <c r="I724" s="121"/>
      <c r="J724" s="121"/>
      <c r="K724" s="121"/>
      <c r="L724" s="121"/>
      <c r="M724" s="121"/>
      <c r="N724" s="121"/>
      <c r="O724" s="121"/>
      <c r="P724" s="121"/>
      <c r="Q724" s="121"/>
      <c r="R724" s="121"/>
      <c r="S724" s="121"/>
      <c r="T724" s="121"/>
    </row>
    <row r="725" spans="1:20" ht="15.75" customHeight="1" x14ac:dyDescent="0.25">
      <c r="A725" s="121"/>
      <c r="B725" s="121"/>
      <c r="C725" s="121"/>
      <c r="D725" s="121"/>
      <c r="E725" s="121"/>
      <c r="F725" s="121"/>
      <c r="G725" s="121"/>
      <c r="H725" s="121"/>
      <c r="I725" s="121"/>
      <c r="J725" s="121"/>
      <c r="K725" s="121"/>
      <c r="L725" s="121"/>
      <c r="M725" s="121"/>
      <c r="N725" s="121"/>
      <c r="O725" s="121"/>
      <c r="P725" s="121"/>
      <c r="Q725" s="121"/>
      <c r="R725" s="121"/>
      <c r="S725" s="121"/>
      <c r="T725" s="121"/>
    </row>
    <row r="726" spans="1:20" ht="15.75" customHeight="1" x14ac:dyDescent="0.25">
      <c r="A726" s="121"/>
      <c r="B726" s="121"/>
      <c r="C726" s="121"/>
      <c r="D726" s="121"/>
      <c r="E726" s="121"/>
      <c r="F726" s="121"/>
      <c r="G726" s="121"/>
      <c r="H726" s="121"/>
      <c r="I726" s="121"/>
      <c r="J726" s="121"/>
      <c r="K726" s="121"/>
      <c r="L726" s="121"/>
      <c r="M726" s="121"/>
      <c r="N726" s="121"/>
      <c r="O726" s="121"/>
      <c r="P726" s="121"/>
      <c r="Q726" s="121"/>
      <c r="R726" s="121"/>
      <c r="S726" s="121"/>
      <c r="T726" s="121"/>
    </row>
    <row r="727" spans="1:20" ht="15.75" customHeight="1" x14ac:dyDescent="0.25">
      <c r="A727" s="121"/>
      <c r="B727" s="121"/>
      <c r="C727" s="121"/>
      <c r="D727" s="121"/>
      <c r="E727" s="121"/>
      <c r="F727" s="121"/>
      <c r="G727" s="121"/>
      <c r="H727" s="121"/>
      <c r="I727" s="121"/>
      <c r="J727" s="121"/>
      <c r="K727" s="121"/>
      <c r="L727" s="121"/>
      <c r="M727" s="121"/>
      <c r="N727" s="121"/>
      <c r="O727" s="121"/>
      <c r="P727" s="121"/>
      <c r="Q727" s="121"/>
      <c r="R727" s="121"/>
      <c r="S727" s="121"/>
      <c r="T727" s="121"/>
    </row>
    <row r="728" spans="1:20" ht="15.75" customHeight="1" x14ac:dyDescent="0.25">
      <c r="A728" s="121"/>
      <c r="B728" s="121"/>
      <c r="C728" s="121"/>
      <c r="D728" s="121"/>
      <c r="E728" s="121"/>
      <c r="F728" s="121"/>
      <c r="G728" s="121"/>
      <c r="H728" s="121"/>
      <c r="I728" s="121"/>
      <c r="J728" s="121"/>
      <c r="K728" s="121"/>
      <c r="L728" s="121"/>
      <c r="M728" s="121"/>
      <c r="N728" s="121"/>
      <c r="O728" s="121"/>
      <c r="P728" s="121"/>
      <c r="Q728" s="121"/>
      <c r="R728" s="121"/>
      <c r="S728" s="121"/>
      <c r="T728" s="121"/>
    </row>
    <row r="729" spans="1:20" ht="15.75" customHeight="1" x14ac:dyDescent="0.25">
      <c r="A729" s="121"/>
      <c r="B729" s="121"/>
      <c r="C729" s="121"/>
      <c r="D729" s="121"/>
      <c r="E729" s="121"/>
      <c r="F729" s="121"/>
      <c r="G729" s="121"/>
      <c r="H729" s="121"/>
      <c r="I729" s="121"/>
      <c r="J729" s="121"/>
      <c r="K729" s="121"/>
      <c r="L729" s="121"/>
      <c r="M729" s="121"/>
      <c r="N729" s="121"/>
      <c r="O729" s="121"/>
      <c r="P729" s="121"/>
      <c r="Q729" s="121"/>
      <c r="R729" s="121"/>
      <c r="S729" s="121"/>
      <c r="T729" s="121"/>
    </row>
    <row r="730" spans="1:20" ht="15.75" customHeight="1" x14ac:dyDescent="0.25">
      <c r="A730" s="121"/>
      <c r="B730" s="121"/>
      <c r="C730" s="121"/>
      <c r="D730" s="121"/>
      <c r="E730" s="121"/>
      <c r="F730" s="121"/>
      <c r="G730" s="121"/>
      <c r="H730" s="121"/>
      <c r="I730" s="121"/>
      <c r="J730" s="121"/>
      <c r="K730" s="121"/>
      <c r="L730" s="121"/>
      <c r="M730" s="121"/>
      <c r="N730" s="121"/>
      <c r="O730" s="121"/>
      <c r="P730" s="121"/>
      <c r="Q730" s="121"/>
      <c r="R730" s="121"/>
      <c r="S730" s="121"/>
      <c r="T730" s="121"/>
    </row>
    <row r="731" spans="1:20" ht="15.75" customHeight="1" x14ac:dyDescent="0.25">
      <c r="A731" s="121"/>
      <c r="B731" s="121"/>
      <c r="C731" s="121"/>
      <c r="D731" s="121"/>
      <c r="E731" s="121"/>
      <c r="F731" s="121"/>
      <c r="G731" s="121"/>
      <c r="H731" s="121"/>
      <c r="I731" s="121"/>
      <c r="J731" s="121"/>
      <c r="K731" s="121"/>
      <c r="L731" s="121"/>
      <c r="M731" s="121"/>
      <c r="N731" s="121"/>
      <c r="O731" s="121"/>
      <c r="P731" s="121"/>
      <c r="Q731" s="121"/>
      <c r="R731" s="121"/>
      <c r="S731" s="121"/>
      <c r="T731" s="121"/>
    </row>
    <row r="732" spans="1:20" ht="15.75" customHeight="1" x14ac:dyDescent="0.25">
      <c r="A732" s="121"/>
      <c r="B732" s="121"/>
      <c r="C732" s="121"/>
      <c r="D732" s="121"/>
      <c r="E732" s="121"/>
      <c r="F732" s="121"/>
      <c r="G732" s="121"/>
      <c r="H732" s="121"/>
      <c r="I732" s="121"/>
      <c r="J732" s="121"/>
      <c r="K732" s="121"/>
      <c r="L732" s="121"/>
      <c r="M732" s="121"/>
      <c r="N732" s="121"/>
      <c r="O732" s="121"/>
      <c r="P732" s="121"/>
      <c r="Q732" s="121"/>
      <c r="R732" s="121"/>
      <c r="S732" s="121"/>
      <c r="T732" s="121"/>
    </row>
    <row r="733" spans="1:20" ht="15.75" customHeight="1" x14ac:dyDescent="0.25">
      <c r="A733" s="121"/>
      <c r="B733" s="121"/>
      <c r="C733" s="121"/>
      <c r="D733" s="121"/>
      <c r="E733" s="121"/>
      <c r="F733" s="121"/>
      <c r="G733" s="121"/>
      <c r="H733" s="121"/>
      <c r="I733" s="121"/>
      <c r="J733" s="121"/>
      <c r="K733" s="121"/>
      <c r="L733" s="121"/>
      <c r="M733" s="121"/>
      <c r="N733" s="121"/>
      <c r="O733" s="121"/>
      <c r="P733" s="121"/>
      <c r="Q733" s="121"/>
      <c r="R733" s="121"/>
      <c r="S733" s="121"/>
      <c r="T733" s="121"/>
    </row>
    <row r="734" spans="1:20" ht="15.75" customHeight="1" x14ac:dyDescent="0.25">
      <c r="A734" s="121"/>
      <c r="B734" s="121"/>
      <c r="C734" s="121"/>
      <c r="D734" s="121"/>
      <c r="E734" s="121"/>
      <c r="F734" s="121"/>
      <c r="G734" s="121"/>
      <c r="H734" s="121"/>
      <c r="I734" s="121"/>
      <c r="J734" s="121"/>
      <c r="K734" s="121"/>
      <c r="L734" s="121"/>
      <c r="M734" s="121"/>
      <c r="N734" s="121"/>
      <c r="O734" s="121"/>
      <c r="P734" s="121"/>
      <c r="Q734" s="121"/>
      <c r="R734" s="121"/>
      <c r="S734" s="121"/>
      <c r="T734" s="121"/>
    </row>
    <row r="735" spans="1:20" ht="15.75" customHeight="1" x14ac:dyDescent="0.25">
      <c r="A735" s="121"/>
      <c r="B735" s="121"/>
      <c r="C735" s="121"/>
      <c r="D735" s="121"/>
      <c r="E735" s="121"/>
      <c r="F735" s="121"/>
      <c r="G735" s="121"/>
      <c r="H735" s="121"/>
      <c r="I735" s="121"/>
      <c r="J735" s="121"/>
      <c r="K735" s="121"/>
      <c r="L735" s="121"/>
      <c r="M735" s="121"/>
      <c r="N735" s="121"/>
      <c r="O735" s="121"/>
      <c r="P735" s="121"/>
      <c r="Q735" s="121"/>
      <c r="R735" s="121"/>
      <c r="S735" s="121"/>
      <c r="T735" s="121"/>
    </row>
    <row r="736" spans="1:20" ht="15.75" customHeight="1" x14ac:dyDescent="0.25">
      <c r="A736" s="121"/>
      <c r="B736" s="121"/>
      <c r="C736" s="121"/>
      <c r="D736" s="121"/>
      <c r="E736" s="121"/>
      <c r="F736" s="121"/>
      <c r="G736" s="121"/>
      <c r="H736" s="121"/>
      <c r="I736" s="121"/>
      <c r="J736" s="121"/>
      <c r="K736" s="121"/>
      <c r="L736" s="121"/>
      <c r="M736" s="121"/>
      <c r="N736" s="121"/>
      <c r="O736" s="121"/>
      <c r="P736" s="121"/>
      <c r="Q736" s="121"/>
      <c r="R736" s="121"/>
      <c r="S736" s="121"/>
      <c r="T736" s="121"/>
    </row>
    <row r="737" spans="1:20" ht="15.75" customHeight="1" x14ac:dyDescent="0.25">
      <c r="A737" s="121"/>
      <c r="B737" s="121"/>
      <c r="C737" s="121"/>
      <c r="D737" s="121"/>
      <c r="E737" s="121"/>
      <c r="F737" s="121"/>
      <c r="G737" s="121"/>
      <c r="H737" s="121"/>
      <c r="I737" s="121"/>
      <c r="J737" s="121"/>
      <c r="K737" s="121"/>
      <c r="L737" s="121"/>
      <c r="M737" s="121"/>
      <c r="N737" s="121"/>
      <c r="O737" s="121"/>
      <c r="P737" s="121"/>
      <c r="Q737" s="121"/>
      <c r="R737" s="121"/>
      <c r="S737" s="121"/>
      <c r="T737" s="121"/>
    </row>
    <row r="738" spans="1:20" ht="15.75" customHeight="1" x14ac:dyDescent="0.25">
      <c r="A738" s="121"/>
      <c r="B738" s="121"/>
      <c r="C738" s="121"/>
      <c r="D738" s="121"/>
      <c r="E738" s="121"/>
      <c r="F738" s="121"/>
      <c r="G738" s="121"/>
      <c r="H738" s="121"/>
      <c r="I738" s="121"/>
      <c r="J738" s="121"/>
      <c r="K738" s="121"/>
      <c r="L738" s="121"/>
      <c r="M738" s="121"/>
      <c r="N738" s="121"/>
      <c r="O738" s="121"/>
      <c r="P738" s="121"/>
      <c r="Q738" s="121"/>
      <c r="R738" s="121"/>
      <c r="S738" s="121"/>
      <c r="T738" s="121"/>
    </row>
    <row r="739" spans="1:20" ht="15.75" customHeight="1" x14ac:dyDescent="0.25">
      <c r="A739" s="121"/>
      <c r="B739" s="121"/>
      <c r="C739" s="121"/>
      <c r="D739" s="121"/>
      <c r="E739" s="121"/>
      <c r="F739" s="121"/>
      <c r="G739" s="121"/>
      <c r="H739" s="121"/>
      <c r="I739" s="121"/>
      <c r="J739" s="121"/>
      <c r="K739" s="121"/>
      <c r="L739" s="121"/>
      <c r="M739" s="121"/>
      <c r="N739" s="121"/>
      <c r="O739" s="121"/>
      <c r="P739" s="121"/>
      <c r="Q739" s="121"/>
      <c r="R739" s="121"/>
      <c r="S739" s="121"/>
      <c r="T739" s="121"/>
    </row>
    <row r="740" spans="1:20" ht="15.75" customHeight="1" x14ac:dyDescent="0.25">
      <c r="A740" s="121"/>
      <c r="B740" s="121"/>
      <c r="C740" s="121"/>
      <c r="D740" s="121"/>
      <c r="E740" s="121"/>
      <c r="F740" s="121"/>
      <c r="G740" s="121"/>
      <c r="H740" s="121"/>
      <c r="I740" s="121"/>
      <c r="J740" s="121"/>
      <c r="K740" s="121"/>
      <c r="L740" s="121"/>
      <c r="M740" s="121"/>
      <c r="N740" s="121"/>
      <c r="O740" s="121"/>
      <c r="P740" s="121"/>
      <c r="Q740" s="121"/>
      <c r="R740" s="121"/>
      <c r="S740" s="121"/>
      <c r="T740" s="121"/>
    </row>
    <row r="741" spans="1:20" ht="15.75" customHeight="1" x14ac:dyDescent="0.25">
      <c r="A741" s="121"/>
      <c r="B741" s="121"/>
      <c r="C741" s="121"/>
      <c r="D741" s="121"/>
      <c r="E741" s="121"/>
      <c r="F741" s="121"/>
      <c r="G741" s="121"/>
      <c r="H741" s="121"/>
      <c r="I741" s="121"/>
      <c r="J741" s="121"/>
      <c r="K741" s="121"/>
      <c r="L741" s="121"/>
      <c r="M741" s="121"/>
      <c r="N741" s="121"/>
      <c r="O741" s="121"/>
      <c r="P741" s="121"/>
      <c r="Q741" s="121"/>
      <c r="R741" s="121"/>
      <c r="S741" s="121"/>
      <c r="T741" s="121"/>
    </row>
    <row r="742" spans="1:20" ht="15.75" customHeight="1" x14ac:dyDescent="0.25">
      <c r="A742" s="121"/>
      <c r="B742" s="121"/>
      <c r="C742" s="121"/>
      <c r="D742" s="121"/>
      <c r="E742" s="121"/>
      <c r="F742" s="121"/>
      <c r="G742" s="121"/>
      <c r="H742" s="121"/>
      <c r="I742" s="121"/>
      <c r="J742" s="121"/>
      <c r="K742" s="121"/>
      <c r="L742" s="121"/>
      <c r="M742" s="121"/>
      <c r="N742" s="121"/>
      <c r="O742" s="121"/>
      <c r="P742" s="121"/>
      <c r="Q742" s="121"/>
      <c r="R742" s="121"/>
      <c r="S742" s="121"/>
      <c r="T742" s="121"/>
    </row>
    <row r="743" spans="1:20" ht="15.75" customHeight="1" x14ac:dyDescent="0.25">
      <c r="A743" s="121"/>
      <c r="B743" s="121"/>
      <c r="C743" s="121"/>
      <c r="D743" s="121"/>
      <c r="E743" s="121"/>
      <c r="F743" s="121"/>
      <c r="G743" s="121"/>
      <c r="H743" s="121"/>
      <c r="I743" s="121"/>
      <c r="J743" s="121"/>
      <c r="K743" s="121"/>
      <c r="L743" s="121"/>
      <c r="M743" s="121"/>
      <c r="N743" s="121"/>
      <c r="O743" s="121"/>
      <c r="P743" s="121"/>
      <c r="Q743" s="121"/>
      <c r="R743" s="121"/>
      <c r="S743" s="121"/>
      <c r="T743" s="121"/>
    </row>
    <row r="744" spans="1:20" ht="15.75" customHeight="1" x14ac:dyDescent="0.25">
      <c r="A744" s="121"/>
      <c r="B744" s="121"/>
      <c r="C744" s="121"/>
      <c r="D744" s="121"/>
      <c r="E744" s="121"/>
      <c r="F744" s="121"/>
      <c r="G744" s="121"/>
      <c r="H744" s="121"/>
      <c r="I744" s="121"/>
      <c r="J744" s="121"/>
      <c r="K744" s="121"/>
      <c r="L744" s="121"/>
      <c r="M744" s="121"/>
      <c r="N744" s="121"/>
      <c r="O744" s="121"/>
      <c r="P744" s="121"/>
      <c r="Q744" s="121"/>
      <c r="R744" s="121"/>
      <c r="S744" s="121"/>
      <c r="T744" s="121"/>
    </row>
    <row r="745" spans="1:20" ht="15.75" customHeight="1" x14ac:dyDescent="0.25">
      <c r="A745" s="121"/>
      <c r="B745" s="121"/>
      <c r="C745" s="121"/>
      <c r="D745" s="121"/>
      <c r="E745" s="121"/>
      <c r="F745" s="121"/>
      <c r="G745" s="121"/>
      <c r="H745" s="121"/>
      <c r="I745" s="121"/>
      <c r="J745" s="121"/>
      <c r="K745" s="121"/>
      <c r="L745" s="121"/>
      <c r="M745" s="121"/>
      <c r="N745" s="121"/>
      <c r="O745" s="121"/>
      <c r="P745" s="121"/>
      <c r="Q745" s="121"/>
      <c r="R745" s="121"/>
      <c r="S745" s="121"/>
      <c r="T745" s="121"/>
    </row>
    <row r="746" spans="1:20" ht="15.75" customHeight="1" x14ac:dyDescent="0.25">
      <c r="A746" s="121"/>
      <c r="B746" s="121"/>
      <c r="C746" s="121"/>
      <c r="D746" s="121"/>
      <c r="E746" s="121"/>
      <c r="F746" s="121"/>
      <c r="G746" s="121"/>
      <c r="H746" s="121"/>
      <c r="I746" s="121"/>
      <c r="J746" s="121"/>
      <c r="K746" s="121"/>
      <c r="L746" s="121"/>
      <c r="M746" s="121"/>
      <c r="N746" s="121"/>
      <c r="O746" s="121"/>
      <c r="P746" s="121"/>
      <c r="Q746" s="121"/>
      <c r="R746" s="121"/>
      <c r="S746" s="121"/>
      <c r="T746" s="121"/>
    </row>
    <row r="747" spans="1:20" ht="15.75" customHeight="1" x14ac:dyDescent="0.25">
      <c r="A747" s="121"/>
      <c r="B747" s="121"/>
      <c r="C747" s="121"/>
      <c r="D747" s="121"/>
      <c r="E747" s="121"/>
      <c r="F747" s="121"/>
      <c r="G747" s="121"/>
      <c r="H747" s="121"/>
      <c r="I747" s="121"/>
      <c r="J747" s="121"/>
      <c r="K747" s="121"/>
      <c r="L747" s="121"/>
      <c r="M747" s="121"/>
      <c r="N747" s="121"/>
      <c r="O747" s="121"/>
      <c r="P747" s="121"/>
      <c r="Q747" s="121"/>
      <c r="R747" s="121"/>
      <c r="S747" s="121"/>
      <c r="T747" s="121"/>
    </row>
    <row r="748" spans="1:20" ht="15.75" customHeight="1" x14ac:dyDescent="0.25">
      <c r="A748" s="121"/>
      <c r="B748" s="121"/>
      <c r="C748" s="121"/>
      <c r="D748" s="121"/>
      <c r="E748" s="121"/>
      <c r="F748" s="121"/>
      <c r="G748" s="121"/>
      <c r="H748" s="121"/>
      <c r="I748" s="121"/>
      <c r="J748" s="121"/>
      <c r="K748" s="121"/>
      <c r="L748" s="121"/>
      <c r="M748" s="121"/>
      <c r="N748" s="121"/>
      <c r="O748" s="121"/>
      <c r="P748" s="121"/>
      <c r="Q748" s="121"/>
      <c r="R748" s="121"/>
      <c r="S748" s="121"/>
      <c r="T748" s="121"/>
    </row>
    <row r="749" spans="1:20" ht="15.75" customHeight="1" x14ac:dyDescent="0.25">
      <c r="A749" s="121"/>
      <c r="B749" s="121"/>
      <c r="C749" s="121"/>
      <c r="D749" s="121"/>
      <c r="E749" s="121"/>
      <c r="F749" s="121"/>
      <c r="G749" s="121"/>
      <c r="H749" s="121"/>
      <c r="I749" s="121"/>
      <c r="J749" s="121"/>
      <c r="K749" s="121"/>
      <c r="L749" s="121"/>
      <c r="M749" s="121"/>
      <c r="N749" s="121"/>
      <c r="O749" s="121"/>
      <c r="P749" s="121"/>
      <c r="Q749" s="121"/>
      <c r="R749" s="121"/>
      <c r="S749" s="121"/>
      <c r="T749" s="121"/>
    </row>
    <row r="750" spans="1:20" ht="15.75" customHeight="1" x14ac:dyDescent="0.25">
      <c r="A750" s="121"/>
      <c r="B750" s="121"/>
      <c r="C750" s="121"/>
      <c r="D750" s="121"/>
      <c r="E750" s="121"/>
      <c r="F750" s="121"/>
      <c r="G750" s="121"/>
      <c r="H750" s="121"/>
      <c r="I750" s="121"/>
      <c r="J750" s="121"/>
      <c r="K750" s="121"/>
      <c r="L750" s="121"/>
      <c r="M750" s="121"/>
      <c r="N750" s="121"/>
      <c r="O750" s="121"/>
      <c r="P750" s="121"/>
      <c r="Q750" s="121"/>
      <c r="R750" s="121"/>
      <c r="S750" s="121"/>
      <c r="T750" s="121"/>
    </row>
    <row r="751" spans="1:20" ht="15.75" customHeight="1" x14ac:dyDescent="0.25">
      <c r="A751" s="121"/>
      <c r="B751" s="121"/>
      <c r="C751" s="121"/>
      <c r="D751" s="121"/>
      <c r="E751" s="121"/>
      <c r="F751" s="121"/>
      <c r="G751" s="121"/>
      <c r="H751" s="121"/>
      <c r="I751" s="121"/>
      <c r="J751" s="121"/>
      <c r="K751" s="121"/>
      <c r="L751" s="121"/>
      <c r="M751" s="121"/>
      <c r="N751" s="121"/>
      <c r="O751" s="121"/>
      <c r="P751" s="121"/>
      <c r="Q751" s="121"/>
      <c r="R751" s="121"/>
      <c r="S751" s="121"/>
      <c r="T751" s="121"/>
    </row>
    <row r="752" spans="1:20" ht="15.75" customHeight="1" x14ac:dyDescent="0.25">
      <c r="A752" s="121"/>
      <c r="B752" s="121"/>
      <c r="C752" s="121"/>
      <c r="D752" s="121"/>
      <c r="E752" s="121"/>
      <c r="F752" s="121"/>
      <c r="G752" s="121"/>
      <c r="H752" s="121"/>
      <c r="I752" s="121"/>
      <c r="J752" s="121"/>
      <c r="K752" s="121"/>
      <c r="L752" s="121"/>
      <c r="M752" s="121"/>
      <c r="N752" s="121"/>
      <c r="O752" s="121"/>
      <c r="P752" s="121"/>
      <c r="Q752" s="121"/>
      <c r="R752" s="121"/>
      <c r="S752" s="121"/>
      <c r="T752" s="121"/>
    </row>
    <row r="753" spans="1:20" ht="15.75" customHeight="1" x14ac:dyDescent="0.25">
      <c r="A753" s="121"/>
      <c r="B753" s="121"/>
      <c r="C753" s="121"/>
      <c r="D753" s="121"/>
      <c r="E753" s="121"/>
      <c r="F753" s="121"/>
      <c r="G753" s="121"/>
      <c r="H753" s="121"/>
      <c r="I753" s="121"/>
      <c r="J753" s="121"/>
      <c r="K753" s="121"/>
      <c r="L753" s="121"/>
      <c r="M753" s="121"/>
      <c r="N753" s="121"/>
      <c r="O753" s="121"/>
      <c r="P753" s="121"/>
      <c r="Q753" s="121"/>
      <c r="R753" s="121"/>
      <c r="S753" s="121"/>
      <c r="T753" s="121"/>
    </row>
    <row r="754" spans="1:20" ht="15.75" customHeight="1" x14ac:dyDescent="0.25">
      <c r="A754" s="121"/>
      <c r="B754" s="121"/>
      <c r="C754" s="121"/>
      <c r="D754" s="121"/>
      <c r="E754" s="121"/>
      <c r="F754" s="121"/>
      <c r="G754" s="121"/>
      <c r="H754" s="121"/>
      <c r="I754" s="121"/>
      <c r="J754" s="121"/>
      <c r="K754" s="121"/>
      <c r="L754" s="121"/>
      <c r="M754" s="121"/>
      <c r="N754" s="121"/>
      <c r="O754" s="121"/>
      <c r="P754" s="121"/>
      <c r="Q754" s="121"/>
      <c r="R754" s="121"/>
      <c r="S754" s="121"/>
      <c r="T754" s="121"/>
    </row>
    <row r="755" spans="1:20" ht="15.75" customHeight="1" x14ac:dyDescent="0.25">
      <c r="A755" s="121"/>
      <c r="B755" s="121"/>
      <c r="C755" s="121"/>
      <c r="D755" s="121"/>
      <c r="E755" s="121"/>
      <c r="F755" s="121"/>
      <c r="G755" s="121"/>
      <c r="H755" s="121"/>
      <c r="I755" s="121"/>
      <c r="J755" s="121"/>
      <c r="K755" s="121"/>
      <c r="L755" s="121"/>
      <c r="M755" s="121"/>
      <c r="N755" s="121"/>
      <c r="O755" s="121"/>
      <c r="P755" s="121"/>
      <c r="Q755" s="121"/>
      <c r="R755" s="121"/>
      <c r="S755" s="121"/>
      <c r="T755" s="121"/>
    </row>
    <row r="756" spans="1:20" ht="15.75" customHeight="1" x14ac:dyDescent="0.25">
      <c r="A756" s="121"/>
      <c r="B756" s="121"/>
      <c r="C756" s="121"/>
      <c r="D756" s="121"/>
      <c r="E756" s="121"/>
      <c r="F756" s="121"/>
      <c r="G756" s="121"/>
      <c r="H756" s="121"/>
      <c r="I756" s="121"/>
      <c r="J756" s="121"/>
      <c r="K756" s="121"/>
      <c r="L756" s="121"/>
      <c r="M756" s="121"/>
      <c r="N756" s="121"/>
      <c r="O756" s="121"/>
      <c r="P756" s="121"/>
      <c r="Q756" s="121"/>
      <c r="R756" s="121"/>
      <c r="S756" s="121"/>
      <c r="T756" s="121"/>
    </row>
    <row r="757" spans="1:20" ht="15.75" customHeight="1" x14ac:dyDescent="0.25">
      <c r="A757" s="121"/>
      <c r="B757" s="121"/>
      <c r="C757" s="121"/>
      <c r="D757" s="121"/>
      <c r="E757" s="121"/>
      <c r="F757" s="121"/>
      <c r="G757" s="121"/>
      <c r="H757" s="121"/>
      <c r="I757" s="121"/>
      <c r="J757" s="121"/>
      <c r="K757" s="121"/>
      <c r="L757" s="121"/>
      <c r="M757" s="121"/>
      <c r="N757" s="121"/>
      <c r="O757" s="121"/>
      <c r="P757" s="121"/>
      <c r="Q757" s="121"/>
      <c r="R757" s="121"/>
      <c r="S757" s="121"/>
      <c r="T757" s="121"/>
    </row>
    <row r="758" spans="1:20" ht="15.75" customHeight="1" x14ac:dyDescent="0.25">
      <c r="A758" s="121"/>
      <c r="B758" s="121"/>
      <c r="C758" s="121"/>
      <c r="D758" s="121"/>
      <c r="E758" s="121"/>
      <c r="F758" s="121"/>
      <c r="G758" s="121"/>
      <c r="H758" s="121"/>
      <c r="I758" s="121"/>
      <c r="J758" s="121"/>
      <c r="K758" s="121"/>
      <c r="L758" s="121"/>
      <c r="M758" s="121"/>
      <c r="N758" s="121"/>
      <c r="O758" s="121"/>
      <c r="P758" s="121"/>
      <c r="Q758" s="121"/>
      <c r="R758" s="121"/>
      <c r="S758" s="121"/>
      <c r="T758" s="121"/>
    </row>
    <row r="759" spans="1:20" ht="15.75" customHeight="1" x14ac:dyDescent="0.25">
      <c r="A759" s="121"/>
      <c r="B759" s="121"/>
      <c r="C759" s="121"/>
      <c r="D759" s="121"/>
      <c r="E759" s="121"/>
      <c r="F759" s="121"/>
      <c r="G759" s="121"/>
      <c r="H759" s="121"/>
      <c r="I759" s="121"/>
      <c r="J759" s="121"/>
      <c r="K759" s="121"/>
      <c r="L759" s="121"/>
      <c r="M759" s="121"/>
      <c r="N759" s="121"/>
      <c r="O759" s="121"/>
      <c r="P759" s="121"/>
      <c r="Q759" s="121"/>
      <c r="R759" s="121"/>
      <c r="S759" s="121"/>
      <c r="T759" s="121"/>
    </row>
    <row r="760" spans="1:20" ht="15.75" customHeight="1" x14ac:dyDescent="0.25">
      <c r="A760" s="121"/>
      <c r="B760" s="121"/>
      <c r="C760" s="121"/>
      <c r="D760" s="121"/>
      <c r="E760" s="121"/>
      <c r="F760" s="121"/>
      <c r="G760" s="121"/>
      <c r="H760" s="121"/>
      <c r="I760" s="121"/>
      <c r="J760" s="121"/>
      <c r="K760" s="121"/>
      <c r="L760" s="121"/>
      <c r="M760" s="121"/>
      <c r="N760" s="121"/>
      <c r="O760" s="121"/>
      <c r="P760" s="121"/>
      <c r="Q760" s="121"/>
      <c r="R760" s="121"/>
      <c r="S760" s="121"/>
      <c r="T760" s="121"/>
    </row>
    <row r="761" spans="1:20" ht="15.75" customHeight="1" x14ac:dyDescent="0.25">
      <c r="A761" s="121"/>
      <c r="B761" s="121"/>
      <c r="C761" s="121"/>
      <c r="D761" s="121"/>
      <c r="E761" s="121"/>
      <c r="F761" s="121"/>
      <c r="G761" s="121"/>
      <c r="H761" s="121"/>
      <c r="I761" s="121"/>
      <c r="J761" s="121"/>
      <c r="K761" s="121"/>
      <c r="L761" s="121"/>
      <c r="M761" s="121"/>
      <c r="N761" s="121"/>
      <c r="O761" s="121"/>
      <c r="P761" s="121"/>
      <c r="Q761" s="121"/>
      <c r="R761" s="121"/>
      <c r="S761" s="121"/>
      <c r="T761" s="121"/>
    </row>
    <row r="762" spans="1:20" ht="15.75" customHeight="1" x14ac:dyDescent="0.25">
      <c r="A762" s="121"/>
      <c r="B762" s="121"/>
      <c r="C762" s="121"/>
      <c r="D762" s="121"/>
      <c r="E762" s="121"/>
      <c r="F762" s="121"/>
      <c r="G762" s="121"/>
      <c r="H762" s="121"/>
      <c r="I762" s="121"/>
      <c r="J762" s="121"/>
      <c r="K762" s="121"/>
      <c r="L762" s="121"/>
      <c r="M762" s="121"/>
      <c r="N762" s="121"/>
      <c r="O762" s="121"/>
      <c r="P762" s="121"/>
      <c r="Q762" s="121"/>
      <c r="R762" s="121"/>
      <c r="S762" s="121"/>
      <c r="T762" s="121"/>
    </row>
    <row r="763" spans="1:20" ht="15.75" customHeight="1" x14ac:dyDescent="0.25">
      <c r="A763" s="121"/>
      <c r="B763" s="121"/>
      <c r="C763" s="121"/>
      <c r="D763" s="121"/>
      <c r="E763" s="121"/>
      <c r="F763" s="121"/>
      <c r="G763" s="121"/>
      <c r="H763" s="121"/>
      <c r="I763" s="121"/>
      <c r="J763" s="121"/>
      <c r="K763" s="121"/>
      <c r="L763" s="121"/>
      <c r="M763" s="121"/>
      <c r="N763" s="121"/>
      <c r="O763" s="121"/>
      <c r="P763" s="121"/>
      <c r="Q763" s="121"/>
      <c r="R763" s="121"/>
      <c r="S763" s="121"/>
      <c r="T763" s="121"/>
    </row>
    <row r="764" spans="1:20" ht="15.75" customHeight="1" x14ac:dyDescent="0.25">
      <c r="A764" s="121"/>
      <c r="B764" s="121"/>
      <c r="C764" s="121"/>
      <c r="D764" s="121"/>
      <c r="E764" s="121"/>
      <c r="F764" s="121"/>
      <c r="G764" s="121"/>
      <c r="H764" s="121"/>
      <c r="I764" s="121"/>
      <c r="J764" s="121"/>
      <c r="K764" s="121"/>
      <c r="L764" s="121"/>
      <c r="M764" s="121"/>
      <c r="N764" s="121"/>
      <c r="O764" s="121"/>
      <c r="P764" s="121"/>
      <c r="Q764" s="121"/>
      <c r="R764" s="121"/>
      <c r="S764" s="121"/>
      <c r="T764" s="121"/>
    </row>
    <row r="765" spans="1:20" ht="15.75" customHeight="1" x14ac:dyDescent="0.25">
      <c r="A765" s="121"/>
      <c r="B765" s="121"/>
      <c r="C765" s="121"/>
      <c r="D765" s="121"/>
      <c r="E765" s="121"/>
      <c r="F765" s="121"/>
      <c r="G765" s="121"/>
      <c r="H765" s="121"/>
      <c r="I765" s="121"/>
      <c r="J765" s="121"/>
      <c r="K765" s="121"/>
      <c r="L765" s="121"/>
      <c r="M765" s="121"/>
      <c r="N765" s="121"/>
      <c r="O765" s="121"/>
      <c r="P765" s="121"/>
      <c r="Q765" s="121"/>
      <c r="R765" s="121"/>
      <c r="S765" s="121"/>
      <c r="T765" s="121"/>
    </row>
    <row r="766" spans="1:20" ht="15.75" customHeight="1" x14ac:dyDescent="0.25">
      <c r="A766" s="121"/>
      <c r="B766" s="121"/>
      <c r="C766" s="121"/>
      <c r="D766" s="121"/>
      <c r="E766" s="121"/>
      <c r="F766" s="121"/>
      <c r="G766" s="121"/>
      <c r="H766" s="121"/>
      <c r="I766" s="121"/>
      <c r="J766" s="121"/>
      <c r="K766" s="121"/>
      <c r="L766" s="121"/>
      <c r="M766" s="121"/>
      <c r="N766" s="121"/>
      <c r="O766" s="121"/>
      <c r="P766" s="121"/>
      <c r="Q766" s="121"/>
      <c r="R766" s="121"/>
      <c r="S766" s="121"/>
      <c r="T766" s="121"/>
    </row>
    <row r="767" spans="1:20" ht="15.75" customHeight="1" x14ac:dyDescent="0.25">
      <c r="A767" s="121"/>
      <c r="B767" s="121"/>
      <c r="C767" s="121"/>
      <c r="D767" s="121"/>
      <c r="E767" s="121"/>
      <c r="F767" s="121"/>
      <c r="G767" s="121"/>
      <c r="H767" s="121"/>
      <c r="I767" s="121"/>
      <c r="J767" s="121"/>
      <c r="K767" s="121"/>
      <c r="L767" s="121"/>
      <c r="M767" s="121"/>
      <c r="N767" s="121"/>
      <c r="O767" s="121"/>
      <c r="P767" s="121"/>
      <c r="Q767" s="121"/>
      <c r="R767" s="121"/>
      <c r="S767" s="121"/>
      <c r="T767" s="121"/>
    </row>
    <row r="768" spans="1:20" ht="15.75" customHeight="1" x14ac:dyDescent="0.25">
      <c r="A768" s="121"/>
      <c r="B768" s="121"/>
      <c r="C768" s="121"/>
      <c r="D768" s="121"/>
      <c r="E768" s="121"/>
      <c r="F768" s="121"/>
      <c r="G768" s="121"/>
      <c r="H768" s="121"/>
      <c r="I768" s="121"/>
      <c r="J768" s="121"/>
      <c r="K768" s="121"/>
      <c r="L768" s="121"/>
      <c r="M768" s="121"/>
      <c r="N768" s="121"/>
      <c r="O768" s="121"/>
      <c r="P768" s="121"/>
      <c r="Q768" s="121"/>
      <c r="R768" s="121"/>
      <c r="S768" s="121"/>
      <c r="T768" s="121"/>
    </row>
    <row r="769" spans="1:20" ht="15.75" customHeight="1" x14ac:dyDescent="0.25">
      <c r="A769" s="121"/>
      <c r="B769" s="121"/>
      <c r="C769" s="121"/>
      <c r="D769" s="121"/>
      <c r="E769" s="121"/>
      <c r="F769" s="121"/>
      <c r="G769" s="121"/>
      <c r="H769" s="121"/>
      <c r="I769" s="121"/>
      <c r="J769" s="121"/>
      <c r="K769" s="121"/>
      <c r="L769" s="121"/>
      <c r="M769" s="121"/>
      <c r="N769" s="121"/>
      <c r="O769" s="121"/>
      <c r="P769" s="121"/>
      <c r="Q769" s="121"/>
      <c r="R769" s="121"/>
      <c r="S769" s="121"/>
      <c r="T769" s="121"/>
    </row>
    <row r="770" spans="1:20" ht="15.75" customHeight="1" x14ac:dyDescent="0.25">
      <c r="A770" s="121"/>
      <c r="B770" s="121"/>
      <c r="C770" s="121"/>
      <c r="D770" s="121"/>
      <c r="E770" s="121"/>
      <c r="F770" s="121"/>
      <c r="G770" s="121"/>
      <c r="H770" s="121"/>
      <c r="I770" s="121"/>
      <c r="J770" s="121"/>
      <c r="K770" s="121"/>
      <c r="L770" s="121"/>
      <c r="M770" s="121"/>
      <c r="N770" s="121"/>
      <c r="O770" s="121"/>
      <c r="P770" s="121"/>
      <c r="Q770" s="121"/>
      <c r="R770" s="121"/>
      <c r="S770" s="121"/>
      <c r="T770" s="121"/>
    </row>
    <row r="771" spans="1:20" ht="15.75" customHeight="1" x14ac:dyDescent="0.25">
      <c r="A771" s="121"/>
      <c r="B771" s="121"/>
      <c r="C771" s="121"/>
      <c r="D771" s="121"/>
      <c r="E771" s="121"/>
      <c r="F771" s="121"/>
      <c r="G771" s="121"/>
      <c r="H771" s="121"/>
      <c r="I771" s="121"/>
      <c r="J771" s="121"/>
      <c r="K771" s="121"/>
      <c r="L771" s="121"/>
      <c r="M771" s="121"/>
      <c r="N771" s="121"/>
      <c r="O771" s="121"/>
      <c r="P771" s="121"/>
      <c r="Q771" s="121"/>
      <c r="R771" s="121"/>
      <c r="S771" s="121"/>
      <c r="T771" s="121"/>
    </row>
    <row r="772" spans="1:20" ht="15.75" customHeight="1" x14ac:dyDescent="0.25">
      <c r="A772" s="121"/>
      <c r="B772" s="121"/>
      <c r="C772" s="121"/>
      <c r="D772" s="121"/>
      <c r="E772" s="121"/>
      <c r="F772" s="121"/>
      <c r="G772" s="121"/>
      <c r="H772" s="121"/>
      <c r="I772" s="121"/>
      <c r="J772" s="121"/>
      <c r="K772" s="121"/>
      <c r="L772" s="121"/>
      <c r="M772" s="121"/>
      <c r="N772" s="121"/>
      <c r="O772" s="121"/>
      <c r="P772" s="121"/>
      <c r="Q772" s="121"/>
      <c r="R772" s="121"/>
      <c r="S772" s="121"/>
      <c r="T772" s="121"/>
    </row>
    <row r="773" spans="1:20" ht="15.75" customHeight="1" x14ac:dyDescent="0.25">
      <c r="A773" s="121"/>
      <c r="B773" s="121"/>
      <c r="C773" s="121"/>
      <c r="D773" s="121"/>
      <c r="E773" s="121"/>
      <c r="F773" s="121"/>
      <c r="G773" s="121"/>
      <c r="H773" s="121"/>
      <c r="I773" s="121"/>
      <c r="J773" s="121"/>
      <c r="K773" s="121"/>
      <c r="L773" s="121"/>
      <c r="M773" s="121"/>
      <c r="N773" s="121"/>
      <c r="O773" s="121"/>
      <c r="P773" s="121"/>
      <c r="Q773" s="121"/>
      <c r="R773" s="121"/>
      <c r="S773" s="121"/>
      <c r="T773" s="121"/>
    </row>
    <row r="774" spans="1:20" ht="15.75" customHeight="1" x14ac:dyDescent="0.25">
      <c r="A774" s="121"/>
      <c r="B774" s="121"/>
      <c r="C774" s="121"/>
      <c r="D774" s="121"/>
      <c r="E774" s="121"/>
      <c r="F774" s="121"/>
      <c r="G774" s="121"/>
      <c r="H774" s="121"/>
      <c r="I774" s="121"/>
      <c r="J774" s="121"/>
      <c r="K774" s="121"/>
      <c r="L774" s="121"/>
      <c r="M774" s="121"/>
      <c r="N774" s="121"/>
      <c r="O774" s="121"/>
      <c r="P774" s="121"/>
      <c r="Q774" s="121"/>
      <c r="R774" s="121"/>
      <c r="S774" s="121"/>
      <c r="T774" s="121"/>
    </row>
    <row r="775" spans="1:20" ht="15.75" customHeight="1" x14ac:dyDescent="0.25">
      <c r="A775" s="121"/>
      <c r="B775" s="121"/>
      <c r="C775" s="121"/>
      <c r="D775" s="121"/>
      <c r="E775" s="121"/>
      <c r="F775" s="121"/>
      <c r="G775" s="121"/>
      <c r="H775" s="121"/>
      <c r="I775" s="121"/>
      <c r="J775" s="121"/>
      <c r="K775" s="121"/>
      <c r="L775" s="121"/>
      <c r="M775" s="121"/>
      <c r="N775" s="121"/>
      <c r="O775" s="121"/>
      <c r="P775" s="121"/>
      <c r="Q775" s="121"/>
      <c r="R775" s="121"/>
      <c r="S775" s="121"/>
      <c r="T775" s="121"/>
    </row>
    <row r="776" spans="1:20" ht="15.75" customHeight="1" x14ac:dyDescent="0.25">
      <c r="A776" s="121"/>
      <c r="B776" s="121"/>
      <c r="C776" s="121"/>
      <c r="D776" s="121"/>
      <c r="E776" s="121"/>
      <c r="F776" s="121"/>
      <c r="G776" s="121"/>
      <c r="H776" s="121"/>
      <c r="I776" s="121"/>
      <c r="J776" s="121"/>
      <c r="K776" s="121"/>
      <c r="L776" s="121"/>
      <c r="M776" s="121"/>
      <c r="N776" s="121"/>
      <c r="O776" s="121"/>
      <c r="P776" s="121"/>
      <c r="Q776" s="121"/>
      <c r="R776" s="121"/>
      <c r="S776" s="121"/>
      <c r="T776" s="121"/>
    </row>
    <row r="777" spans="1:20" ht="15.75" customHeight="1" x14ac:dyDescent="0.25">
      <c r="A777" s="121"/>
      <c r="B777" s="121"/>
      <c r="C777" s="121"/>
      <c r="D777" s="121"/>
      <c r="E777" s="121"/>
      <c r="F777" s="121"/>
      <c r="G777" s="121"/>
      <c r="H777" s="121"/>
      <c r="I777" s="121"/>
      <c r="J777" s="121"/>
      <c r="K777" s="121"/>
      <c r="L777" s="121"/>
      <c r="M777" s="121"/>
      <c r="N777" s="121"/>
      <c r="O777" s="121"/>
      <c r="P777" s="121"/>
      <c r="Q777" s="121"/>
      <c r="R777" s="121"/>
      <c r="S777" s="121"/>
      <c r="T777" s="121"/>
    </row>
    <row r="778" spans="1:20" ht="15.75" customHeight="1" x14ac:dyDescent="0.25">
      <c r="A778" s="121"/>
      <c r="B778" s="121"/>
      <c r="C778" s="121"/>
      <c r="D778" s="121"/>
      <c r="E778" s="121"/>
      <c r="F778" s="121"/>
      <c r="G778" s="121"/>
      <c r="H778" s="121"/>
      <c r="I778" s="121"/>
      <c r="J778" s="121"/>
      <c r="K778" s="121"/>
      <c r="L778" s="121"/>
      <c r="M778" s="121"/>
      <c r="N778" s="121"/>
      <c r="O778" s="121"/>
      <c r="P778" s="121"/>
      <c r="Q778" s="121"/>
      <c r="R778" s="121"/>
      <c r="S778" s="121"/>
      <c r="T778" s="121"/>
    </row>
    <row r="779" spans="1:20" ht="15.75" customHeight="1" x14ac:dyDescent="0.25">
      <c r="A779" s="121"/>
      <c r="B779" s="121"/>
      <c r="C779" s="121"/>
      <c r="D779" s="121"/>
      <c r="E779" s="121"/>
      <c r="F779" s="121"/>
      <c r="G779" s="121"/>
      <c r="H779" s="121"/>
      <c r="I779" s="121"/>
      <c r="J779" s="121"/>
      <c r="K779" s="121"/>
      <c r="L779" s="121"/>
      <c r="M779" s="121"/>
      <c r="N779" s="121"/>
      <c r="O779" s="121"/>
      <c r="P779" s="121"/>
      <c r="Q779" s="121"/>
      <c r="R779" s="121"/>
      <c r="S779" s="121"/>
      <c r="T779" s="121"/>
    </row>
    <row r="780" spans="1:20" ht="15.75" customHeight="1" x14ac:dyDescent="0.25">
      <c r="A780" s="121"/>
      <c r="B780" s="121"/>
      <c r="C780" s="121"/>
      <c r="D780" s="121"/>
      <c r="E780" s="121"/>
      <c r="F780" s="121"/>
      <c r="G780" s="121"/>
      <c r="H780" s="121"/>
      <c r="I780" s="121"/>
      <c r="J780" s="121"/>
      <c r="K780" s="121"/>
      <c r="L780" s="121"/>
      <c r="M780" s="121"/>
      <c r="N780" s="121"/>
      <c r="O780" s="121"/>
      <c r="P780" s="121"/>
      <c r="Q780" s="121"/>
      <c r="R780" s="121"/>
      <c r="S780" s="121"/>
      <c r="T780" s="121"/>
    </row>
    <row r="781" spans="1:20" ht="15.75" customHeight="1" x14ac:dyDescent="0.25">
      <c r="A781" s="121"/>
      <c r="B781" s="121"/>
      <c r="C781" s="121"/>
      <c r="D781" s="121"/>
      <c r="E781" s="121"/>
      <c r="F781" s="121"/>
      <c r="G781" s="121"/>
      <c r="H781" s="121"/>
      <c r="I781" s="121"/>
      <c r="J781" s="121"/>
      <c r="K781" s="121"/>
      <c r="L781" s="121"/>
      <c r="M781" s="121"/>
      <c r="N781" s="121"/>
      <c r="O781" s="121"/>
      <c r="P781" s="121"/>
      <c r="Q781" s="121"/>
      <c r="R781" s="121"/>
      <c r="S781" s="121"/>
      <c r="T781" s="121"/>
    </row>
    <row r="782" spans="1:20" ht="15.75" customHeight="1" x14ac:dyDescent="0.25">
      <c r="A782" s="121"/>
      <c r="B782" s="121"/>
      <c r="C782" s="121"/>
      <c r="D782" s="121"/>
      <c r="E782" s="121"/>
      <c r="F782" s="121"/>
      <c r="G782" s="121"/>
      <c r="H782" s="121"/>
      <c r="I782" s="121"/>
      <c r="J782" s="121"/>
      <c r="K782" s="121"/>
      <c r="L782" s="121"/>
      <c r="M782" s="121"/>
      <c r="N782" s="121"/>
      <c r="O782" s="121"/>
      <c r="P782" s="121"/>
      <c r="Q782" s="121"/>
      <c r="R782" s="121"/>
      <c r="S782" s="121"/>
      <c r="T782" s="121"/>
    </row>
    <row r="783" spans="1:20" ht="15.75" customHeight="1" x14ac:dyDescent="0.25">
      <c r="A783" s="121"/>
      <c r="B783" s="121"/>
      <c r="C783" s="121"/>
      <c r="D783" s="121"/>
      <c r="E783" s="121"/>
      <c r="F783" s="121"/>
      <c r="G783" s="121"/>
      <c r="H783" s="121"/>
      <c r="I783" s="121"/>
      <c r="J783" s="121"/>
      <c r="K783" s="121"/>
      <c r="L783" s="121"/>
      <c r="M783" s="121"/>
      <c r="N783" s="121"/>
      <c r="O783" s="121"/>
      <c r="P783" s="121"/>
      <c r="Q783" s="121"/>
      <c r="R783" s="121"/>
      <c r="S783" s="121"/>
      <c r="T783" s="121"/>
    </row>
    <row r="784" spans="1:20" ht="15.75" customHeight="1" x14ac:dyDescent="0.25">
      <c r="A784" s="121"/>
      <c r="B784" s="121"/>
      <c r="C784" s="121"/>
      <c r="D784" s="121"/>
      <c r="E784" s="121"/>
      <c r="F784" s="121"/>
      <c r="G784" s="121"/>
      <c r="H784" s="121"/>
      <c r="I784" s="121"/>
      <c r="J784" s="121"/>
      <c r="K784" s="121"/>
      <c r="L784" s="121"/>
      <c r="M784" s="121"/>
      <c r="N784" s="121"/>
      <c r="O784" s="121"/>
      <c r="P784" s="121"/>
      <c r="Q784" s="121"/>
      <c r="R784" s="121"/>
      <c r="S784" s="121"/>
      <c r="T784" s="121"/>
    </row>
    <row r="785" spans="1:20" ht="15.75" customHeight="1" x14ac:dyDescent="0.25">
      <c r="A785" s="121"/>
      <c r="B785" s="121"/>
      <c r="C785" s="121"/>
      <c r="D785" s="121"/>
      <c r="E785" s="121"/>
      <c r="F785" s="121"/>
      <c r="G785" s="121"/>
      <c r="H785" s="121"/>
      <c r="I785" s="121"/>
      <c r="J785" s="121"/>
      <c r="K785" s="121"/>
      <c r="L785" s="121"/>
      <c r="M785" s="121"/>
      <c r="N785" s="121"/>
      <c r="O785" s="121"/>
      <c r="P785" s="121"/>
      <c r="Q785" s="121"/>
      <c r="R785" s="121"/>
      <c r="S785" s="121"/>
      <c r="T785" s="121"/>
    </row>
    <row r="786" spans="1:20" ht="15.75" customHeight="1" x14ac:dyDescent="0.25">
      <c r="A786" s="121"/>
      <c r="B786" s="121"/>
      <c r="C786" s="121"/>
      <c r="D786" s="121"/>
      <c r="E786" s="121"/>
      <c r="F786" s="121"/>
      <c r="G786" s="121"/>
      <c r="H786" s="121"/>
      <c r="I786" s="121"/>
      <c r="J786" s="121"/>
      <c r="K786" s="121"/>
      <c r="L786" s="121"/>
      <c r="M786" s="121"/>
      <c r="N786" s="121"/>
      <c r="O786" s="121"/>
      <c r="P786" s="121"/>
      <c r="Q786" s="121"/>
      <c r="R786" s="121"/>
      <c r="S786" s="121"/>
      <c r="T786" s="121"/>
    </row>
    <row r="787" spans="1:20" ht="15.75" customHeight="1" x14ac:dyDescent="0.25">
      <c r="A787" s="121"/>
      <c r="B787" s="121"/>
      <c r="C787" s="121"/>
      <c r="D787" s="121"/>
      <c r="E787" s="121"/>
      <c r="F787" s="121"/>
      <c r="G787" s="121"/>
      <c r="H787" s="121"/>
      <c r="I787" s="121"/>
      <c r="J787" s="121"/>
      <c r="K787" s="121"/>
      <c r="L787" s="121"/>
      <c r="M787" s="121"/>
      <c r="N787" s="121"/>
      <c r="O787" s="121"/>
      <c r="P787" s="121"/>
      <c r="Q787" s="121"/>
      <c r="R787" s="121"/>
      <c r="S787" s="121"/>
      <c r="T787" s="121"/>
    </row>
    <row r="788" spans="1:20" ht="15.75" customHeight="1" x14ac:dyDescent="0.25">
      <c r="A788" s="121"/>
      <c r="B788" s="121"/>
      <c r="C788" s="121"/>
      <c r="D788" s="121"/>
      <c r="E788" s="121"/>
      <c r="F788" s="121"/>
      <c r="G788" s="121"/>
      <c r="H788" s="121"/>
      <c r="I788" s="121"/>
      <c r="J788" s="121"/>
      <c r="K788" s="121"/>
      <c r="L788" s="121"/>
      <c r="M788" s="121"/>
      <c r="N788" s="121"/>
      <c r="O788" s="121"/>
      <c r="P788" s="121"/>
      <c r="Q788" s="121"/>
      <c r="R788" s="121"/>
      <c r="S788" s="121"/>
      <c r="T788" s="121"/>
    </row>
    <row r="789" spans="1:20" ht="15.75" customHeight="1" x14ac:dyDescent="0.25">
      <c r="A789" s="121"/>
      <c r="B789" s="121"/>
      <c r="C789" s="121"/>
      <c r="D789" s="121"/>
      <c r="E789" s="121"/>
      <c r="F789" s="121"/>
      <c r="G789" s="121"/>
      <c r="H789" s="121"/>
      <c r="I789" s="121"/>
      <c r="J789" s="121"/>
      <c r="K789" s="121"/>
      <c r="L789" s="121"/>
      <c r="M789" s="121"/>
      <c r="N789" s="121"/>
      <c r="O789" s="121"/>
      <c r="P789" s="121"/>
      <c r="Q789" s="121"/>
      <c r="R789" s="121"/>
      <c r="S789" s="121"/>
      <c r="T789" s="121"/>
    </row>
    <row r="790" spans="1:20" ht="15.75" customHeight="1" x14ac:dyDescent="0.25">
      <c r="A790" s="121"/>
      <c r="B790" s="121"/>
      <c r="C790" s="121"/>
      <c r="D790" s="121"/>
      <c r="E790" s="121"/>
      <c r="F790" s="121"/>
      <c r="G790" s="121"/>
      <c r="H790" s="121"/>
      <c r="I790" s="121"/>
      <c r="J790" s="121"/>
      <c r="K790" s="121"/>
      <c r="L790" s="121"/>
      <c r="M790" s="121"/>
      <c r="N790" s="121"/>
      <c r="O790" s="121"/>
      <c r="P790" s="121"/>
      <c r="Q790" s="121"/>
      <c r="R790" s="121"/>
      <c r="S790" s="121"/>
      <c r="T790" s="121"/>
    </row>
    <row r="791" spans="1:20" ht="15.75" customHeight="1" x14ac:dyDescent="0.25">
      <c r="A791" s="121"/>
      <c r="B791" s="121"/>
      <c r="C791" s="121"/>
      <c r="D791" s="121"/>
      <c r="E791" s="121"/>
      <c r="F791" s="121"/>
      <c r="G791" s="121"/>
      <c r="H791" s="121"/>
      <c r="I791" s="121"/>
      <c r="J791" s="121"/>
      <c r="K791" s="121"/>
      <c r="L791" s="121"/>
      <c r="M791" s="121"/>
      <c r="N791" s="121"/>
      <c r="O791" s="121"/>
      <c r="P791" s="121"/>
      <c r="Q791" s="121"/>
      <c r="R791" s="121"/>
      <c r="S791" s="121"/>
      <c r="T791" s="121"/>
    </row>
    <row r="792" spans="1:20" ht="15.75" customHeight="1" x14ac:dyDescent="0.25">
      <c r="A792" s="121"/>
      <c r="B792" s="121"/>
      <c r="C792" s="121"/>
      <c r="D792" s="121"/>
      <c r="E792" s="121"/>
      <c r="F792" s="121"/>
      <c r="G792" s="121"/>
      <c r="H792" s="121"/>
      <c r="I792" s="121"/>
      <c r="J792" s="121"/>
      <c r="K792" s="121"/>
      <c r="L792" s="121"/>
      <c r="M792" s="121"/>
      <c r="N792" s="121"/>
      <c r="O792" s="121"/>
      <c r="P792" s="121"/>
      <c r="Q792" s="121"/>
      <c r="R792" s="121"/>
      <c r="S792" s="121"/>
      <c r="T792" s="121"/>
    </row>
    <row r="793" spans="1:20" ht="15.75" customHeight="1" x14ac:dyDescent="0.25">
      <c r="A793" s="121"/>
      <c r="B793" s="121"/>
      <c r="C793" s="121"/>
      <c r="D793" s="121"/>
      <c r="E793" s="121"/>
      <c r="F793" s="121"/>
      <c r="G793" s="121"/>
      <c r="H793" s="121"/>
      <c r="I793" s="121"/>
      <c r="J793" s="121"/>
      <c r="K793" s="121"/>
      <c r="L793" s="121"/>
      <c r="M793" s="121"/>
      <c r="N793" s="121"/>
      <c r="O793" s="121"/>
      <c r="P793" s="121"/>
      <c r="Q793" s="121"/>
      <c r="R793" s="121"/>
      <c r="S793" s="121"/>
      <c r="T793" s="121"/>
    </row>
    <row r="794" spans="1:20" ht="15.75" customHeight="1" x14ac:dyDescent="0.25">
      <c r="A794" s="121"/>
      <c r="B794" s="121"/>
      <c r="C794" s="121"/>
      <c r="D794" s="121"/>
      <c r="E794" s="121"/>
      <c r="F794" s="121"/>
      <c r="G794" s="121"/>
      <c r="H794" s="121"/>
      <c r="I794" s="121"/>
      <c r="J794" s="121"/>
      <c r="K794" s="121"/>
      <c r="L794" s="121"/>
      <c r="M794" s="121"/>
      <c r="N794" s="121"/>
      <c r="O794" s="121"/>
      <c r="P794" s="121"/>
      <c r="Q794" s="121"/>
      <c r="R794" s="121"/>
      <c r="S794" s="121"/>
      <c r="T794" s="121"/>
    </row>
    <row r="795" spans="1:20" ht="15.75" customHeight="1" x14ac:dyDescent="0.25">
      <c r="A795" s="121"/>
      <c r="B795" s="121"/>
      <c r="C795" s="121"/>
      <c r="D795" s="121"/>
      <c r="E795" s="121"/>
      <c r="F795" s="121"/>
      <c r="G795" s="121"/>
      <c r="H795" s="121"/>
      <c r="I795" s="121"/>
      <c r="J795" s="121"/>
      <c r="K795" s="121"/>
      <c r="L795" s="121"/>
      <c r="M795" s="121"/>
      <c r="N795" s="121"/>
      <c r="O795" s="121"/>
      <c r="P795" s="121"/>
      <c r="Q795" s="121"/>
      <c r="R795" s="121"/>
      <c r="S795" s="121"/>
      <c r="T795" s="121"/>
    </row>
    <row r="796" spans="1:20" ht="15.75" customHeight="1" x14ac:dyDescent="0.25">
      <c r="A796" s="121"/>
      <c r="B796" s="121"/>
      <c r="C796" s="121"/>
      <c r="D796" s="121"/>
      <c r="E796" s="121"/>
      <c r="F796" s="121"/>
      <c r="G796" s="121"/>
      <c r="H796" s="121"/>
      <c r="I796" s="121"/>
      <c r="J796" s="121"/>
      <c r="K796" s="121"/>
      <c r="L796" s="121"/>
      <c r="M796" s="121"/>
      <c r="N796" s="121"/>
      <c r="O796" s="121"/>
      <c r="P796" s="121"/>
      <c r="Q796" s="121"/>
      <c r="R796" s="121"/>
      <c r="S796" s="121"/>
      <c r="T796" s="121"/>
    </row>
    <row r="797" spans="1:20" ht="15.75" customHeight="1" x14ac:dyDescent="0.25">
      <c r="A797" s="121"/>
      <c r="B797" s="121"/>
      <c r="C797" s="121"/>
      <c r="D797" s="121"/>
      <c r="E797" s="121"/>
      <c r="F797" s="121"/>
      <c r="G797" s="121"/>
      <c r="H797" s="121"/>
      <c r="I797" s="121"/>
      <c r="J797" s="121"/>
      <c r="K797" s="121"/>
      <c r="L797" s="121"/>
      <c r="M797" s="121"/>
      <c r="N797" s="121"/>
      <c r="O797" s="121"/>
      <c r="P797" s="121"/>
      <c r="Q797" s="121"/>
      <c r="R797" s="121"/>
      <c r="S797" s="121"/>
      <c r="T797" s="121"/>
    </row>
    <row r="798" spans="1:20" ht="15.75" customHeight="1" x14ac:dyDescent="0.25">
      <c r="A798" s="121"/>
      <c r="B798" s="121"/>
      <c r="C798" s="121"/>
      <c r="D798" s="121"/>
      <c r="E798" s="121"/>
      <c r="F798" s="121"/>
      <c r="G798" s="121"/>
      <c r="H798" s="121"/>
      <c r="I798" s="121"/>
      <c r="J798" s="121"/>
      <c r="K798" s="121"/>
      <c r="L798" s="121"/>
      <c r="M798" s="121"/>
      <c r="N798" s="121"/>
      <c r="O798" s="121"/>
      <c r="P798" s="121"/>
      <c r="Q798" s="121"/>
      <c r="R798" s="121"/>
      <c r="S798" s="121"/>
      <c r="T798" s="121"/>
    </row>
    <row r="799" spans="1:20" ht="15.75" customHeight="1" x14ac:dyDescent="0.25">
      <c r="A799" s="121"/>
      <c r="B799" s="121"/>
      <c r="C799" s="121"/>
      <c r="D799" s="121"/>
      <c r="E799" s="121"/>
      <c r="F799" s="121"/>
      <c r="G799" s="121"/>
      <c r="H799" s="121"/>
      <c r="I799" s="121"/>
      <c r="J799" s="121"/>
      <c r="K799" s="121"/>
      <c r="L799" s="121"/>
      <c r="M799" s="121"/>
      <c r="N799" s="121"/>
      <c r="O799" s="121"/>
      <c r="P799" s="121"/>
      <c r="Q799" s="121"/>
      <c r="R799" s="121"/>
      <c r="S799" s="121"/>
      <c r="T799" s="121"/>
    </row>
    <row r="800" spans="1:20" ht="15.75" customHeight="1" x14ac:dyDescent="0.25">
      <c r="A800" s="121"/>
      <c r="B800" s="121"/>
      <c r="C800" s="121"/>
      <c r="D800" s="121"/>
      <c r="E800" s="121"/>
      <c r="F800" s="121"/>
      <c r="G800" s="121"/>
      <c r="H800" s="121"/>
      <c r="I800" s="121"/>
      <c r="J800" s="121"/>
      <c r="K800" s="121"/>
      <c r="L800" s="121"/>
      <c r="M800" s="121"/>
      <c r="N800" s="121"/>
      <c r="O800" s="121"/>
      <c r="P800" s="121"/>
      <c r="Q800" s="121"/>
      <c r="R800" s="121"/>
      <c r="S800" s="121"/>
      <c r="T800" s="121"/>
    </row>
    <row r="801" spans="1:20" ht="15.75" customHeight="1" x14ac:dyDescent="0.25">
      <c r="A801" s="121"/>
      <c r="B801" s="121"/>
      <c r="C801" s="121"/>
      <c r="D801" s="121"/>
      <c r="E801" s="121"/>
      <c r="F801" s="121"/>
      <c r="G801" s="121"/>
      <c r="H801" s="121"/>
      <c r="I801" s="121"/>
      <c r="J801" s="121"/>
      <c r="K801" s="121"/>
      <c r="L801" s="121"/>
      <c r="M801" s="121"/>
      <c r="N801" s="121"/>
      <c r="O801" s="121"/>
      <c r="P801" s="121"/>
      <c r="Q801" s="121"/>
      <c r="R801" s="121"/>
      <c r="S801" s="121"/>
      <c r="T801" s="121"/>
    </row>
    <row r="802" spans="1:20" ht="15.75" customHeight="1" x14ac:dyDescent="0.25">
      <c r="A802" s="121"/>
      <c r="B802" s="121"/>
      <c r="C802" s="121"/>
      <c r="D802" s="121"/>
      <c r="E802" s="121"/>
      <c r="F802" s="121"/>
      <c r="G802" s="121"/>
      <c r="H802" s="121"/>
      <c r="I802" s="121"/>
      <c r="J802" s="121"/>
      <c r="K802" s="121"/>
      <c r="L802" s="121"/>
      <c r="M802" s="121"/>
      <c r="N802" s="121"/>
      <c r="O802" s="121"/>
      <c r="P802" s="121"/>
      <c r="Q802" s="121"/>
      <c r="R802" s="121"/>
      <c r="S802" s="121"/>
      <c r="T802" s="121"/>
    </row>
    <row r="803" spans="1:20" ht="15.75" customHeight="1" x14ac:dyDescent="0.25">
      <c r="A803" s="121"/>
      <c r="B803" s="121"/>
      <c r="C803" s="121"/>
      <c r="D803" s="121"/>
      <c r="E803" s="121"/>
      <c r="F803" s="121"/>
      <c r="G803" s="121"/>
      <c r="H803" s="121"/>
      <c r="I803" s="121"/>
      <c r="J803" s="121"/>
      <c r="K803" s="121"/>
      <c r="L803" s="121"/>
      <c r="M803" s="121"/>
      <c r="N803" s="121"/>
      <c r="O803" s="121"/>
      <c r="P803" s="121"/>
      <c r="Q803" s="121"/>
      <c r="R803" s="121"/>
      <c r="S803" s="121"/>
      <c r="T803" s="121"/>
    </row>
    <row r="804" spans="1:20" ht="15.75" customHeight="1" x14ac:dyDescent="0.25">
      <c r="A804" s="121"/>
      <c r="B804" s="121"/>
      <c r="C804" s="121"/>
      <c r="D804" s="121"/>
      <c r="E804" s="121"/>
      <c r="F804" s="121"/>
      <c r="G804" s="121"/>
      <c r="H804" s="121"/>
      <c r="I804" s="121"/>
      <c r="J804" s="121"/>
      <c r="K804" s="121"/>
      <c r="L804" s="121"/>
      <c r="M804" s="121"/>
      <c r="N804" s="121"/>
      <c r="O804" s="121"/>
      <c r="P804" s="121"/>
      <c r="Q804" s="121"/>
      <c r="R804" s="121"/>
      <c r="S804" s="121"/>
      <c r="T804" s="121"/>
    </row>
    <row r="805" spans="1:20" ht="15.75" customHeight="1" x14ac:dyDescent="0.25">
      <c r="A805" s="121"/>
      <c r="B805" s="121"/>
      <c r="C805" s="121"/>
      <c r="D805" s="121"/>
      <c r="E805" s="121"/>
      <c r="F805" s="121"/>
      <c r="G805" s="121"/>
      <c r="H805" s="121"/>
      <c r="I805" s="121"/>
      <c r="J805" s="121"/>
      <c r="K805" s="121"/>
      <c r="L805" s="121"/>
      <c r="M805" s="121"/>
      <c r="N805" s="121"/>
      <c r="O805" s="121"/>
      <c r="P805" s="121"/>
      <c r="Q805" s="121"/>
      <c r="R805" s="121"/>
      <c r="S805" s="121"/>
      <c r="T805" s="121"/>
    </row>
    <row r="806" spans="1:20" ht="15.75" customHeight="1" x14ac:dyDescent="0.25">
      <c r="A806" s="121"/>
      <c r="B806" s="121"/>
      <c r="C806" s="121"/>
      <c r="D806" s="121"/>
      <c r="E806" s="121"/>
      <c r="F806" s="121"/>
      <c r="G806" s="121"/>
      <c r="H806" s="121"/>
      <c r="I806" s="121"/>
      <c r="J806" s="121"/>
      <c r="K806" s="121"/>
      <c r="L806" s="121"/>
      <c r="M806" s="121"/>
      <c r="N806" s="121"/>
      <c r="O806" s="121"/>
      <c r="P806" s="121"/>
      <c r="Q806" s="121"/>
      <c r="R806" s="121"/>
      <c r="S806" s="121"/>
      <c r="T806" s="121"/>
    </row>
    <row r="807" spans="1:20" ht="15.75" customHeight="1" x14ac:dyDescent="0.25">
      <c r="A807" s="121"/>
      <c r="B807" s="121"/>
      <c r="C807" s="121"/>
      <c r="D807" s="121"/>
      <c r="E807" s="121"/>
      <c r="F807" s="121"/>
      <c r="G807" s="121"/>
      <c r="H807" s="121"/>
      <c r="I807" s="121"/>
      <c r="J807" s="121"/>
      <c r="K807" s="121"/>
      <c r="L807" s="121"/>
      <c r="M807" s="121"/>
      <c r="N807" s="121"/>
      <c r="O807" s="121"/>
      <c r="P807" s="121"/>
      <c r="Q807" s="121"/>
      <c r="R807" s="121"/>
      <c r="S807" s="121"/>
      <c r="T807" s="121"/>
    </row>
    <row r="808" spans="1:20" ht="15.75" customHeight="1" x14ac:dyDescent="0.25">
      <c r="A808" s="121"/>
      <c r="B808" s="121"/>
      <c r="C808" s="121"/>
      <c r="D808" s="121"/>
      <c r="E808" s="121"/>
      <c r="F808" s="121"/>
      <c r="G808" s="121"/>
      <c r="H808" s="121"/>
      <c r="I808" s="121"/>
      <c r="J808" s="121"/>
      <c r="K808" s="121"/>
      <c r="L808" s="121"/>
      <c r="M808" s="121"/>
      <c r="N808" s="121"/>
      <c r="O808" s="121"/>
      <c r="P808" s="121"/>
      <c r="Q808" s="121"/>
      <c r="R808" s="121"/>
      <c r="S808" s="121"/>
      <c r="T808" s="121"/>
    </row>
    <row r="809" spans="1:20" ht="15.75" customHeight="1" x14ac:dyDescent="0.25">
      <c r="A809" s="121"/>
      <c r="B809" s="121"/>
      <c r="C809" s="121"/>
      <c r="D809" s="121"/>
      <c r="E809" s="121"/>
      <c r="F809" s="121"/>
      <c r="G809" s="121"/>
      <c r="H809" s="121"/>
      <c r="I809" s="121"/>
      <c r="J809" s="121"/>
      <c r="K809" s="121"/>
      <c r="L809" s="121"/>
      <c r="M809" s="121"/>
      <c r="N809" s="121"/>
      <c r="O809" s="121"/>
      <c r="P809" s="121"/>
      <c r="Q809" s="121"/>
      <c r="R809" s="121"/>
      <c r="S809" s="121"/>
      <c r="T809" s="121"/>
    </row>
    <row r="810" spans="1:20" ht="15.75" customHeight="1" x14ac:dyDescent="0.25">
      <c r="A810" s="121"/>
      <c r="B810" s="121"/>
      <c r="C810" s="121"/>
      <c r="D810" s="121"/>
      <c r="E810" s="121"/>
      <c r="F810" s="121"/>
      <c r="G810" s="121"/>
      <c r="H810" s="121"/>
      <c r="I810" s="121"/>
      <c r="J810" s="121"/>
      <c r="K810" s="121"/>
      <c r="L810" s="121"/>
      <c r="M810" s="121"/>
      <c r="N810" s="121"/>
      <c r="O810" s="121"/>
      <c r="P810" s="121"/>
      <c r="Q810" s="121"/>
      <c r="R810" s="121"/>
      <c r="S810" s="121"/>
      <c r="T810" s="121"/>
    </row>
    <row r="811" spans="1:20" ht="15.75" customHeight="1" x14ac:dyDescent="0.25">
      <c r="A811" s="121"/>
      <c r="B811" s="121"/>
      <c r="C811" s="121"/>
      <c r="D811" s="121"/>
      <c r="E811" s="121"/>
      <c r="F811" s="121"/>
      <c r="G811" s="121"/>
      <c r="H811" s="121"/>
      <c r="I811" s="121"/>
      <c r="J811" s="121"/>
      <c r="K811" s="121"/>
      <c r="L811" s="121"/>
      <c r="M811" s="121"/>
      <c r="N811" s="121"/>
      <c r="O811" s="121"/>
      <c r="P811" s="121"/>
      <c r="Q811" s="121"/>
      <c r="R811" s="121"/>
      <c r="S811" s="121"/>
      <c r="T811" s="121"/>
    </row>
    <row r="812" spans="1:20" ht="15.75" customHeight="1" x14ac:dyDescent="0.25">
      <c r="A812" s="121"/>
      <c r="B812" s="121"/>
      <c r="C812" s="121"/>
      <c r="D812" s="121"/>
      <c r="E812" s="121"/>
      <c r="F812" s="121"/>
      <c r="G812" s="121"/>
      <c r="H812" s="121"/>
      <c r="I812" s="121"/>
      <c r="J812" s="121"/>
      <c r="K812" s="121"/>
      <c r="L812" s="121"/>
      <c r="M812" s="121"/>
      <c r="N812" s="121"/>
      <c r="O812" s="121"/>
      <c r="P812" s="121"/>
      <c r="Q812" s="121"/>
      <c r="R812" s="121"/>
      <c r="S812" s="121"/>
      <c r="T812" s="121"/>
    </row>
    <row r="813" spans="1:20" ht="15.75" customHeight="1" x14ac:dyDescent="0.25">
      <c r="A813" s="121"/>
      <c r="B813" s="121"/>
      <c r="C813" s="121"/>
      <c r="D813" s="121"/>
      <c r="E813" s="121"/>
      <c r="F813" s="121"/>
      <c r="G813" s="121"/>
      <c r="H813" s="121"/>
      <c r="I813" s="121"/>
      <c r="J813" s="121"/>
      <c r="K813" s="121"/>
      <c r="L813" s="121"/>
      <c r="M813" s="121"/>
      <c r="N813" s="121"/>
      <c r="O813" s="121"/>
      <c r="P813" s="121"/>
      <c r="Q813" s="121"/>
      <c r="R813" s="121"/>
      <c r="S813" s="121"/>
      <c r="T813" s="121"/>
    </row>
    <row r="814" spans="1:20" ht="15.75" customHeight="1" x14ac:dyDescent="0.25">
      <c r="A814" s="121"/>
      <c r="B814" s="121"/>
      <c r="C814" s="121"/>
      <c r="D814" s="121"/>
      <c r="E814" s="121"/>
      <c r="F814" s="121"/>
      <c r="G814" s="121"/>
      <c r="H814" s="121"/>
      <c r="I814" s="121"/>
      <c r="J814" s="121"/>
      <c r="K814" s="121"/>
      <c r="L814" s="121"/>
      <c r="M814" s="121"/>
      <c r="N814" s="121"/>
      <c r="O814" s="121"/>
      <c r="P814" s="121"/>
      <c r="Q814" s="121"/>
      <c r="R814" s="121"/>
      <c r="S814" s="121"/>
      <c r="T814" s="121"/>
    </row>
    <row r="815" spans="1:20" ht="15.75" customHeight="1" x14ac:dyDescent="0.25">
      <c r="A815" s="121"/>
      <c r="B815" s="121"/>
      <c r="C815" s="121"/>
      <c r="D815" s="121"/>
      <c r="E815" s="121"/>
      <c r="F815" s="121"/>
      <c r="G815" s="121"/>
      <c r="H815" s="121"/>
      <c r="I815" s="121"/>
      <c r="J815" s="121"/>
      <c r="K815" s="121"/>
      <c r="L815" s="121"/>
      <c r="M815" s="121"/>
      <c r="N815" s="121"/>
      <c r="O815" s="121"/>
      <c r="P815" s="121"/>
      <c r="Q815" s="121"/>
      <c r="R815" s="121"/>
      <c r="S815" s="121"/>
      <c r="T815" s="121"/>
    </row>
    <row r="816" spans="1:20" ht="15.75" customHeight="1" x14ac:dyDescent="0.25">
      <c r="A816" s="121"/>
      <c r="B816" s="121"/>
      <c r="C816" s="121"/>
      <c r="D816" s="121"/>
      <c r="E816" s="121"/>
      <c r="F816" s="121"/>
      <c r="G816" s="121"/>
      <c r="H816" s="121"/>
      <c r="I816" s="121"/>
      <c r="J816" s="121"/>
      <c r="K816" s="121"/>
      <c r="L816" s="121"/>
      <c r="M816" s="121"/>
      <c r="N816" s="121"/>
      <c r="O816" s="121"/>
      <c r="P816" s="121"/>
      <c r="Q816" s="121"/>
      <c r="R816" s="121"/>
      <c r="S816" s="121"/>
      <c r="T816" s="121"/>
    </row>
    <row r="817" spans="1:20" ht="15.75" customHeight="1" x14ac:dyDescent="0.25">
      <c r="A817" s="121"/>
      <c r="B817" s="121"/>
      <c r="C817" s="121"/>
      <c r="D817" s="121"/>
      <c r="E817" s="121"/>
      <c r="F817" s="121"/>
      <c r="G817" s="121"/>
      <c r="H817" s="121"/>
      <c r="I817" s="121"/>
      <c r="J817" s="121"/>
      <c r="K817" s="121"/>
      <c r="L817" s="121"/>
      <c r="M817" s="121"/>
      <c r="N817" s="121"/>
      <c r="O817" s="121"/>
      <c r="P817" s="121"/>
      <c r="Q817" s="121"/>
      <c r="R817" s="121"/>
      <c r="S817" s="121"/>
      <c r="T817" s="121"/>
    </row>
    <row r="818" spans="1:20" ht="15.75" customHeight="1" x14ac:dyDescent="0.25">
      <c r="A818" s="121"/>
      <c r="B818" s="121"/>
      <c r="C818" s="121"/>
      <c r="D818" s="121"/>
      <c r="E818" s="121"/>
      <c r="F818" s="121"/>
      <c r="G818" s="121"/>
      <c r="H818" s="121"/>
      <c r="I818" s="121"/>
      <c r="J818" s="121"/>
      <c r="K818" s="121"/>
      <c r="L818" s="121"/>
      <c r="M818" s="121"/>
      <c r="N818" s="121"/>
      <c r="O818" s="121"/>
      <c r="P818" s="121"/>
      <c r="Q818" s="121"/>
      <c r="R818" s="121"/>
      <c r="S818" s="121"/>
      <c r="T818" s="121"/>
    </row>
    <row r="819" spans="1:20" ht="15.75" customHeight="1" x14ac:dyDescent="0.25">
      <c r="A819" s="121"/>
      <c r="B819" s="121"/>
      <c r="C819" s="121"/>
      <c r="D819" s="121"/>
      <c r="E819" s="121"/>
      <c r="F819" s="121"/>
      <c r="G819" s="121"/>
      <c r="H819" s="121"/>
      <c r="I819" s="121"/>
      <c r="J819" s="121"/>
      <c r="K819" s="121"/>
      <c r="L819" s="121"/>
      <c r="M819" s="121"/>
      <c r="N819" s="121"/>
      <c r="O819" s="121"/>
      <c r="P819" s="121"/>
      <c r="Q819" s="121"/>
      <c r="R819" s="121"/>
      <c r="S819" s="121"/>
      <c r="T819" s="121"/>
    </row>
    <row r="820" spans="1:20" ht="15.75" customHeight="1" x14ac:dyDescent="0.25">
      <c r="A820" s="121"/>
      <c r="B820" s="121"/>
      <c r="C820" s="121"/>
      <c r="D820" s="121"/>
      <c r="E820" s="121"/>
      <c r="F820" s="121"/>
      <c r="G820" s="121"/>
      <c r="H820" s="121"/>
      <c r="I820" s="121"/>
      <c r="J820" s="121"/>
      <c r="K820" s="121"/>
      <c r="L820" s="121"/>
      <c r="M820" s="121"/>
      <c r="N820" s="121"/>
      <c r="O820" s="121"/>
      <c r="P820" s="121"/>
      <c r="Q820" s="121"/>
      <c r="R820" s="121"/>
      <c r="S820" s="121"/>
      <c r="T820" s="121"/>
    </row>
    <row r="821" spans="1:20" ht="15.75" customHeight="1" x14ac:dyDescent="0.25">
      <c r="A821" s="121"/>
      <c r="B821" s="121"/>
      <c r="C821" s="121"/>
      <c r="D821" s="121"/>
      <c r="E821" s="121"/>
      <c r="F821" s="121"/>
      <c r="G821" s="121"/>
      <c r="H821" s="121"/>
      <c r="I821" s="121"/>
      <c r="J821" s="121"/>
      <c r="K821" s="121"/>
      <c r="L821" s="121"/>
      <c r="M821" s="121"/>
      <c r="N821" s="121"/>
      <c r="O821" s="121"/>
      <c r="P821" s="121"/>
      <c r="Q821" s="121"/>
      <c r="R821" s="121"/>
      <c r="S821" s="121"/>
      <c r="T821" s="121"/>
    </row>
    <row r="822" spans="1:20" ht="15.75" customHeight="1" x14ac:dyDescent="0.25">
      <c r="A822" s="121"/>
      <c r="B822" s="121"/>
      <c r="C822" s="121"/>
      <c r="D822" s="121"/>
      <c r="E822" s="121"/>
      <c r="F822" s="121"/>
      <c r="G822" s="121"/>
      <c r="H822" s="121"/>
      <c r="I822" s="121"/>
      <c r="J822" s="121"/>
      <c r="K822" s="121"/>
      <c r="L822" s="121"/>
      <c r="M822" s="121"/>
      <c r="N822" s="121"/>
      <c r="O822" s="121"/>
      <c r="P822" s="121"/>
      <c r="Q822" s="121"/>
      <c r="R822" s="121"/>
      <c r="S822" s="121"/>
      <c r="T822" s="121"/>
    </row>
    <row r="823" spans="1:20" ht="15.75" customHeight="1" x14ac:dyDescent="0.25">
      <c r="A823" s="121"/>
      <c r="B823" s="121"/>
      <c r="C823" s="121"/>
      <c r="D823" s="121"/>
      <c r="E823" s="121"/>
      <c r="F823" s="121"/>
      <c r="G823" s="121"/>
      <c r="H823" s="121"/>
      <c r="I823" s="121"/>
      <c r="J823" s="121"/>
      <c r="K823" s="121"/>
      <c r="L823" s="121"/>
      <c r="M823" s="121"/>
      <c r="N823" s="121"/>
      <c r="O823" s="121"/>
      <c r="P823" s="121"/>
      <c r="Q823" s="121"/>
      <c r="R823" s="121"/>
      <c r="S823" s="121"/>
      <c r="T823" s="121"/>
    </row>
    <row r="824" spans="1:20" ht="15.75" customHeight="1" x14ac:dyDescent="0.25">
      <c r="A824" s="121"/>
      <c r="B824" s="121"/>
      <c r="C824" s="121"/>
      <c r="D824" s="121"/>
      <c r="E824" s="121"/>
      <c r="F824" s="121"/>
      <c r="G824" s="121"/>
      <c r="H824" s="121"/>
      <c r="I824" s="121"/>
      <c r="J824" s="121"/>
      <c r="K824" s="121"/>
      <c r="L824" s="121"/>
      <c r="M824" s="121"/>
      <c r="N824" s="121"/>
      <c r="O824" s="121"/>
      <c r="P824" s="121"/>
      <c r="Q824" s="121"/>
      <c r="R824" s="121"/>
      <c r="S824" s="121"/>
      <c r="T824" s="121"/>
    </row>
    <row r="825" spans="1:20" ht="15.75" customHeight="1" x14ac:dyDescent="0.25">
      <c r="A825" s="121"/>
      <c r="B825" s="121"/>
      <c r="C825" s="121"/>
      <c r="D825" s="121"/>
      <c r="E825" s="121"/>
      <c r="F825" s="121"/>
      <c r="G825" s="121"/>
      <c r="H825" s="121"/>
      <c r="I825" s="121"/>
      <c r="J825" s="121"/>
      <c r="K825" s="121"/>
      <c r="L825" s="121"/>
      <c r="M825" s="121"/>
      <c r="N825" s="121"/>
      <c r="O825" s="121"/>
      <c r="P825" s="121"/>
      <c r="Q825" s="121"/>
      <c r="R825" s="121"/>
      <c r="S825" s="121"/>
      <c r="T825" s="121"/>
    </row>
    <row r="826" spans="1:20" ht="15.75" customHeight="1" x14ac:dyDescent="0.25">
      <c r="A826" s="121"/>
      <c r="B826" s="121"/>
      <c r="C826" s="121"/>
      <c r="D826" s="121"/>
      <c r="E826" s="121"/>
      <c r="F826" s="121"/>
      <c r="G826" s="121"/>
      <c r="H826" s="121"/>
      <c r="I826" s="121"/>
      <c r="J826" s="121"/>
      <c r="K826" s="121"/>
      <c r="L826" s="121"/>
      <c r="M826" s="121"/>
      <c r="N826" s="121"/>
      <c r="O826" s="121"/>
      <c r="P826" s="121"/>
      <c r="Q826" s="121"/>
      <c r="R826" s="121"/>
      <c r="S826" s="121"/>
      <c r="T826" s="121"/>
    </row>
    <row r="827" spans="1:20" ht="15.75" customHeight="1" x14ac:dyDescent="0.25">
      <c r="A827" s="121"/>
      <c r="B827" s="121"/>
      <c r="C827" s="121"/>
      <c r="D827" s="121"/>
      <c r="E827" s="121"/>
      <c r="F827" s="121"/>
      <c r="G827" s="121"/>
      <c r="H827" s="121"/>
      <c r="I827" s="121"/>
      <c r="J827" s="121"/>
      <c r="K827" s="121"/>
      <c r="L827" s="121"/>
      <c r="M827" s="121"/>
      <c r="N827" s="121"/>
      <c r="O827" s="121"/>
      <c r="P827" s="121"/>
      <c r="Q827" s="121"/>
      <c r="R827" s="121"/>
      <c r="S827" s="121"/>
      <c r="T827" s="121"/>
    </row>
    <row r="828" spans="1:20" ht="15.75" customHeight="1" x14ac:dyDescent="0.25">
      <c r="A828" s="121"/>
      <c r="B828" s="121"/>
      <c r="C828" s="121"/>
      <c r="D828" s="121"/>
      <c r="E828" s="121"/>
      <c r="F828" s="121"/>
      <c r="G828" s="121"/>
      <c r="H828" s="121"/>
      <c r="I828" s="121"/>
      <c r="J828" s="121"/>
      <c r="K828" s="121"/>
      <c r="L828" s="121"/>
      <c r="M828" s="121"/>
      <c r="N828" s="121"/>
      <c r="O828" s="121"/>
      <c r="P828" s="121"/>
      <c r="Q828" s="121"/>
      <c r="R828" s="121"/>
      <c r="S828" s="121"/>
      <c r="T828" s="121"/>
    </row>
    <row r="829" spans="1:20" ht="15.75" customHeight="1" x14ac:dyDescent="0.25">
      <c r="A829" s="121"/>
      <c r="B829" s="121"/>
      <c r="C829" s="121"/>
      <c r="D829" s="121"/>
      <c r="E829" s="121"/>
      <c r="F829" s="121"/>
      <c r="G829" s="121"/>
      <c r="H829" s="121"/>
      <c r="I829" s="121"/>
      <c r="J829" s="121"/>
      <c r="K829" s="121"/>
      <c r="L829" s="121"/>
      <c r="M829" s="121"/>
      <c r="N829" s="121"/>
      <c r="O829" s="121"/>
      <c r="P829" s="121"/>
      <c r="Q829" s="121"/>
      <c r="R829" s="121"/>
      <c r="S829" s="121"/>
      <c r="T829" s="121"/>
    </row>
    <row r="830" spans="1:20" ht="15.75" customHeight="1" x14ac:dyDescent="0.25">
      <c r="A830" s="121"/>
      <c r="B830" s="121"/>
      <c r="C830" s="121"/>
      <c r="D830" s="121"/>
      <c r="E830" s="121"/>
      <c r="F830" s="121"/>
      <c r="G830" s="121"/>
      <c r="H830" s="121"/>
      <c r="I830" s="121"/>
      <c r="J830" s="121"/>
      <c r="K830" s="121"/>
      <c r="L830" s="121"/>
      <c r="M830" s="121"/>
      <c r="N830" s="121"/>
      <c r="O830" s="121"/>
      <c r="P830" s="121"/>
      <c r="Q830" s="121"/>
      <c r="R830" s="121"/>
      <c r="S830" s="121"/>
      <c r="T830" s="121"/>
    </row>
    <row r="831" spans="1:20" ht="15.75" customHeight="1" x14ac:dyDescent="0.25">
      <c r="A831" s="121"/>
      <c r="B831" s="121"/>
      <c r="C831" s="121"/>
      <c r="D831" s="121"/>
      <c r="E831" s="121"/>
      <c r="F831" s="121"/>
      <c r="G831" s="121"/>
      <c r="H831" s="121"/>
      <c r="I831" s="121"/>
      <c r="J831" s="121"/>
      <c r="K831" s="121"/>
      <c r="L831" s="121"/>
      <c r="M831" s="121"/>
      <c r="N831" s="121"/>
      <c r="O831" s="121"/>
      <c r="P831" s="121"/>
      <c r="Q831" s="121"/>
      <c r="R831" s="121"/>
      <c r="S831" s="121"/>
      <c r="T831" s="121"/>
    </row>
    <row r="832" spans="1:20" ht="15.75" customHeight="1" x14ac:dyDescent="0.25">
      <c r="A832" s="121"/>
      <c r="B832" s="121"/>
      <c r="C832" s="121"/>
      <c r="D832" s="121"/>
      <c r="E832" s="121"/>
      <c r="F832" s="121"/>
      <c r="G832" s="121"/>
      <c r="H832" s="121"/>
      <c r="I832" s="121"/>
      <c r="J832" s="121"/>
      <c r="K832" s="121"/>
      <c r="L832" s="121"/>
      <c r="M832" s="121"/>
      <c r="N832" s="121"/>
      <c r="O832" s="121"/>
      <c r="P832" s="121"/>
      <c r="Q832" s="121"/>
      <c r="R832" s="121"/>
      <c r="S832" s="121"/>
      <c r="T832" s="121"/>
    </row>
    <row r="833" spans="1:20" ht="15.75" customHeight="1" x14ac:dyDescent="0.25">
      <c r="A833" s="121"/>
      <c r="B833" s="121"/>
      <c r="C833" s="121"/>
      <c r="D833" s="121"/>
      <c r="E833" s="121"/>
      <c r="F833" s="121"/>
      <c r="G833" s="121"/>
      <c r="H833" s="121"/>
      <c r="I833" s="121"/>
      <c r="J833" s="121"/>
      <c r="K833" s="121"/>
      <c r="L833" s="121"/>
      <c r="M833" s="121"/>
      <c r="N833" s="121"/>
      <c r="O833" s="121"/>
      <c r="P833" s="121"/>
      <c r="Q833" s="121"/>
      <c r="R833" s="121"/>
      <c r="S833" s="121"/>
      <c r="T833" s="121"/>
    </row>
    <row r="834" spans="1:20" ht="15.75" customHeight="1" x14ac:dyDescent="0.25">
      <c r="A834" s="121"/>
      <c r="B834" s="121"/>
      <c r="C834" s="121"/>
      <c r="D834" s="121"/>
      <c r="E834" s="121"/>
      <c r="F834" s="121"/>
      <c r="G834" s="121"/>
      <c r="H834" s="121"/>
      <c r="I834" s="121"/>
      <c r="J834" s="121"/>
      <c r="K834" s="121"/>
      <c r="L834" s="121"/>
      <c r="M834" s="121"/>
      <c r="N834" s="121"/>
      <c r="O834" s="121"/>
      <c r="P834" s="121"/>
      <c r="Q834" s="121"/>
      <c r="R834" s="121"/>
      <c r="S834" s="121"/>
      <c r="T834" s="121"/>
    </row>
    <row r="835" spans="1:20" ht="15.75" customHeight="1" x14ac:dyDescent="0.25">
      <c r="A835" s="121"/>
      <c r="B835" s="121"/>
      <c r="C835" s="121"/>
      <c r="D835" s="121"/>
      <c r="E835" s="121"/>
      <c r="F835" s="121"/>
      <c r="G835" s="121"/>
      <c r="H835" s="121"/>
      <c r="I835" s="121"/>
      <c r="J835" s="121"/>
      <c r="K835" s="121"/>
      <c r="L835" s="121"/>
      <c r="M835" s="121"/>
      <c r="N835" s="121"/>
      <c r="O835" s="121"/>
      <c r="P835" s="121"/>
      <c r="Q835" s="121"/>
      <c r="R835" s="121"/>
      <c r="S835" s="121"/>
      <c r="T835" s="121"/>
    </row>
    <row r="836" spans="1:20" ht="15.75" customHeight="1" x14ac:dyDescent="0.25">
      <c r="A836" s="121"/>
      <c r="B836" s="121"/>
      <c r="C836" s="121"/>
      <c r="D836" s="121"/>
      <c r="E836" s="121"/>
      <c r="F836" s="121"/>
      <c r="G836" s="121"/>
      <c r="H836" s="121"/>
      <c r="I836" s="121"/>
      <c r="J836" s="121"/>
      <c r="K836" s="121"/>
      <c r="L836" s="121"/>
      <c r="M836" s="121"/>
      <c r="N836" s="121"/>
      <c r="O836" s="121"/>
      <c r="P836" s="121"/>
      <c r="Q836" s="121"/>
      <c r="R836" s="121"/>
      <c r="S836" s="121"/>
      <c r="T836" s="121"/>
    </row>
    <row r="837" spans="1:20" ht="15.75" customHeight="1" x14ac:dyDescent="0.25">
      <c r="A837" s="121"/>
      <c r="B837" s="121"/>
      <c r="C837" s="121"/>
      <c r="D837" s="121"/>
      <c r="E837" s="121"/>
      <c r="F837" s="121"/>
      <c r="G837" s="121"/>
      <c r="H837" s="121"/>
      <c r="I837" s="121"/>
      <c r="J837" s="121"/>
      <c r="K837" s="121"/>
      <c r="L837" s="121"/>
      <c r="M837" s="121"/>
      <c r="N837" s="121"/>
      <c r="O837" s="121"/>
      <c r="P837" s="121"/>
      <c r="Q837" s="121"/>
      <c r="R837" s="121"/>
      <c r="S837" s="121"/>
      <c r="T837" s="121"/>
    </row>
    <row r="838" spans="1:20" ht="15.75" customHeight="1" x14ac:dyDescent="0.25">
      <c r="A838" s="121"/>
      <c r="B838" s="121"/>
      <c r="C838" s="121"/>
      <c r="D838" s="121"/>
      <c r="E838" s="121"/>
      <c r="F838" s="121"/>
      <c r="G838" s="121"/>
      <c r="H838" s="121"/>
      <c r="I838" s="121"/>
      <c r="J838" s="121"/>
      <c r="K838" s="121"/>
      <c r="L838" s="121"/>
      <c r="M838" s="121"/>
      <c r="N838" s="121"/>
      <c r="O838" s="121"/>
      <c r="P838" s="121"/>
      <c r="Q838" s="121"/>
      <c r="R838" s="121"/>
      <c r="S838" s="121"/>
      <c r="T838" s="121"/>
    </row>
    <row r="839" spans="1:20" ht="15.75" customHeight="1" x14ac:dyDescent="0.25">
      <c r="A839" s="121"/>
      <c r="B839" s="121"/>
      <c r="C839" s="121"/>
      <c r="D839" s="121"/>
      <c r="E839" s="121"/>
      <c r="F839" s="121"/>
      <c r="G839" s="121"/>
      <c r="H839" s="121"/>
      <c r="I839" s="121"/>
      <c r="J839" s="121"/>
      <c r="K839" s="121"/>
      <c r="L839" s="121"/>
      <c r="M839" s="121"/>
      <c r="N839" s="121"/>
      <c r="O839" s="121"/>
      <c r="P839" s="121"/>
      <c r="Q839" s="121"/>
      <c r="R839" s="121"/>
      <c r="S839" s="121"/>
      <c r="T839" s="121"/>
    </row>
    <row r="840" spans="1:20" ht="15.75" customHeight="1" x14ac:dyDescent="0.25">
      <c r="A840" s="121"/>
      <c r="B840" s="121"/>
      <c r="C840" s="121"/>
      <c r="D840" s="121"/>
      <c r="E840" s="121"/>
      <c r="F840" s="121"/>
      <c r="G840" s="121"/>
      <c r="H840" s="121"/>
      <c r="I840" s="121"/>
      <c r="J840" s="121"/>
      <c r="K840" s="121"/>
      <c r="L840" s="121"/>
      <c r="M840" s="121"/>
      <c r="N840" s="121"/>
      <c r="O840" s="121"/>
      <c r="P840" s="121"/>
      <c r="Q840" s="121"/>
      <c r="R840" s="121"/>
      <c r="S840" s="121"/>
      <c r="T840" s="121"/>
    </row>
    <row r="841" spans="1:20" ht="15.75" customHeight="1" x14ac:dyDescent="0.25">
      <c r="A841" s="121"/>
      <c r="B841" s="121"/>
      <c r="C841" s="121"/>
      <c r="D841" s="121"/>
      <c r="E841" s="121"/>
      <c r="F841" s="121"/>
      <c r="G841" s="121"/>
      <c r="H841" s="121"/>
      <c r="I841" s="121"/>
      <c r="J841" s="121"/>
      <c r="K841" s="121"/>
      <c r="L841" s="121"/>
      <c r="M841" s="121"/>
      <c r="N841" s="121"/>
      <c r="O841" s="121"/>
      <c r="P841" s="121"/>
      <c r="Q841" s="121"/>
      <c r="R841" s="121"/>
      <c r="S841" s="121"/>
      <c r="T841" s="121"/>
    </row>
    <row r="842" spans="1:20" ht="15.75" customHeight="1" x14ac:dyDescent="0.25">
      <c r="A842" s="121"/>
      <c r="B842" s="121"/>
      <c r="C842" s="121"/>
      <c r="D842" s="121"/>
      <c r="E842" s="121"/>
      <c r="F842" s="121"/>
      <c r="G842" s="121"/>
      <c r="H842" s="121"/>
      <c r="I842" s="121"/>
      <c r="J842" s="121"/>
      <c r="K842" s="121"/>
      <c r="L842" s="121"/>
      <c r="M842" s="121"/>
      <c r="N842" s="121"/>
      <c r="O842" s="121"/>
      <c r="P842" s="121"/>
      <c r="Q842" s="121"/>
      <c r="R842" s="121"/>
      <c r="S842" s="121"/>
      <c r="T842" s="121"/>
    </row>
    <row r="843" spans="1:20" ht="15.75" customHeight="1" x14ac:dyDescent="0.25">
      <c r="A843" s="121"/>
      <c r="B843" s="121"/>
      <c r="C843" s="121"/>
      <c r="D843" s="121"/>
      <c r="E843" s="121"/>
      <c r="F843" s="121"/>
      <c r="G843" s="121"/>
      <c r="H843" s="121"/>
      <c r="I843" s="121"/>
      <c r="J843" s="121"/>
      <c r="K843" s="121"/>
      <c r="L843" s="121"/>
      <c r="M843" s="121"/>
      <c r="N843" s="121"/>
      <c r="O843" s="121"/>
      <c r="P843" s="121"/>
      <c r="Q843" s="121"/>
      <c r="R843" s="121"/>
      <c r="S843" s="121"/>
      <c r="T843" s="121"/>
    </row>
    <row r="844" spans="1:20" ht="15.75" customHeight="1" x14ac:dyDescent="0.25">
      <c r="A844" s="121"/>
      <c r="B844" s="121"/>
      <c r="C844" s="121"/>
      <c r="D844" s="121"/>
      <c r="E844" s="121"/>
      <c r="F844" s="121"/>
      <c r="G844" s="121"/>
      <c r="H844" s="121"/>
      <c r="I844" s="121"/>
      <c r="J844" s="121"/>
      <c r="K844" s="121"/>
      <c r="L844" s="121"/>
      <c r="M844" s="121"/>
      <c r="N844" s="121"/>
      <c r="O844" s="121"/>
      <c r="P844" s="121"/>
      <c r="Q844" s="121"/>
      <c r="R844" s="121"/>
      <c r="S844" s="121"/>
      <c r="T844" s="121"/>
    </row>
    <row r="845" spans="1:20" ht="15.75" customHeight="1" x14ac:dyDescent="0.25">
      <c r="A845" s="121"/>
      <c r="B845" s="121"/>
      <c r="C845" s="121"/>
      <c r="D845" s="121"/>
      <c r="E845" s="121"/>
      <c r="F845" s="121"/>
      <c r="G845" s="121"/>
      <c r="H845" s="121"/>
      <c r="I845" s="121"/>
      <c r="J845" s="121"/>
      <c r="K845" s="121"/>
      <c r="L845" s="121"/>
      <c r="M845" s="121"/>
      <c r="N845" s="121"/>
      <c r="O845" s="121"/>
      <c r="P845" s="121"/>
      <c r="Q845" s="121"/>
      <c r="R845" s="121"/>
      <c r="S845" s="121"/>
      <c r="T845" s="121"/>
    </row>
    <row r="846" spans="1:20" ht="15.75" customHeight="1" x14ac:dyDescent="0.25">
      <c r="A846" s="121"/>
      <c r="B846" s="121"/>
      <c r="C846" s="121"/>
      <c r="D846" s="121"/>
      <c r="E846" s="121"/>
      <c r="F846" s="121"/>
      <c r="G846" s="121"/>
      <c r="H846" s="121"/>
      <c r="I846" s="121"/>
      <c r="J846" s="121"/>
      <c r="K846" s="121"/>
      <c r="L846" s="121"/>
      <c r="M846" s="121"/>
      <c r="N846" s="121"/>
      <c r="O846" s="121"/>
      <c r="P846" s="121"/>
      <c r="Q846" s="121"/>
      <c r="R846" s="121"/>
      <c r="S846" s="121"/>
      <c r="T846" s="121"/>
    </row>
    <row r="847" spans="1:20" ht="15.75" customHeight="1" x14ac:dyDescent="0.25">
      <c r="A847" s="121"/>
      <c r="B847" s="121"/>
      <c r="C847" s="121"/>
      <c r="D847" s="121"/>
      <c r="E847" s="121"/>
      <c r="F847" s="121"/>
      <c r="G847" s="121"/>
      <c r="H847" s="121"/>
      <c r="I847" s="121"/>
      <c r="J847" s="121"/>
      <c r="K847" s="121"/>
      <c r="L847" s="121"/>
      <c r="M847" s="121"/>
      <c r="N847" s="121"/>
      <c r="O847" s="121"/>
      <c r="P847" s="121"/>
      <c r="Q847" s="121"/>
      <c r="R847" s="121"/>
      <c r="S847" s="121"/>
      <c r="T847" s="121"/>
    </row>
    <row r="848" spans="1:20" ht="15.75" customHeight="1" x14ac:dyDescent="0.25">
      <c r="A848" s="121"/>
      <c r="B848" s="121"/>
      <c r="C848" s="121"/>
      <c r="D848" s="121"/>
      <c r="E848" s="121"/>
      <c r="F848" s="121"/>
      <c r="G848" s="121"/>
      <c r="H848" s="121"/>
      <c r="I848" s="121"/>
      <c r="J848" s="121"/>
      <c r="K848" s="121"/>
      <c r="L848" s="121"/>
      <c r="M848" s="121"/>
      <c r="N848" s="121"/>
      <c r="O848" s="121"/>
      <c r="P848" s="121"/>
      <c r="Q848" s="121"/>
      <c r="R848" s="121"/>
      <c r="S848" s="121"/>
      <c r="T848" s="121"/>
    </row>
    <row r="849" spans="1:20" ht="15.75" customHeight="1" x14ac:dyDescent="0.25">
      <c r="A849" s="121"/>
      <c r="B849" s="121"/>
      <c r="C849" s="121"/>
      <c r="D849" s="121"/>
      <c r="E849" s="121"/>
      <c r="F849" s="121"/>
      <c r="G849" s="121"/>
      <c r="H849" s="121"/>
      <c r="I849" s="121"/>
      <c r="J849" s="121"/>
      <c r="K849" s="121"/>
      <c r="L849" s="121"/>
      <c r="M849" s="121"/>
      <c r="N849" s="121"/>
      <c r="O849" s="121"/>
      <c r="P849" s="121"/>
      <c r="Q849" s="121"/>
      <c r="R849" s="121"/>
      <c r="S849" s="121"/>
      <c r="T849" s="121"/>
    </row>
    <row r="850" spans="1:20" ht="15.75" customHeight="1" x14ac:dyDescent="0.25">
      <c r="A850" s="121"/>
      <c r="B850" s="121"/>
      <c r="C850" s="121"/>
      <c r="D850" s="121"/>
      <c r="E850" s="121"/>
      <c r="F850" s="121"/>
      <c r="G850" s="121"/>
      <c r="H850" s="121"/>
      <c r="I850" s="121"/>
      <c r="J850" s="121"/>
      <c r="K850" s="121"/>
      <c r="L850" s="121"/>
      <c r="M850" s="121"/>
      <c r="N850" s="121"/>
      <c r="O850" s="121"/>
      <c r="P850" s="121"/>
      <c r="Q850" s="121"/>
      <c r="R850" s="121"/>
      <c r="S850" s="121"/>
      <c r="T850" s="121"/>
    </row>
    <row r="851" spans="1:20" ht="15.75" customHeight="1" x14ac:dyDescent="0.25">
      <c r="A851" s="121"/>
      <c r="B851" s="121"/>
      <c r="C851" s="121"/>
      <c r="D851" s="121"/>
      <c r="E851" s="121"/>
      <c r="F851" s="121"/>
      <c r="G851" s="121"/>
      <c r="H851" s="121"/>
      <c r="I851" s="121"/>
      <c r="J851" s="121"/>
      <c r="K851" s="121"/>
      <c r="L851" s="121"/>
      <c r="M851" s="121"/>
      <c r="N851" s="121"/>
      <c r="O851" s="121"/>
      <c r="P851" s="121"/>
      <c r="Q851" s="121"/>
      <c r="R851" s="121"/>
      <c r="S851" s="121"/>
      <c r="T851" s="121"/>
    </row>
    <row r="852" spans="1:20" ht="15.75" customHeight="1" x14ac:dyDescent="0.25">
      <c r="A852" s="121"/>
      <c r="B852" s="121"/>
      <c r="C852" s="121"/>
      <c r="D852" s="121"/>
      <c r="E852" s="121"/>
      <c r="F852" s="121"/>
      <c r="G852" s="121"/>
      <c r="H852" s="121"/>
      <c r="I852" s="121"/>
      <c r="J852" s="121"/>
      <c r="K852" s="121"/>
      <c r="L852" s="121"/>
      <c r="M852" s="121"/>
      <c r="N852" s="121"/>
      <c r="O852" s="121"/>
      <c r="P852" s="121"/>
      <c r="Q852" s="121"/>
      <c r="R852" s="121"/>
      <c r="S852" s="121"/>
      <c r="T852" s="121"/>
    </row>
    <row r="853" spans="1:20" ht="15.75" customHeight="1" x14ac:dyDescent="0.25">
      <c r="A853" s="121"/>
      <c r="B853" s="121"/>
      <c r="C853" s="121"/>
      <c r="D853" s="121"/>
      <c r="E853" s="121"/>
      <c r="F853" s="121"/>
      <c r="G853" s="121"/>
      <c r="H853" s="121"/>
      <c r="I853" s="121"/>
      <c r="J853" s="121"/>
      <c r="K853" s="121"/>
      <c r="L853" s="121"/>
      <c r="M853" s="121"/>
      <c r="N853" s="121"/>
      <c r="O853" s="121"/>
      <c r="P853" s="121"/>
      <c r="Q853" s="121"/>
      <c r="R853" s="121"/>
      <c r="S853" s="121"/>
      <c r="T853" s="121"/>
    </row>
    <row r="854" spans="1:20" ht="15.75" customHeight="1" x14ac:dyDescent="0.25">
      <c r="A854" s="121"/>
      <c r="B854" s="121"/>
      <c r="C854" s="121"/>
      <c r="D854" s="121"/>
      <c r="E854" s="121"/>
      <c r="F854" s="121"/>
      <c r="G854" s="121"/>
      <c r="H854" s="121"/>
      <c r="I854" s="121"/>
      <c r="J854" s="121"/>
      <c r="K854" s="121"/>
      <c r="L854" s="121"/>
      <c r="M854" s="121"/>
      <c r="N854" s="121"/>
      <c r="O854" s="121"/>
      <c r="P854" s="121"/>
      <c r="Q854" s="121"/>
      <c r="R854" s="121"/>
      <c r="S854" s="121"/>
      <c r="T854" s="121"/>
    </row>
    <row r="855" spans="1:20" ht="15.75" customHeight="1" x14ac:dyDescent="0.25">
      <c r="A855" s="121"/>
      <c r="B855" s="121"/>
      <c r="C855" s="121"/>
      <c r="D855" s="121"/>
      <c r="E855" s="121"/>
      <c r="F855" s="121"/>
      <c r="G855" s="121"/>
      <c r="H855" s="121"/>
      <c r="I855" s="121"/>
      <c r="J855" s="121"/>
      <c r="K855" s="121"/>
      <c r="L855" s="121"/>
      <c r="M855" s="121"/>
      <c r="N855" s="121"/>
      <c r="O855" s="121"/>
      <c r="P855" s="121"/>
      <c r="Q855" s="121"/>
      <c r="R855" s="121"/>
      <c r="S855" s="121"/>
      <c r="T855" s="121"/>
    </row>
    <row r="856" spans="1:20" ht="15.75" customHeight="1" x14ac:dyDescent="0.25">
      <c r="A856" s="121"/>
      <c r="B856" s="121"/>
      <c r="C856" s="121"/>
      <c r="D856" s="121"/>
      <c r="E856" s="121"/>
      <c r="F856" s="121"/>
      <c r="G856" s="121"/>
      <c r="H856" s="121"/>
      <c r="I856" s="121"/>
      <c r="J856" s="121"/>
      <c r="K856" s="121"/>
      <c r="L856" s="121"/>
      <c r="M856" s="121"/>
      <c r="N856" s="121"/>
      <c r="O856" s="121"/>
      <c r="P856" s="121"/>
      <c r="Q856" s="121"/>
      <c r="R856" s="121"/>
      <c r="S856" s="121"/>
      <c r="T856" s="121"/>
    </row>
    <row r="857" spans="1:20" ht="15.75" customHeight="1" x14ac:dyDescent="0.25">
      <c r="A857" s="121"/>
      <c r="B857" s="121"/>
      <c r="C857" s="121"/>
      <c r="D857" s="121"/>
      <c r="E857" s="121"/>
      <c r="F857" s="121"/>
      <c r="G857" s="121"/>
      <c r="H857" s="121"/>
      <c r="I857" s="121"/>
      <c r="J857" s="121"/>
      <c r="K857" s="121"/>
      <c r="L857" s="121"/>
      <c r="M857" s="121"/>
      <c r="N857" s="121"/>
      <c r="O857" s="121"/>
      <c r="P857" s="121"/>
      <c r="Q857" s="121"/>
      <c r="R857" s="121"/>
      <c r="S857" s="121"/>
      <c r="T857" s="121"/>
    </row>
    <row r="858" spans="1:20" ht="15.75" customHeight="1" x14ac:dyDescent="0.25">
      <c r="A858" s="121"/>
      <c r="B858" s="121"/>
      <c r="C858" s="121"/>
      <c r="D858" s="121"/>
      <c r="E858" s="121"/>
      <c r="F858" s="121"/>
      <c r="G858" s="121"/>
      <c r="H858" s="121"/>
      <c r="I858" s="121"/>
      <c r="J858" s="121"/>
      <c r="K858" s="121"/>
      <c r="L858" s="121"/>
      <c r="M858" s="121"/>
      <c r="N858" s="121"/>
      <c r="O858" s="121"/>
      <c r="P858" s="121"/>
      <c r="Q858" s="121"/>
      <c r="R858" s="121"/>
      <c r="S858" s="121"/>
      <c r="T858" s="121"/>
    </row>
    <row r="859" spans="1:20" ht="15.75" customHeight="1" x14ac:dyDescent="0.25">
      <c r="A859" s="121"/>
      <c r="B859" s="121"/>
      <c r="C859" s="121"/>
      <c r="D859" s="121"/>
      <c r="E859" s="121"/>
      <c r="F859" s="121"/>
      <c r="G859" s="121"/>
      <c r="H859" s="121"/>
      <c r="I859" s="121"/>
      <c r="J859" s="121"/>
      <c r="K859" s="121"/>
      <c r="L859" s="121"/>
      <c r="M859" s="121"/>
      <c r="N859" s="121"/>
      <c r="O859" s="121"/>
      <c r="P859" s="121"/>
      <c r="Q859" s="121"/>
      <c r="R859" s="121"/>
      <c r="S859" s="121"/>
      <c r="T859" s="121"/>
    </row>
    <row r="860" spans="1:20" ht="15.75" customHeight="1" x14ac:dyDescent="0.25">
      <c r="A860" s="121"/>
      <c r="B860" s="121"/>
      <c r="C860" s="121"/>
      <c r="D860" s="121"/>
      <c r="E860" s="121"/>
      <c r="F860" s="121"/>
      <c r="G860" s="121"/>
      <c r="H860" s="121"/>
      <c r="I860" s="121"/>
      <c r="J860" s="121"/>
      <c r="K860" s="121"/>
      <c r="L860" s="121"/>
      <c r="M860" s="121"/>
      <c r="N860" s="121"/>
      <c r="O860" s="121"/>
      <c r="P860" s="121"/>
      <c r="Q860" s="121"/>
      <c r="R860" s="121"/>
      <c r="S860" s="121"/>
      <c r="T860" s="121"/>
    </row>
    <row r="861" spans="1:20" ht="15.75" customHeight="1" x14ac:dyDescent="0.25">
      <c r="A861" s="121"/>
      <c r="B861" s="121"/>
      <c r="C861" s="121"/>
      <c r="D861" s="121"/>
      <c r="E861" s="121"/>
      <c r="F861" s="121"/>
      <c r="G861" s="121"/>
      <c r="H861" s="121"/>
      <c r="I861" s="121"/>
      <c r="J861" s="121"/>
      <c r="K861" s="121"/>
      <c r="L861" s="121"/>
      <c r="M861" s="121"/>
      <c r="N861" s="121"/>
      <c r="O861" s="121"/>
      <c r="P861" s="121"/>
      <c r="Q861" s="121"/>
      <c r="R861" s="121"/>
      <c r="S861" s="121"/>
      <c r="T861" s="121"/>
    </row>
    <row r="862" spans="1:20" ht="15.75" customHeight="1" x14ac:dyDescent="0.25">
      <c r="A862" s="121"/>
      <c r="B862" s="121"/>
      <c r="C862" s="121"/>
      <c r="D862" s="121"/>
      <c r="E862" s="121"/>
      <c r="F862" s="121"/>
      <c r="G862" s="121"/>
      <c r="H862" s="121"/>
      <c r="I862" s="121"/>
      <c r="J862" s="121"/>
      <c r="K862" s="121"/>
      <c r="L862" s="121"/>
      <c r="M862" s="121"/>
      <c r="N862" s="121"/>
      <c r="O862" s="121"/>
      <c r="P862" s="121"/>
      <c r="Q862" s="121"/>
      <c r="R862" s="121"/>
      <c r="S862" s="121"/>
      <c r="T862" s="121"/>
    </row>
    <row r="863" spans="1:20" ht="15.75" customHeight="1" x14ac:dyDescent="0.25">
      <c r="A863" s="121"/>
      <c r="B863" s="121"/>
      <c r="C863" s="121"/>
      <c r="D863" s="121"/>
      <c r="E863" s="121"/>
      <c r="F863" s="121"/>
      <c r="G863" s="121"/>
      <c r="H863" s="121"/>
      <c r="I863" s="121"/>
      <c r="J863" s="121"/>
      <c r="K863" s="121"/>
      <c r="L863" s="121"/>
      <c r="M863" s="121"/>
      <c r="N863" s="121"/>
      <c r="O863" s="121"/>
      <c r="P863" s="121"/>
      <c r="Q863" s="121"/>
      <c r="R863" s="121"/>
      <c r="S863" s="121"/>
      <c r="T863" s="121"/>
    </row>
    <row r="864" spans="1:20" ht="15.75" customHeight="1" x14ac:dyDescent="0.25">
      <c r="A864" s="121"/>
      <c r="B864" s="121"/>
      <c r="C864" s="121"/>
      <c r="D864" s="121"/>
      <c r="E864" s="121"/>
      <c r="F864" s="121"/>
      <c r="G864" s="121"/>
      <c r="H864" s="121"/>
      <c r="I864" s="121"/>
      <c r="J864" s="121"/>
      <c r="K864" s="121"/>
      <c r="L864" s="121"/>
      <c r="M864" s="121"/>
      <c r="N864" s="121"/>
      <c r="O864" s="121"/>
      <c r="P864" s="121"/>
      <c r="Q864" s="121"/>
      <c r="R864" s="121"/>
      <c r="S864" s="121"/>
      <c r="T864" s="121"/>
    </row>
    <row r="865" spans="1:20" ht="15.75" customHeight="1" x14ac:dyDescent="0.25">
      <c r="A865" s="121"/>
      <c r="B865" s="121"/>
      <c r="C865" s="121"/>
      <c r="D865" s="121"/>
      <c r="E865" s="121"/>
      <c r="F865" s="121"/>
      <c r="G865" s="121"/>
      <c r="H865" s="121"/>
      <c r="I865" s="121"/>
      <c r="J865" s="121"/>
      <c r="K865" s="121"/>
      <c r="L865" s="121"/>
      <c r="M865" s="121"/>
      <c r="N865" s="121"/>
      <c r="O865" s="121"/>
      <c r="P865" s="121"/>
      <c r="Q865" s="121"/>
      <c r="R865" s="121"/>
      <c r="S865" s="121"/>
      <c r="T865" s="121"/>
    </row>
    <row r="866" spans="1:20" ht="15.75" customHeight="1" x14ac:dyDescent="0.25">
      <c r="A866" s="121"/>
      <c r="B866" s="121"/>
      <c r="C866" s="121"/>
      <c r="D866" s="121"/>
      <c r="E866" s="121"/>
      <c r="F866" s="121"/>
      <c r="G866" s="121"/>
      <c r="H866" s="121"/>
      <c r="I866" s="121"/>
      <c r="J866" s="121"/>
      <c r="K866" s="121"/>
      <c r="L866" s="121"/>
      <c r="M866" s="121"/>
      <c r="N866" s="121"/>
      <c r="O866" s="121"/>
      <c r="P866" s="121"/>
      <c r="Q866" s="121"/>
      <c r="R866" s="121"/>
      <c r="S866" s="121"/>
      <c r="T866" s="121"/>
    </row>
    <row r="867" spans="1:20" ht="15.75" customHeight="1" x14ac:dyDescent="0.25">
      <c r="A867" s="121"/>
      <c r="B867" s="121"/>
      <c r="C867" s="121"/>
      <c r="D867" s="121"/>
      <c r="E867" s="121"/>
      <c r="F867" s="121"/>
      <c r="G867" s="121"/>
      <c r="H867" s="121"/>
      <c r="I867" s="121"/>
      <c r="J867" s="121"/>
      <c r="K867" s="121"/>
      <c r="L867" s="121"/>
      <c r="M867" s="121"/>
      <c r="N867" s="121"/>
      <c r="O867" s="121"/>
      <c r="P867" s="121"/>
      <c r="Q867" s="121"/>
      <c r="R867" s="121"/>
      <c r="S867" s="121"/>
      <c r="T867" s="121"/>
    </row>
    <row r="868" spans="1:20" ht="15.75" customHeight="1" x14ac:dyDescent="0.25">
      <c r="A868" s="121"/>
      <c r="B868" s="121"/>
      <c r="C868" s="121"/>
      <c r="D868" s="121"/>
      <c r="E868" s="121"/>
      <c r="F868" s="121"/>
      <c r="G868" s="121"/>
      <c r="H868" s="121"/>
      <c r="I868" s="121"/>
      <c r="J868" s="121"/>
      <c r="K868" s="121"/>
      <c r="L868" s="121"/>
      <c r="M868" s="121"/>
      <c r="N868" s="121"/>
      <c r="O868" s="121"/>
      <c r="P868" s="121"/>
      <c r="Q868" s="121"/>
      <c r="R868" s="121"/>
      <c r="S868" s="121"/>
      <c r="T868" s="121"/>
    </row>
    <row r="869" spans="1:20" ht="15.75" customHeight="1" x14ac:dyDescent="0.25">
      <c r="A869" s="121"/>
      <c r="B869" s="121"/>
      <c r="C869" s="121"/>
      <c r="D869" s="121"/>
      <c r="E869" s="121"/>
      <c r="F869" s="121"/>
      <c r="G869" s="121"/>
      <c r="H869" s="121"/>
      <c r="I869" s="121"/>
      <c r="J869" s="121"/>
      <c r="K869" s="121"/>
      <c r="L869" s="121"/>
      <c r="M869" s="121"/>
      <c r="N869" s="121"/>
      <c r="O869" s="121"/>
      <c r="P869" s="121"/>
      <c r="Q869" s="121"/>
      <c r="R869" s="121"/>
      <c r="S869" s="121"/>
      <c r="T869" s="121"/>
    </row>
    <row r="870" spans="1:20" ht="15.75" customHeight="1" x14ac:dyDescent="0.25">
      <c r="A870" s="121"/>
      <c r="B870" s="121"/>
      <c r="C870" s="121"/>
      <c r="D870" s="121"/>
      <c r="E870" s="121"/>
      <c r="F870" s="121"/>
      <c r="G870" s="121"/>
      <c r="H870" s="121"/>
      <c r="I870" s="121"/>
      <c r="J870" s="121"/>
      <c r="K870" s="121"/>
      <c r="L870" s="121"/>
      <c r="M870" s="121"/>
      <c r="N870" s="121"/>
      <c r="O870" s="121"/>
      <c r="P870" s="121"/>
      <c r="Q870" s="121"/>
      <c r="R870" s="121"/>
      <c r="S870" s="121"/>
      <c r="T870" s="121"/>
    </row>
    <row r="871" spans="1:20" ht="15.75" customHeight="1" x14ac:dyDescent="0.25">
      <c r="A871" s="121"/>
      <c r="B871" s="121"/>
      <c r="C871" s="121"/>
      <c r="D871" s="121"/>
      <c r="E871" s="121"/>
      <c r="F871" s="121"/>
      <c r="G871" s="121"/>
      <c r="H871" s="121"/>
      <c r="I871" s="121"/>
      <c r="J871" s="121"/>
      <c r="K871" s="121"/>
      <c r="L871" s="121"/>
      <c r="M871" s="121"/>
      <c r="N871" s="121"/>
      <c r="O871" s="121"/>
      <c r="P871" s="121"/>
      <c r="Q871" s="121"/>
      <c r="R871" s="121"/>
      <c r="S871" s="121"/>
      <c r="T871" s="121"/>
    </row>
    <row r="872" spans="1:20" ht="15.75" customHeight="1" x14ac:dyDescent="0.25">
      <c r="A872" s="121"/>
      <c r="B872" s="121"/>
      <c r="C872" s="121"/>
      <c r="D872" s="121"/>
      <c r="E872" s="121"/>
      <c r="F872" s="121"/>
      <c r="G872" s="121"/>
      <c r="H872" s="121"/>
      <c r="I872" s="121"/>
      <c r="J872" s="121"/>
      <c r="K872" s="121"/>
      <c r="L872" s="121"/>
      <c r="M872" s="121"/>
      <c r="N872" s="121"/>
      <c r="O872" s="121"/>
      <c r="P872" s="121"/>
      <c r="Q872" s="121"/>
      <c r="R872" s="121"/>
      <c r="S872" s="121"/>
      <c r="T872" s="121"/>
    </row>
    <row r="873" spans="1:20" ht="15.75" customHeight="1" x14ac:dyDescent="0.25">
      <c r="A873" s="121"/>
      <c r="B873" s="121"/>
      <c r="C873" s="121"/>
      <c r="D873" s="121"/>
      <c r="E873" s="121"/>
      <c r="F873" s="121"/>
      <c r="G873" s="121"/>
      <c r="H873" s="121"/>
      <c r="I873" s="121"/>
      <c r="J873" s="121"/>
      <c r="K873" s="121"/>
      <c r="L873" s="121"/>
      <c r="M873" s="121"/>
      <c r="N873" s="121"/>
      <c r="O873" s="121"/>
      <c r="P873" s="121"/>
      <c r="Q873" s="121"/>
      <c r="R873" s="121"/>
      <c r="S873" s="121"/>
      <c r="T873" s="121"/>
    </row>
    <row r="874" spans="1:20" ht="15.75" customHeight="1" x14ac:dyDescent="0.25">
      <c r="A874" s="121"/>
      <c r="B874" s="121"/>
      <c r="C874" s="121"/>
      <c r="D874" s="121"/>
      <c r="E874" s="121"/>
      <c r="F874" s="121"/>
      <c r="G874" s="121"/>
      <c r="H874" s="121"/>
      <c r="I874" s="121"/>
      <c r="J874" s="121"/>
      <c r="K874" s="121"/>
      <c r="L874" s="121"/>
      <c r="M874" s="121"/>
      <c r="N874" s="121"/>
      <c r="O874" s="121"/>
      <c r="P874" s="121"/>
      <c r="Q874" s="121"/>
      <c r="R874" s="121"/>
      <c r="S874" s="121"/>
      <c r="T874" s="121"/>
    </row>
    <row r="875" spans="1:20" ht="15.75" customHeight="1" x14ac:dyDescent="0.25">
      <c r="A875" s="121"/>
      <c r="B875" s="121"/>
      <c r="C875" s="121"/>
      <c r="D875" s="121"/>
      <c r="E875" s="121"/>
      <c r="F875" s="121"/>
      <c r="G875" s="121"/>
      <c r="H875" s="121"/>
      <c r="I875" s="121"/>
      <c r="J875" s="121"/>
      <c r="K875" s="121"/>
      <c r="L875" s="121"/>
      <c r="M875" s="121"/>
      <c r="N875" s="121"/>
      <c r="O875" s="121"/>
      <c r="P875" s="121"/>
      <c r="Q875" s="121"/>
      <c r="R875" s="121"/>
      <c r="S875" s="121"/>
      <c r="T875" s="121"/>
    </row>
    <row r="876" spans="1:20" ht="15.75" customHeight="1" x14ac:dyDescent="0.25">
      <c r="A876" s="121"/>
      <c r="B876" s="121"/>
      <c r="C876" s="121"/>
      <c r="D876" s="121"/>
      <c r="E876" s="121"/>
      <c r="F876" s="121"/>
      <c r="G876" s="121"/>
      <c r="H876" s="121"/>
      <c r="I876" s="121"/>
      <c r="J876" s="121"/>
      <c r="K876" s="121"/>
      <c r="L876" s="121"/>
      <c r="M876" s="121"/>
      <c r="N876" s="121"/>
      <c r="O876" s="121"/>
      <c r="P876" s="121"/>
      <c r="Q876" s="121"/>
      <c r="R876" s="121"/>
      <c r="S876" s="121"/>
      <c r="T876" s="121"/>
    </row>
    <row r="877" spans="1:20" ht="15.75" customHeight="1" x14ac:dyDescent="0.25">
      <c r="A877" s="121"/>
      <c r="B877" s="121"/>
      <c r="C877" s="121"/>
      <c r="D877" s="121"/>
      <c r="E877" s="121"/>
      <c r="F877" s="121"/>
      <c r="G877" s="121"/>
      <c r="H877" s="121"/>
      <c r="I877" s="121"/>
      <c r="J877" s="121"/>
      <c r="K877" s="121"/>
      <c r="L877" s="121"/>
      <c r="M877" s="121"/>
      <c r="N877" s="121"/>
      <c r="O877" s="121"/>
      <c r="P877" s="121"/>
      <c r="Q877" s="121"/>
      <c r="R877" s="121"/>
      <c r="S877" s="121"/>
      <c r="T877" s="121"/>
    </row>
    <row r="878" spans="1:20" ht="15.75" customHeight="1" x14ac:dyDescent="0.25">
      <c r="A878" s="121"/>
      <c r="B878" s="121"/>
      <c r="C878" s="121"/>
      <c r="D878" s="121"/>
      <c r="E878" s="121"/>
      <c r="F878" s="121"/>
      <c r="G878" s="121"/>
      <c r="H878" s="121"/>
      <c r="I878" s="121"/>
      <c r="J878" s="121"/>
      <c r="K878" s="121"/>
      <c r="L878" s="121"/>
      <c r="M878" s="121"/>
      <c r="N878" s="121"/>
      <c r="O878" s="121"/>
      <c r="P878" s="121"/>
      <c r="Q878" s="121"/>
      <c r="R878" s="121"/>
      <c r="S878" s="121"/>
      <c r="T878" s="121"/>
    </row>
    <row r="879" spans="1:20" ht="15.75" customHeight="1" x14ac:dyDescent="0.25">
      <c r="A879" s="121"/>
      <c r="B879" s="121"/>
      <c r="C879" s="121"/>
      <c r="D879" s="121"/>
      <c r="E879" s="121"/>
      <c r="F879" s="121"/>
      <c r="G879" s="121"/>
      <c r="H879" s="121"/>
      <c r="I879" s="121"/>
      <c r="J879" s="121"/>
      <c r="K879" s="121"/>
      <c r="L879" s="121"/>
      <c r="M879" s="121"/>
      <c r="N879" s="121"/>
      <c r="O879" s="121"/>
      <c r="P879" s="121"/>
      <c r="Q879" s="121"/>
      <c r="R879" s="121"/>
      <c r="S879" s="121"/>
      <c r="T879" s="121"/>
    </row>
    <row r="880" spans="1:20" ht="15.75" customHeight="1" x14ac:dyDescent="0.25">
      <c r="A880" s="121"/>
      <c r="B880" s="121"/>
      <c r="C880" s="121"/>
      <c r="D880" s="121"/>
      <c r="E880" s="121"/>
      <c r="F880" s="121"/>
      <c r="G880" s="121"/>
      <c r="H880" s="121"/>
      <c r="I880" s="121"/>
      <c r="J880" s="121"/>
      <c r="K880" s="121"/>
      <c r="L880" s="121"/>
      <c r="M880" s="121"/>
      <c r="N880" s="121"/>
      <c r="O880" s="121"/>
      <c r="P880" s="121"/>
      <c r="Q880" s="121"/>
      <c r="R880" s="121"/>
      <c r="S880" s="121"/>
      <c r="T880" s="121"/>
    </row>
    <row r="881" spans="1:20" ht="15.75" customHeight="1" x14ac:dyDescent="0.25">
      <c r="A881" s="121"/>
      <c r="B881" s="121"/>
      <c r="C881" s="121"/>
      <c r="D881" s="121"/>
      <c r="E881" s="121"/>
      <c r="F881" s="121"/>
      <c r="G881" s="121"/>
      <c r="H881" s="121"/>
      <c r="I881" s="121"/>
      <c r="J881" s="121"/>
      <c r="K881" s="121"/>
      <c r="L881" s="121"/>
      <c r="M881" s="121"/>
      <c r="N881" s="121"/>
      <c r="O881" s="121"/>
      <c r="P881" s="121"/>
      <c r="Q881" s="121"/>
      <c r="R881" s="121"/>
      <c r="S881" s="121"/>
      <c r="T881" s="121"/>
    </row>
    <row r="882" spans="1:20" ht="15.75" customHeight="1" x14ac:dyDescent="0.25">
      <c r="A882" s="121"/>
      <c r="B882" s="121"/>
      <c r="C882" s="121"/>
      <c r="D882" s="121"/>
      <c r="E882" s="121"/>
      <c r="F882" s="121"/>
      <c r="G882" s="121"/>
      <c r="H882" s="121"/>
      <c r="I882" s="121"/>
      <c r="J882" s="121"/>
      <c r="K882" s="121"/>
      <c r="L882" s="121"/>
      <c r="M882" s="121"/>
      <c r="N882" s="121"/>
      <c r="O882" s="121"/>
      <c r="P882" s="121"/>
      <c r="Q882" s="121"/>
      <c r="R882" s="121"/>
      <c r="S882" s="121"/>
      <c r="T882" s="121"/>
    </row>
    <row r="883" spans="1:20" ht="15.75" customHeight="1" x14ac:dyDescent="0.25">
      <c r="A883" s="121"/>
      <c r="B883" s="121"/>
      <c r="C883" s="121"/>
      <c r="D883" s="121"/>
      <c r="E883" s="121"/>
      <c r="F883" s="121"/>
      <c r="G883" s="121"/>
      <c r="H883" s="121"/>
      <c r="I883" s="121"/>
      <c r="J883" s="121"/>
      <c r="K883" s="121"/>
      <c r="L883" s="121"/>
      <c r="M883" s="121"/>
      <c r="N883" s="121"/>
      <c r="O883" s="121"/>
      <c r="P883" s="121"/>
      <c r="Q883" s="121"/>
      <c r="R883" s="121"/>
      <c r="S883" s="121"/>
      <c r="T883" s="121"/>
    </row>
    <row r="884" spans="1:20" ht="15.75" customHeight="1" x14ac:dyDescent="0.25">
      <c r="A884" s="121"/>
      <c r="B884" s="121"/>
      <c r="C884" s="121"/>
      <c r="D884" s="121"/>
      <c r="E884" s="121"/>
      <c r="F884" s="121"/>
      <c r="G884" s="121"/>
      <c r="H884" s="121"/>
      <c r="I884" s="121"/>
      <c r="J884" s="121"/>
      <c r="K884" s="121"/>
      <c r="L884" s="121"/>
      <c r="M884" s="121"/>
      <c r="N884" s="121"/>
      <c r="O884" s="121"/>
      <c r="P884" s="121"/>
      <c r="Q884" s="121"/>
      <c r="R884" s="121"/>
      <c r="S884" s="121"/>
      <c r="T884" s="121"/>
    </row>
    <row r="885" spans="1:20" ht="15.75" customHeight="1" x14ac:dyDescent="0.25">
      <c r="A885" s="121"/>
      <c r="B885" s="121"/>
      <c r="C885" s="121"/>
      <c r="D885" s="121"/>
      <c r="E885" s="121"/>
      <c r="F885" s="121"/>
      <c r="G885" s="121"/>
      <c r="H885" s="121"/>
      <c r="I885" s="121"/>
      <c r="J885" s="121"/>
      <c r="K885" s="121"/>
      <c r="L885" s="121"/>
      <c r="M885" s="121"/>
      <c r="N885" s="121"/>
      <c r="O885" s="121"/>
      <c r="P885" s="121"/>
      <c r="Q885" s="121"/>
      <c r="R885" s="121"/>
      <c r="S885" s="121"/>
      <c r="T885" s="121"/>
    </row>
    <row r="886" spans="1:20" ht="15.75" customHeight="1" x14ac:dyDescent="0.25">
      <c r="A886" s="121"/>
      <c r="B886" s="121"/>
      <c r="C886" s="121"/>
      <c r="D886" s="121"/>
      <c r="E886" s="121"/>
      <c r="F886" s="121"/>
      <c r="G886" s="121"/>
      <c r="H886" s="121"/>
      <c r="I886" s="121"/>
      <c r="J886" s="121"/>
      <c r="K886" s="121"/>
      <c r="L886" s="121"/>
      <c r="M886" s="121"/>
      <c r="N886" s="121"/>
      <c r="O886" s="121"/>
      <c r="P886" s="121"/>
      <c r="Q886" s="121"/>
      <c r="R886" s="121"/>
      <c r="S886" s="121"/>
      <c r="T886" s="121"/>
    </row>
    <row r="887" spans="1:20" ht="15.75" customHeight="1" x14ac:dyDescent="0.25">
      <c r="A887" s="121"/>
      <c r="B887" s="121"/>
      <c r="C887" s="121"/>
      <c r="D887" s="121"/>
      <c r="E887" s="121"/>
      <c r="F887" s="121"/>
      <c r="G887" s="121"/>
      <c r="H887" s="121"/>
      <c r="I887" s="121"/>
      <c r="J887" s="121"/>
      <c r="K887" s="121"/>
      <c r="L887" s="121"/>
      <c r="M887" s="121"/>
      <c r="N887" s="121"/>
      <c r="O887" s="121"/>
      <c r="P887" s="121"/>
      <c r="Q887" s="121"/>
      <c r="R887" s="121"/>
      <c r="S887" s="121"/>
      <c r="T887" s="121"/>
    </row>
    <row r="888" spans="1:20" ht="15.75" customHeight="1" x14ac:dyDescent="0.25">
      <c r="A888" s="121"/>
      <c r="B888" s="121"/>
      <c r="C888" s="121"/>
      <c r="D888" s="121"/>
      <c r="E888" s="121"/>
      <c r="F888" s="121"/>
      <c r="G888" s="121"/>
      <c r="H888" s="121"/>
      <c r="I888" s="121"/>
      <c r="J888" s="121"/>
      <c r="K888" s="121"/>
      <c r="L888" s="121"/>
      <c r="M888" s="121"/>
      <c r="N888" s="121"/>
      <c r="O888" s="121"/>
      <c r="P888" s="121"/>
      <c r="Q888" s="121"/>
      <c r="R888" s="121"/>
      <c r="S888" s="121"/>
      <c r="T888" s="121"/>
    </row>
    <row r="889" spans="1:20" ht="15.75" customHeight="1" x14ac:dyDescent="0.25">
      <c r="A889" s="121"/>
      <c r="B889" s="121"/>
      <c r="C889" s="121"/>
      <c r="D889" s="121"/>
      <c r="E889" s="121"/>
      <c r="F889" s="121"/>
      <c r="G889" s="121"/>
      <c r="H889" s="121"/>
      <c r="I889" s="121"/>
      <c r="J889" s="121"/>
      <c r="K889" s="121"/>
      <c r="L889" s="121"/>
      <c r="M889" s="121"/>
      <c r="N889" s="121"/>
      <c r="O889" s="121"/>
      <c r="P889" s="121"/>
      <c r="Q889" s="121"/>
      <c r="R889" s="121"/>
      <c r="S889" s="121"/>
      <c r="T889" s="121"/>
    </row>
    <row r="890" spans="1:20" ht="15.75" customHeight="1" x14ac:dyDescent="0.25">
      <c r="A890" s="121"/>
      <c r="B890" s="121"/>
      <c r="C890" s="121"/>
      <c r="D890" s="121"/>
      <c r="E890" s="121"/>
      <c r="F890" s="121"/>
      <c r="G890" s="121"/>
      <c r="H890" s="121"/>
      <c r="I890" s="121"/>
      <c r="J890" s="121"/>
      <c r="K890" s="121"/>
      <c r="L890" s="121"/>
      <c r="M890" s="121"/>
      <c r="N890" s="121"/>
      <c r="O890" s="121"/>
      <c r="P890" s="121"/>
      <c r="Q890" s="121"/>
      <c r="R890" s="121"/>
      <c r="S890" s="121"/>
      <c r="T890" s="121"/>
    </row>
    <row r="891" spans="1:20" ht="15.75" customHeight="1" x14ac:dyDescent="0.25">
      <c r="A891" s="121"/>
      <c r="B891" s="121"/>
      <c r="C891" s="121"/>
      <c r="D891" s="121"/>
      <c r="E891" s="121"/>
      <c r="F891" s="121"/>
      <c r="G891" s="121"/>
      <c r="H891" s="121"/>
      <c r="I891" s="121"/>
      <c r="J891" s="121"/>
      <c r="K891" s="121"/>
      <c r="L891" s="121"/>
      <c r="M891" s="121"/>
      <c r="N891" s="121"/>
      <c r="O891" s="121"/>
      <c r="P891" s="121"/>
      <c r="Q891" s="121"/>
      <c r="R891" s="121"/>
      <c r="S891" s="121"/>
      <c r="T891" s="121"/>
    </row>
    <row r="892" spans="1:20" ht="15.75" customHeight="1" x14ac:dyDescent="0.25">
      <c r="A892" s="121"/>
      <c r="B892" s="121"/>
      <c r="C892" s="121"/>
      <c r="D892" s="121"/>
      <c r="E892" s="121"/>
      <c r="F892" s="121"/>
      <c r="G892" s="121"/>
      <c r="H892" s="121"/>
      <c r="I892" s="121"/>
      <c r="J892" s="121"/>
      <c r="K892" s="121"/>
      <c r="L892" s="121"/>
      <c r="M892" s="121"/>
      <c r="N892" s="121"/>
      <c r="O892" s="121"/>
      <c r="P892" s="121"/>
      <c r="Q892" s="121"/>
      <c r="R892" s="121"/>
      <c r="S892" s="121"/>
      <c r="T892" s="121"/>
    </row>
    <row r="893" spans="1:20" ht="15.75" customHeight="1" x14ac:dyDescent="0.25">
      <c r="A893" s="121"/>
      <c r="B893" s="121"/>
      <c r="C893" s="121"/>
      <c r="D893" s="121"/>
      <c r="E893" s="121"/>
      <c r="F893" s="121"/>
      <c r="G893" s="121"/>
      <c r="H893" s="121"/>
      <c r="I893" s="121"/>
      <c r="J893" s="121"/>
      <c r="K893" s="121"/>
      <c r="L893" s="121"/>
      <c r="M893" s="121"/>
      <c r="N893" s="121"/>
      <c r="O893" s="121"/>
      <c r="P893" s="121"/>
      <c r="Q893" s="121"/>
      <c r="R893" s="121"/>
      <c r="S893" s="121"/>
      <c r="T893" s="121"/>
    </row>
    <row r="894" spans="1:20" ht="15.75" customHeight="1" x14ac:dyDescent="0.25">
      <c r="A894" s="121"/>
      <c r="B894" s="121"/>
      <c r="C894" s="121"/>
      <c r="D894" s="121"/>
      <c r="E894" s="121"/>
      <c r="F894" s="121"/>
      <c r="G894" s="121"/>
      <c r="H894" s="121"/>
      <c r="I894" s="121"/>
      <c r="J894" s="121"/>
      <c r="K894" s="121"/>
      <c r="L894" s="121"/>
      <c r="M894" s="121"/>
      <c r="N894" s="121"/>
      <c r="O894" s="121"/>
      <c r="P894" s="121"/>
      <c r="Q894" s="121"/>
      <c r="R894" s="121"/>
      <c r="S894" s="121"/>
      <c r="T894" s="121"/>
    </row>
    <row r="895" spans="1:20" ht="15.75" customHeight="1" x14ac:dyDescent="0.25">
      <c r="A895" s="121"/>
      <c r="B895" s="121"/>
      <c r="C895" s="121"/>
      <c r="D895" s="121"/>
      <c r="E895" s="121"/>
      <c r="F895" s="121"/>
      <c r="G895" s="121"/>
      <c r="H895" s="121"/>
      <c r="I895" s="121"/>
      <c r="J895" s="121"/>
      <c r="K895" s="121"/>
      <c r="L895" s="121"/>
      <c r="M895" s="121"/>
      <c r="N895" s="121"/>
      <c r="O895" s="121"/>
      <c r="P895" s="121"/>
      <c r="Q895" s="121"/>
      <c r="R895" s="121"/>
      <c r="S895" s="121"/>
      <c r="T895" s="121"/>
    </row>
    <row r="896" spans="1:20" ht="15.75" customHeight="1" x14ac:dyDescent="0.25">
      <c r="A896" s="121"/>
      <c r="B896" s="121"/>
      <c r="C896" s="121"/>
      <c r="D896" s="121"/>
      <c r="E896" s="121"/>
      <c r="F896" s="121"/>
      <c r="G896" s="121"/>
      <c r="H896" s="121"/>
      <c r="I896" s="121"/>
      <c r="J896" s="121"/>
      <c r="K896" s="121"/>
      <c r="L896" s="121"/>
      <c r="M896" s="121"/>
      <c r="N896" s="121"/>
      <c r="O896" s="121"/>
      <c r="P896" s="121"/>
      <c r="Q896" s="121"/>
      <c r="R896" s="121"/>
      <c r="S896" s="121"/>
      <c r="T896" s="121"/>
    </row>
    <row r="897" spans="1:20" ht="15.75" customHeight="1" x14ac:dyDescent="0.25">
      <c r="A897" s="121"/>
      <c r="B897" s="121"/>
      <c r="C897" s="121"/>
      <c r="D897" s="121"/>
      <c r="E897" s="121"/>
      <c r="F897" s="121"/>
      <c r="G897" s="121"/>
      <c r="H897" s="121"/>
      <c r="I897" s="121"/>
      <c r="J897" s="121"/>
      <c r="K897" s="121"/>
      <c r="L897" s="121"/>
      <c r="M897" s="121"/>
      <c r="N897" s="121"/>
      <c r="O897" s="121"/>
      <c r="P897" s="121"/>
      <c r="Q897" s="121"/>
      <c r="R897" s="121"/>
      <c r="S897" s="121"/>
      <c r="T897" s="121"/>
    </row>
    <row r="898" spans="1:20" ht="15.75" customHeight="1" x14ac:dyDescent="0.25">
      <c r="A898" s="121"/>
      <c r="B898" s="121"/>
      <c r="C898" s="121"/>
      <c r="D898" s="121"/>
      <c r="E898" s="121"/>
      <c r="F898" s="121"/>
      <c r="G898" s="121"/>
      <c r="H898" s="121"/>
      <c r="I898" s="121"/>
      <c r="J898" s="121"/>
      <c r="K898" s="121"/>
      <c r="L898" s="121"/>
      <c r="M898" s="121"/>
      <c r="N898" s="121"/>
      <c r="O898" s="121"/>
      <c r="P898" s="121"/>
      <c r="Q898" s="121"/>
      <c r="R898" s="121"/>
      <c r="S898" s="121"/>
      <c r="T898" s="121"/>
    </row>
    <row r="899" spans="1:20" ht="15.75" customHeight="1" x14ac:dyDescent="0.25">
      <c r="A899" s="121"/>
      <c r="B899" s="121"/>
      <c r="C899" s="121"/>
      <c r="D899" s="121"/>
      <c r="E899" s="121"/>
      <c r="F899" s="121"/>
      <c r="G899" s="121"/>
      <c r="H899" s="121"/>
      <c r="I899" s="121"/>
      <c r="J899" s="121"/>
      <c r="K899" s="121"/>
      <c r="L899" s="121"/>
      <c r="M899" s="121"/>
      <c r="N899" s="121"/>
      <c r="O899" s="121"/>
      <c r="P899" s="121"/>
      <c r="Q899" s="121"/>
      <c r="R899" s="121"/>
      <c r="S899" s="121"/>
      <c r="T899" s="121"/>
    </row>
    <row r="900" spans="1:20" ht="15.75" customHeight="1" x14ac:dyDescent="0.25">
      <c r="A900" s="121"/>
      <c r="B900" s="121"/>
      <c r="C900" s="121"/>
      <c r="D900" s="121"/>
      <c r="E900" s="121"/>
      <c r="F900" s="121"/>
      <c r="G900" s="121"/>
      <c r="H900" s="121"/>
      <c r="I900" s="121"/>
      <c r="J900" s="121"/>
      <c r="K900" s="121"/>
      <c r="L900" s="121"/>
      <c r="M900" s="121"/>
      <c r="N900" s="121"/>
      <c r="O900" s="121"/>
      <c r="P900" s="121"/>
      <c r="Q900" s="121"/>
      <c r="R900" s="121"/>
      <c r="S900" s="121"/>
      <c r="T900" s="121"/>
    </row>
    <row r="901" spans="1:20" ht="15.75" customHeight="1" x14ac:dyDescent="0.25">
      <c r="A901" s="121"/>
      <c r="B901" s="121"/>
      <c r="C901" s="121"/>
      <c r="D901" s="121"/>
      <c r="E901" s="121"/>
      <c r="F901" s="121"/>
      <c r="G901" s="121"/>
      <c r="H901" s="121"/>
      <c r="I901" s="121"/>
      <c r="J901" s="121"/>
      <c r="K901" s="121"/>
      <c r="L901" s="121"/>
      <c r="M901" s="121"/>
      <c r="N901" s="121"/>
      <c r="O901" s="121"/>
      <c r="P901" s="121"/>
      <c r="Q901" s="121"/>
      <c r="R901" s="121"/>
      <c r="S901" s="121"/>
      <c r="T901" s="121"/>
    </row>
    <row r="902" spans="1:20" ht="15.75" customHeight="1" x14ac:dyDescent="0.25">
      <c r="A902" s="121"/>
      <c r="B902" s="121"/>
      <c r="C902" s="121"/>
      <c r="D902" s="121"/>
      <c r="E902" s="121"/>
      <c r="F902" s="121"/>
      <c r="G902" s="121"/>
      <c r="H902" s="121"/>
      <c r="I902" s="121"/>
      <c r="J902" s="121"/>
      <c r="K902" s="121"/>
      <c r="L902" s="121"/>
      <c r="M902" s="121"/>
      <c r="N902" s="121"/>
      <c r="O902" s="121"/>
      <c r="P902" s="121"/>
      <c r="Q902" s="121"/>
      <c r="R902" s="121"/>
      <c r="S902" s="121"/>
      <c r="T902" s="121"/>
    </row>
    <row r="903" spans="1:20" ht="15.75" customHeight="1" x14ac:dyDescent="0.25">
      <c r="A903" s="121"/>
      <c r="B903" s="121"/>
      <c r="C903" s="121"/>
      <c r="D903" s="121"/>
      <c r="E903" s="121"/>
      <c r="F903" s="121"/>
      <c r="G903" s="121"/>
      <c r="H903" s="121"/>
      <c r="I903" s="121"/>
      <c r="J903" s="121"/>
      <c r="K903" s="121"/>
      <c r="L903" s="121"/>
      <c r="M903" s="121"/>
      <c r="N903" s="121"/>
      <c r="O903" s="121"/>
      <c r="P903" s="121"/>
      <c r="Q903" s="121"/>
      <c r="R903" s="121"/>
      <c r="S903" s="121"/>
      <c r="T903" s="121"/>
    </row>
    <row r="904" spans="1:20" ht="15.75" customHeight="1" x14ac:dyDescent="0.25">
      <c r="A904" s="121"/>
      <c r="B904" s="121"/>
      <c r="C904" s="121"/>
      <c r="D904" s="121"/>
      <c r="E904" s="121"/>
      <c r="F904" s="121"/>
      <c r="G904" s="121"/>
      <c r="H904" s="121"/>
      <c r="I904" s="121"/>
      <c r="J904" s="121"/>
      <c r="K904" s="121"/>
      <c r="L904" s="121"/>
      <c r="M904" s="121"/>
      <c r="N904" s="121"/>
      <c r="O904" s="121"/>
      <c r="P904" s="121"/>
      <c r="Q904" s="121"/>
      <c r="R904" s="121"/>
      <c r="S904" s="121"/>
      <c r="T904" s="121"/>
    </row>
    <row r="905" spans="1:20" ht="15.75" customHeight="1" x14ac:dyDescent="0.25">
      <c r="A905" s="121"/>
      <c r="B905" s="121"/>
      <c r="C905" s="121"/>
      <c r="D905" s="121"/>
      <c r="E905" s="121"/>
      <c r="F905" s="121"/>
      <c r="G905" s="121"/>
      <c r="H905" s="121"/>
      <c r="I905" s="121"/>
      <c r="J905" s="121"/>
      <c r="K905" s="121"/>
      <c r="L905" s="121"/>
      <c r="M905" s="121"/>
      <c r="N905" s="121"/>
      <c r="O905" s="121"/>
      <c r="P905" s="121"/>
      <c r="Q905" s="121"/>
      <c r="R905" s="121"/>
      <c r="S905" s="121"/>
      <c r="T905" s="121"/>
    </row>
    <row r="906" spans="1:20" ht="15.75" customHeight="1" x14ac:dyDescent="0.25">
      <c r="A906" s="121"/>
      <c r="B906" s="121"/>
      <c r="C906" s="121"/>
      <c r="D906" s="121"/>
      <c r="E906" s="121"/>
      <c r="F906" s="121"/>
      <c r="G906" s="121"/>
      <c r="H906" s="121"/>
      <c r="I906" s="121"/>
      <c r="J906" s="121"/>
      <c r="K906" s="121"/>
      <c r="L906" s="121"/>
      <c r="M906" s="121"/>
      <c r="N906" s="121"/>
      <c r="O906" s="121"/>
      <c r="P906" s="121"/>
      <c r="Q906" s="121"/>
      <c r="R906" s="121"/>
      <c r="S906" s="121"/>
      <c r="T906" s="121"/>
    </row>
    <row r="907" spans="1:20" ht="15.75" customHeight="1" x14ac:dyDescent="0.25">
      <c r="A907" s="121"/>
      <c r="B907" s="121"/>
      <c r="C907" s="121"/>
      <c r="D907" s="121"/>
      <c r="E907" s="121"/>
      <c r="F907" s="121"/>
      <c r="G907" s="121"/>
      <c r="H907" s="121"/>
      <c r="I907" s="121"/>
      <c r="J907" s="121"/>
      <c r="K907" s="121"/>
      <c r="L907" s="121"/>
      <c r="M907" s="121"/>
      <c r="N907" s="121"/>
      <c r="O907" s="121"/>
      <c r="P907" s="121"/>
      <c r="Q907" s="121"/>
      <c r="R907" s="121"/>
      <c r="S907" s="121"/>
      <c r="T907" s="121"/>
    </row>
    <row r="908" spans="1:20" ht="15.75" customHeight="1" x14ac:dyDescent="0.25">
      <c r="A908" s="121"/>
      <c r="B908" s="121"/>
      <c r="C908" s="121"/>
      <c r="D908" s="121"/>
      <c r="E908" s="121"/>
      <c r="F908" s="121"/>
      <c r="G908" s="121"/>
      <c r="H908" s="121"/>
      <c r="I908" s="121"/>
      <c r="J908" s="121"/>
      <c r="K908" s="121"/>
      <c r="L908" s="121"/>
      <c r="M908" s="121"/>
      <c r="N908" s="121"/>
      <c r="O908" s="121"/>
      <c r="P908" s="121"/>
      <c r="Q908" s="121"/>
      <c r="R908" s="121"/>
      <c r="S908" s="121"/>
      <c r="T908" s="121"/>
    </row>
    <row r="909" spans="1:20" ht="15.75" customHeight="1" x14ac:dyDescent="0.25">
      <c r="A909" s="121"/>
      <c r="B909" s="121"/>
      <c r="C909" s="121"/>
      <c r="D909" s="121"/>
      <c r="E909" s="121"/>
      <c r="F909" s="121"/>
      <c r="G909" s="121"/>
      <c r="H909" s="121"/>
      <c r="I909" s="121"/>
      <c r="J909" s="121"/>
      <c r="K909" s="121"/>
      <c r="L909" s="121"/>
      <c r="M909" s="121"/>
      <c r="N909" s="121"/>
      <c r="O909" s="121"/>
      <c r="P909" s="121"/>
      <c r="Q909" s="121"/>
      <c r="R909" s="121"/>
      <c r="S909" s="121"/>
      <c r="T909" s="121"/>
    </row>
    <row r="910" spans="1:20" ht="15.75" customHeight="1" x14ac:dyDescent="0.25">
      <c r="A910" s="121"/>
      <c r="B910" s="121"/>
      <c r="C910" s="121"/>
      <c r="D910" s="121"/>
      <c r="E910" s="121"/>
      <c r="F910" s="121"/>
      <c r="G910" s="121"/>
      <c r="H910" s="121"/>
      <c r="I910" s="121"/>
      <c r="J910" s="121"/>
      <c r="K910" s="121"/>
      <c r="L910" s="121"/>
      <c r="M910" s="121"/>
      <c r="N910" s="121"/>
      <c r="O910" s="121"/>
      <c r="P910" s="121"/>
      <c r="Q910" s="121"/>
      <c r="R910" s="121"/>
      <c r="S910" s="121"/>
      <c r="T910" s="121"/>
    </row>
    <row r="911" spans="1:20" ht="15.75" customHeight="1" x14ac:dyDescent="0.25">
      <c r="A911" s="121"/>
      <c r="B911" s="121"/>
      <c r="C911" s="121"/>
      <c r="D911" s="121"/>
      <c r="E911" s="121"/>
      <c r="F911" s="121"/>
      <c r="G911" s="121"/>
      <c r="H911" s="121"/>
      <c r="I911" s="121"/>
      <c r="J911" s="121"/>
      <c r="K911" s="121"/>
      <c r="L911" s="121"/>
      <c r="M911" s="121"/>
      <c r="N911" s="121"/>
      <c r="O911" s="121"/>
      <c r="P911" s="121"/>
      <c r="Q911" s="121"/>
      <c r="R911" s="121"/>
      <c r="S911" s="121"/>
      <c r="T911" s="121"/>
    </row>
    <row r="912" spans="1:20" ht="15.75" customHeight="1" x14ac:dyDescent="0.25">
      <c r="A912" s="121"/>
      <c r="B912" s="121"/>
      <c r="C912" s="121"/>
      <c r="D912" s="121"/>
      <c r="E912" s="121"/>
      <c r="F912" s="121"/>
      <c r="G912" s="121"/>
      <c r="H912" s="121"/>
      <c r="I912" s="121"/>
      <c r="J912" s="121"/>
      <c r="K912" s="121"/>
      <c r="L912" s="121"/>
      <c r="M912" s="121"/>
      <c r="N912" s="121"/>
      <c r="O912" s="121"/>
      <c r="P912" s="121"/>
      <c r="Q912" s="121"/>
      <c r="R912" s="121"/>
      <c r="S912" s="121"/>
      <c r="T912" s="121"/>
    </row>
    <row r="913" spans="1:20" ht="15.75" customHeight="1" x14ac:dyDescent="0.25">
      <c r="A913" s="121"/>
      <c r="B913" s="121"/>
      <c r="C913" s="121"/>
      <c r="D913" s="121"/>
      <c r="E913" s="121"/>
      <c r="F913" s="121"/>
      <c r="G913" s="121"/>
      <c r="H913" s="121"/>
      <c r="I913" s="121"/>
      <c r="J913" s="121"/>
      <c r="K913" s="121"/>
      <c r="L913" s="121"/>
      <c r="M913" s="121"/>
      <c r="N913" s="121"/>
      <c r="O913" s="121"/>
      <c r="P913" s="121"/>
      <c r="Q913" s="121"/>
      <c r="R913" s="121"/>
      <c r="S913" s="121"/>
      <c r="T913" s="121"/>
    </row>
    <row r="914" spans="1:20" ht="15.75" customHeight="1" x14ac:dyDescent="0.25">
      <c r="A914" s="121"/>
      <c r="B914" s="121"/>
      <c r="C914" s="121"/>
      <c r="D914" s="121"/>
      <c r="E914" s="121"/>
      <c r="F914" s="121"/>
      <c r="G914" s="121"/>
      <c r="H914" s="121"/>
      <c r="I914" s="121"/>
      <c r="J914" s="121"/>
      <c r="K914" s="121"/>
      <c r="L914" s="121"/>
      <c r="M914" s="121"/>
      <c r="N914" s="121"/>
      <c r="O914" s="121"/>
      <c r="P914" s="121"/>
      <c r="Q914" s="121"/>
      <c r="R914" s="121"/>
      <c r="S914" s="121"/>
      <c r="T914" s="121"/>
    </row>
    <row r="915" spans="1:20" ht="15.75" customHeight="1" x14ac:dyDescent="0.25">
      <c r="A915" s="121"/>
      <c r="B915" s="121"/>
      <c r="C915" s="121"/>
      <c r="D915" s="121"/>
      <c r="E915" s="121"/>
      <c r="F915" s="121"/>
      <c r="G915" s="121"/>
      <c r="H915" s="121"/>
      <c r="I915" s="121"/>
      <c r="J915" s="121"/>
      <c r="K915" s="121"/>
      <c r="L915" s="121"/>
      <c r="M915" s="121"/>
      <c r="N915" s="121"/>
      <c r="O915" s="121"/>
      <c r="P915" s="121"/>
      <c r="Q915" s="121"/>
      <c r="R915" s="121"/>
      <c r="S915" s="121"/>
      <c r="T915" s="121"/>
    </row>
    <row r="916" spans="1:20" ht="15.75" customHeight="1" x14ac:dyDescent="0.25">
      <c r="A916" s="121"/>
      <c r="B916" s="121"/>
      <c r="C916" s="121"/>
      <c r="D916" s="121"/>
      <c r="E916" s="121"/>
      <c r="F916" s="121"/>
      <c r="G916" s="121"/>
      <c r="H916" s="121"/>
      <c r="I916" s="121"/>
      <c r="J916" s="121"/>
      <c r="K916" s="121"/>
      <c r="L916" s="121"/>
      <c r="M916" s="121"/>
      <c r="N916" s="121"/>
      <c r="O916" s="121"/>
      <c r="P916" s="121"/>
      <c r="Q916" s="121"/>
      <c r="R916" s="121"/>
      <c r="S916" s="121"/>
      <c r="T916" s="121"/>
    </row>
    <row r="917" spans="1:20" ht="15.75" customHeight="1" x14ac:dyDescent="0.25">
      <c r="A917" s="121"/>
      <c r="B917" s="121"/>
      <c r="C917" s="121"/>
      <c r="D917" s="121"/>
      <c r="E917" s="121"/>
      <c r="F917" s="121"/>
      <c r="G917" s="121"/>
      <c r="H917" s="121"/>
      <c r="I917" s="121"/>
      <c r="J917" s="121"/>
      <c r="K917" s="121"/>
      <c r="L917" s="121"/>
      <c r="M917" s="121"/>
      <c r="N917" s="121"/>
      <c r="O917" s="121"/>
      <c r="P917" s="121"/>
      <c r="Q917" s="121"/>
      <c r="R917" s="121"/>
      <c r="S917" s="121"/>
      <c r="T917" s="121"/>
    </row>
    <row r="918" spans="1:20" ht="15.75" customHeight="1" x14ac:dyDescent="0.25">
      <c r="A918" s="121"/>
      <c r="B918" s="121"/>
      <c r="C918" s="121"/>
      <c r="D918" s="121"/>
      <c r="E918" s="121"/>
      <c r="F918" s="121"/>
      <c r="G918" s="121"/>
      <c r="H918" s="121"/>
      <c r="I918" s="121"/>
      <c r="J918" s="121"/>
      <c r="K918" s="121"/>
      <c r="L918" s="121"/>
      <c r="M918" s="121"/>
      <c r="N918" s="121"/>
      <c r="O918" s="121"/>
      <c r="P918" s="121"/>
      <c r="Q918" s="121"/>
      <c r="R918" s="121"/>
      <c r="S918" s="121"/>
      <c r="T918" s="121"/>
    </row>
    <row r="919" spans="1:20" ht="15.75" customHeight="1" x14ac:dyDescent="0.25">
      <c r="A919" s="121"/>
      <c r="B919" s="121"/>
      <c r="C919" s="121"/>
      <c r="D919" s="121"/>
      <c r="E919" s="121"/>
      <c r="F919" s="121"/>
      <c r="G919" s="121"/>
      <c r="H919" s="121"/>
      <c r="I919" s="121"/>
      <c r="J919" s="121"/>
      <c r="K919" s="121"/>
      <c r="L919" s="121"/>
      <c r="M919" s="121"/>
      <c r="N919" s="121"/>
      <c r="O919" s="121"/>
      <c r="P919" s="121"/>
      <c r="Q919" s="121"/>
      <c r="R919" s="121"/>
      <c r="S919" s="121"/>
      <c r="T919" s="121"/>
    </row>
    <row r="920" spans="1:20" ht="15.75" customHeight="1" x14ac:dyDescent="0.25">
      <c r="A920" s="121"/>
      <c r="B920" s="121"/>
      <c r="C920" s="121"/>
      <c r="D920" s="121"/>
      <c r="E920" s="121"/>
      <c r="F920" s="121"/>
      <c r="G920" s="121"/>
      <c r="H920" s="121"/>
      <c r="I920" s="121"/>
      <c r="J920" s="121"/>
      <c r="K920" s="121"/>
      <c r="L920" s="121"/>
      <c r="M920" s="121"/>
      <c r="N920" s="121"/>
      <c r="O920" s="121"/>
      <c r="P920" s="121"/>
      <c r="Q920" s="121"/>
      <c r="R920" s="121"/>
      <c r="S920" s="121"/>
      <c r="T920" s="121"/>
    </row>
    <row r="921" spans="1:20" ht="15.75" customHeight="1" x14ac:dyDescent="0.25">
      <c r="A921" s="121"/>
      <c r="B921" s="121"/>
      <c r="C921" s="121"/>
      <c r="D921" s="121"/>
      <c r="E921" s="121"/>
      <c r="F921" s="121"/>
      <c r="G921" s="121"/>
      <c r="H921" s="121"/>
      <c r="I921" s="121"/>
      <c r="J921" s="121"/>
      <c r="K921" s="121"/>
      <c r="L921" s="121"/>
      <c r="M921" s="121"/>
      <c r="N921" s="121"/>
      <c r="O921" s="121"/>
      <c r="P921" s="121"/>
      <c r="Q921" s="121"/>
      <c r="R921" s="121"/>
      <c r="S921" s="121"/>
      <c r="T921" s="121"/>
    </row>
    <row r="922" spans="1:20" ht="15.75" customHeight="1" x14ac:dyDescent="0.25">
      <c r="A922" s="121"/>
      <c r="B922" s="121"/>
      <c r="C922" s="121"/>
      <c r="D922" s="121"/>
      <c r="E922" s="121"/>
      <c r="F922" s="121"/>
      <c r="G922" s="121"/>
      <c r="H922" s="121"/>
      <c r="I922" s="121"/>
      <c r="J922" s="121"/>
      <c r="K922" s="121"/>
      <c r="L922" s="121"/>
      <c r="M922" s="121"/>
      <c r="N922" s="121"/>
      <c r="O922" s="121"/>
      <c r="P922" s="121"/>
      <c r="Q922" s="121"/>
      <c r="R922" s="121"/>
      <c r="S922" s="121"/>
      <c r="T922" s="121"/>
    </row>
    <row r="923" spans="1:20" ht="15.75" customHeight="1" x14ac:dyDescent="0.25">
      <c r="A923" s="121"/>
      <c r="B923" s="121"/>
      <c r="C923" s="121"/>
      <c r="D923" s="121"/>
      <c r="E923" s="121"/>
      <c r="F923" s="121"/>
      <c r="G923" s="121"/>
      <c r="H923" s="121"/>
      <c r="I923" s="121"/>
      <c r="J923" s="121"/>
      <c r="K923" s="121"/>
      <c r="L923" s="121"/>
      <c r="M923" s="121"/>
      <c r="N923" s="121"/>
      <c r="O923" s="121"/>
      <c r="P923" s="121"/>
      <c r="Q923" s="121"/>
      <c r="R923" s="121"/>
      <c r="S923" s="121"/>
      <c r="T923" s="121"/>
    </row>
    <row r="924" spans="1:20" ht="15.75" customHeight="1" x14ac:dyDescent="0.25">
      <c r="A924" s="121"/>
      <c r="B924" s="121"/>
      <c r="C924" s="121"/>
      <c r="D924" s="121"/>
      <c r="E924" s="121"/>
      <c r="F924" s="121"/>
      <c r="G924" s="121"/>
      <c r="H924" s="121"/>
      <c r="I924" s="121"/>
      <c r="J924" s="121"/>
      <c r="K924" s="121"/>
      <c r="L924" s="121"/>
      <c r="M924" s="121"/>
      <c r="N924" s="121"/>
      <c r="O924" s="121"/>
      <c r="P924" s="121"/>
      <c r="Q924" s="121"/>
      <c r="R924" s="121"/>
      <c r="S924" s="121"/>
      <c r="T924" s="121"/>
    </row>
    <row r="925" spans="1:20" ht="15.75" customHeight="1" x14ac:dyDescent="0.25">
      <c r="A925" s="121"/>
      <c r="B925" s="121"/>
      <c r="C925" s="121"/>
      <c r="D925" s="121"/>
      <c r="E925" s="121"/>
      <c r="F925" s="121"/>
      <c r="G925" s="121"/>
      <c r="H925" s="121"/>
      <c r="I925" s="121"/>
      <c r="J925" s="121"/>
      <c r="K925" s="121"/>
      <c r="L925" s="121"/>
      <c r="M925" s="121"/>
      <c r="N925" s="121"/>
      <c r="O925" s="121"/>
      <c r="P925" s="121"/>
      <c r="Q925" s="121"/>
      <c r="R925" s="121"/>
      <c r="S925" s="121"/>
      <c r="T925" s="121"/>
    </row>
    <row r="926" spans="1:20" ht="15.75" customHeight="1" x14ac:dyDescent="0.25">
      <c r="A926" s="121"/>
      <c r="B926" s="121"/>
      <c r="C926" s="121"/>
      <c r="D926" s="121"/>
      <c r="E926" s="121"/>
      <c r="F926" s="121"/>
      <c r="G926" s="121"/>
      <c r="H926" s="121"/>
      <c r="I926" s="121"/>
      <c r="J926" s="121"/>
      <c r="K926" s="121"/>
      <c r="L926" s="121"/>
      <c r="M926" s="121"/>
      <c r="N926" s="121"/>
      <c r="O926" s="121"/>
      <c r="P926" s="121"/>
      <c r="Q926" s="121"/>
      <c r="R926" s="121"/>
      <c r="S926" s="121"/>
      <c r="T926" s="121"/>
    </row>
    <row r="927" spans="1:20" ht="15.75" customHeight="1" x14ac:dyDescent="0.25">
      <c r="A927" s="121"/>
      <c r="B927" s="121"/>
      <c r="C927" s="121"/>
      <c r="D927" s="121"/>
      <c r="E927" s="121"/>
      <c r="F927" s="121"/>
      <c r="G927" s="121"/>
      <c r="H927" s="121"/>
      <c r="I927" s="121"/>
      <c r="J927" s="121"/>
      <c r="K927" s="121"/>
      <c r="L927" s="121"/>
      <c r="M927" s="121"/>
      <c r="N927" s="121"/>
      <c r="O927" s="121"/>
      <c r="P927" s="121"/>
      <c r="Q927" s="121"/>
      <c r="R927" s="121"/>
      <c r="S927" s="121"/>
      <c r="T927" s="121"/>
    </row>
    <row r="928" spans="1:20" ht="15.75" customHeight="1" x14ac:dyDescent="0.25">
      <c r="A928" s="121"/>
      <c r="B928" s="121"/>
      <c r="C928" s="121"/>
      <c r="D928" s="121"/>
      <c r="E928" s="121"/>
      <c r="F928" s="121"/>
      <c r="G928" s="121"/>
      <c r="H928" s="121"/>
      <c r="I928" s="121"/>
      <c r="J928" s="121"/>
      <c r="K928" s="121"/>
      <c r="L928" s="121"/>
      <c r="M928" s="121"/>
      <c r="N928" s="121"/>
      <c r="O928" s="121"/>
      <c r="P928" s="121"/>
      <c r="Q928" s="121"/>
      <c r="R928" s="121"/>
      <c r="S928" s="121"/>
      <c r="T928" s="121"/>
    </row>
    <row r="929" spans="1:20" ht="15.75" customHeight="1" x14ac:dyDescent="0.25">
      <c r="A929" s="121"/>
      <c r="B929" s="121"/>
      <c r="C929" s="121"/>
      <c r="D929" s="121"/>
      <c r="E929" s="121"/>
      <c r="F929" s="121"/>
      <c r="G929" s="121"/>
      <c r="H929" s="121"/>
      <c r="I929" s="121"/>
      <c r="J929" s="121"/>
      <c r="K929" s="121"/>
      <c r="L929" s="121"/>
      <c r="M929" s="121"/>
      <c r="N929" s="121"/>
      <c r="O929" s="121"/>
      <c r="P929" s="121"/>
      <c r="Q929" s="121"/>
      <c r="R929" s="121"/>
      <c r="S929" s="121"/>
      <c r="T929" s="121"/>
    </row>
    <row r="930" spans="1:20" ht="15.75" customHeight="1" x14ac:dyDescent="0.25">
      <c r="A930" s="121"/>
      <c r="B930" s="121"/>
      <c r="C930" s="121"/>
      <c r="D930" s="121"/>
      <c r="E930" s="121"/>
      <c r="F930" s="121"/>
      <c r="G930" s="121"/>
      <c r="H930" s="121"/>
      <c r="I930" s="121"/>
      <c r="J930" s="121"/>
      <c r="K930" s="121"/>
      <c r="L930" s="121"/>
      <c r="M930" s="121"/>
      <c r="N930" s="121"/>
      <c r="O930" s="121"/>
      <c r="P930" s="121"/>
      <c r="Q930" s="121"/>
      <c r="R930" s="121"/>
      <c r="S930" s="121"/>
      <c r="T930" s="121"/>
    </row>
    <row r="931" spans="1:20" ht="15.75" customHeight="1" x14ac:dyDescent="0.25">
      <c r="A931" s="121"/>
      <c r="B931" s="121"/>
      <c r="C931" s="121"/>
      <c r="D931" s="121"/>
      <c r="E931" s="121"/>
      <c r="F931" s="121"/>
      <c r="G931" s="121"/>
      <c r="H931" s="121"/>
      <c r="I931" s="121"/>
      <c r="J931" s="121"/>
      <c r="K931" s="121"/>
      <c r="L931" s="121"/>
      <c r="M931" s="121"/>
      <c r="N931" s="121"/>
      <c r="O931" s="121"/>
      <c r="P931" s="121"/>
      <c r="Q931" s="121"/>
      <c r="R931" s="121"/>
      <c r="S931" s="121"/>
      <c r="T931" s="121"/>
    </row>
    <row r="932" spans="1:20" ht="15.75" customHeight="1" x14ac:dyDescent="0.25">
      <c r="A932" s="121"/>
      <c r="B932" s="121"/>
      <c r="C932" s="121"/>
      <c r="D932" s="121"/>
      <c r="E932" s="121"/>
      <c r="F932" s="121"/>
      <c r="G932" s="121"/>
      <c r="H932" s="121"/>
      <c r="I932" s="121"/>
      <c r="J932" s="121"/>
      <c r="K932" s="121"/>
      <c r="L932" s="121"/>
      <c r="M932" s="121"/>
      <c r="N932" s="121"/>
      <c r="O932" s="121"/>
      <c r="P932" s="121"/>
      <c r="Q932" s="121"/>
      <c r="R932" s="121"/>
      <c r="S932" s="121"/>
      <c r="T932" s="121"/>
    </row>
    <row r="933" spans="1:20" ht="15.75" customHeight="1" x14ac:dyDescent="0.25">
      <c r="A933" s="121"/>
      <c r="B933" s="121"/>
      <c r="C933" s="121"/>
      <c r="D933" s="121"/>
      <c r="E933" s="121"/>
      <c r="F933" s="121"/>
      <c r="G933" s="121"/>
      <c r="H933" s="121"/>
      <c r="I933" s="121"/>
      <c r="J933" s="121"/>
      <c r="K933" s="121"/>
      <c r="L933" s="121"/>
      <c r="M933" s="121"/>
      <c r="N933" s="121"/>
      <c r="O933" s="121"/>
      <c r="P933" s="121"/>
      <c r="Q933" s="121"/>
      <c r="R933" s="121"/>
      <c r="S933" s="121"/>
      <c r="T933" s="121"/>
    </row>
    <row r="934" spans="1:20" ht="15.75" customHeight="1" x14ac:dyDescent="0.25">
      <c r="A934" s="121"/>
      <c r="B934" s="121"/>
      <c r="C934" s="121"/>
      <c r="D934" s="121"/>
      <c r="E934" s="121"/>
      <c r="F934" s="121"/>
      <c r="G934" s="121"/>
      <c r="H934" s="121"/>
      <c r="I934" s="121"/>
      <c r="J934" s="121"/>
      <c r="K934" s="121"/>
      <c r="L934" s="121"/>
      <c r="M934" s="121"/>
      <c r="N934" s="121"/>
      <c r="O934" s="121"/>
      <c r="P934" s="121"/>
      <c r="Q934" s="121"/>
      <c r="R934" s="121"/>
      <c r="S934" s="121"/>
      <c r="T934" s="121"/>
    </row>
    <row r="935" spans="1:20" ht="15.75" customHeight="1" x14ac:dyDescent="0.25">
      <c r="A935" s="121"/>
      <c r="B935" s="121"/>
      <c r="C935" s="121"/>
      <c r="D935" s="121"/>
      <c r="E935" s="121"/>
      <c r="F935" s="121"/>
      <c r="G935" s="121"/>
      <c r="H935" s="121"/>
      <c r="I935" s="121"/>
      <c r="J935" s="121"/>
      <c r="K935" s="121"/>
      <c r="L935" s="121"/>
      <c r="M935" s="121"/>
      <c r="N935" s="121"/>
      <c r="O935" s="121"/>
      <c r="P935" s="121"/>
      <c r="Q935" s="121"/>
      <c r="R935" s="121"/>
      <c r="S935" s="121"/>
      <c r="T935" s="121"/>
    </row>
    <row r="936" spans="1:20" ht="15.75" customHeight="1" x14ac:dyDescent="0.25">
      <c r="A936" s="121"/>
      <c r="B936" s="121"/>
      <c r="C936" s="121"/>
      <c r="D936" s="121"/>
      <c r="E936" s="121"/>
      <c r="F936" s="121"/>
      <c r="G936" s="121"/>
      <c r="H936" s="121"/>
      <c r="I936" s="121"/>
      <c r="J936" s="121"/>
      <c r="K936" s="121"/>
      <c r="L936" s="121"/>
      <c r="M936" s="121"/>
      <c r="N936" s="121"/>
      <c r="O936" s="121"/>
      <c r="P936" s="121"/>
      <c r="Q936" s="121"/>
      <c r="R936" s="121"/>
      <c r="S936" s="121"/>
      <c r="T936" s="121"/>
    </row>
    <row r="937" spans="1:20" ht="15.75" customHeight="1" x14ac:dyDescent="0.25">
      <c r="A937" s="121"/>
      <c r="B937" s="121"/>
      <c r="C937" s="121"/>
      <c r="D937" s="121"/>
      <c r="E937" s="121"/>
      <c r="F937" s="121"/>
      <c r="G937" s="121"/>
      <c r="H937" s="121"/>
      <c r="I937" s="121"/>
      <c r="J937" s="121"/>
      <c r="K937" s="121"/>
      <c r="L937" s="121"/>
      <c r="M937" s="121"/>
      <c r="N937" s="121"/>
      <c r="O937" s="121"/>
      <c r="P937" s="121"/>
      <c r="Q937" s="121"/>
      <c r="R937" s="121"/>
      <c r="S937" s="121"/>
      <c r="T937" s="121"/>
    </row>
    <row r="938" spans="1:20" ht="15.75" customHeight="1" x14ac:dyDescent="0.25">
      <c r="A938" s="121"/>
      <c r="B938" s="121"/>
      <c r="C938" s="121"/>
      <c r="D938" s="121"/>
      <c r="E938" s="121"/>
      <c r="F938" s="121"/>
      <c r="G938" s="121"/>
      <c r="H938" s="121"/>
      <c r="I938" s="121"/>
      <c r="J938" s="121"/>
      <c r="K938" s="121"/>
      <c r="L938" s="121"/>
      <c r="M938" s="121"/>
      <c r="N938" s="121"/>
      <c r="O938" s="121"/>
      <c r="P938" s="121"/>
      <c r="Q938" s="121"/>
      <c r="R938" s="121"/>
      <c r="S938" s="121"/>
      <c r="T938" s="121"/>
    </row>
    <row r="939" spans="1:20" ht="15.75" customHeight="1" x14ac:dyDescent="0.25">
      <c r="A939" s="121"/>
      <c r="B939" s="121"/>
      <c r="C939" s="121"/>
      <c r="D939" s="121"/>
      <c r="E939" s="121"/>
      <c r="F939" s="121"/>
      <c r="G939" s="121"/>
      <c r="H939" s="121"/>
      <c r="I939" s="121"/>
      <c r="J939" s="121"/>
      <c r="K939" s="121"/>
      <c r="L939" s="121"/>
      <c r="M939" s="121"/>
      <c r="N939" s="121"/>
      <c r="O939" s="121"/>
      <c r="P939" s="121"/>
      <c r="Q939" s="121"/>
      <c r="R939" s="121"/>
      <c r="S939" s="121"/>
      <c r="T939" s="121"/>
    </row>
    <row r="940" spans="1:20" ht="15.75" customHeight="1" x14ac:dyDescent="0.25">
      <c r="A940" s="121"/>
      <c r="B940" s="121"/>
      <c r="C940" s="121"/>
      <c r="D940" s="121"/>
      <c r="E940" s="121"/>
      <c r="F940" s="121"/>
      <c r="G940" s="121"/>
      <c r="H940" s="121"/>
      <c r="I940" s="121"/>
      <c r="J940" s="121"/>
      <c r="K940" s="121"/>
      <c r="L940" s="121"/>
      <c r="M940" s="121"/>
      <c r="N940" s="121"/>
      <c r="O940" s="121"/>
      <c r="P940" s="121"/>
      <c r="Q940" s="121"/>
      <c r="R940" s="121"/>
      <c r="S940" s="121"/>
      <c r="T940" s="121"/>
    </row>
    <row r="941" spans="1:20" ht="15.75" customHeight="1" x14ac:dyDescent="0.25">
      <c r="A941" s="121"/>
      <c r="B941" s="121"/>
      <c r="C941" s="121"/>
      <c r="D941" s="121"/>
      <c r="E941" s="121"/>
      <c r="F941" s="121"/>
      <c r="G941" s="121"/>
      <c r="H941" s="121"/>
      <c r="I941" s="121"/>
      <c r="J941" s="121"/>
      <c r="K941" s="121"/>
      <c r="L941" s="121"/>
      <c r="M941" s="121"/>
      <c r="N941" s="121"/>
      <c r="O941" s="121"/>
      <c r="P941" s="121"/>
      <c r="Q941" s="121"/>
      <c r="R941" s="121"/>
      <c r="S941" s="121"/>
      <c r="T941" s="121"/>
    </row>
    <row r="942" spans="1:20" ht="15.75" customHeight="1" x14ac:dyDescent="0.25">
      <c r="A942" s="121"/>
      <c r="B942" s="121"/>
      <c r="C942" s="121"/>
      <c r="D942" s="121"/>
      <c r="E942" s="121"/>
      <c r="F942" s="121"/>
      <c r="G942" s="121"/>
      <c r="H942" s="121"/>
      <c r="I942" s="121"/>
      <c r="J942" s="121"/>
      <c r="K942" s="121"/>
      <c r="L942" s="121"/>
      <c r="M942" s="121"/>
      <c r="N942" s="121"/>
      <c r="O942" s="121"/>
      <c r="P942" s="121"/>
      <c r="Q942" s="121"/>
      <c r="R942" s="121"/>
      <c r="S942" s="121"/>
      <c r="T942" s="121"/>
    </row>
    <row r="943" spans="1:20" ht="15.75" customHeight="1" x14ac:dyDescent="0.25">
      <c r="A943" s="121"/>
      <c r="B943" s="121"/>
      <c r="C943" s="121"/>
      <c r="D943" s="121"/>
      <c r="E943" s="121"/>
      <c r="F943" s="121"/>
      <c r="G943" s="121"/>
      <c r="H943" s="121"/>
      <c r="I943" s="121"/>
      <c r="J943" s="121"/>
      <c r="K943" s="121"/>
      <c r="L943" s="121"/>
      <c r="M943" s="121"/>
      <c r="N943" s="121"/>
      <c r="O943" s="121"/>
      <c r="P943" s="121"/>
      <c r="Q943" s="121"/>
      <c r="R943" s="121"/>
      <c r="S943" s="121"/>
      <c r="T943" s="121"/>
    </row>
    <row r="944" spans="1:20" ht="15.75" customHeight="1" x14ac:dyDescent="0.25">
      <c r="A944" s="121"/>
      <c r="B944" s="121"/>
      <c r="C944" s="121"/>
      <c r="D944" s="121"/>
      <c r="E944" s="121"/>
      <c r="F944" s="121"/>
      <c r="G944" s="121"/>
      <c r="H944" s="121"/>
      <c r="I944" s="121"/>
      <c r="J944" s="121"/>
      <c r="K944" s="121"/>
      <c r="L944" s="121"/>
      <c r="M944" s="121"/>
      <c r="N944" s="121"/>
      <c r="O944" s="121"/>
      <c r="P944" s="121"/>
      <c r="Q944" s="121"/>
      <c r="R944" s="121"/>
      <c r="S944" s="121"/>
      <c r="T944" s="121"/>
    </row>
    <row r="945" spans="1:20" ht="15.75" customHeight="1" x14ac:dyDescent="0.25">
      <c r="A945" s="121"/>
      <c r="B945" s="121"/>
      <c r="C945" s="121"/>
      <c r="D945" s="121"/>
      <c r="E945" s="121"/>
      <c r="F945" s="121"/>
      <c r="G945" s="121"/>
      <c r="H945" s="121"/>
      <c r="I945" s="121"/>
      <c r="J945" s="121"/>
      <c r="K945" s="121"/>
      <c r="L945" s="121"/>
      <c r="M945" s="121"/>
      <c r="N945" s="121"/>
      <c r="O945" s="121"/>
      <c r="P945" s="121"/>
      <c r="Q945" s="121"/>
      <c r="R945" s="121"/>
      <c r="S945" s="121"/>
      <c r="T945" s="121"/>
    </row>
    <row r="946" spans="1:20" ht="15.75" customHeight="1" x14ac:dyDescent="0.25">
      <c r="A946" s="121"/>
      <c r="B946" s="121"/>
      <c r="C946" s="121"/>
      <c r="D946" s="121"/>
      <c r="E946" s="121"/>
      <c r="F946" s="121"/>
      <c r="G946" s="121"/>
      <c r="H946" s="121"/>
      <c r="I946" s="121"/>
      <c r="J946" s="121"/>
      <c r="K946" s="121"/>
      <c r="L946" s="121"/>
      <c r="M946" s="121"/>
      <c r="N946" s="121"/>
      <c r="O946" s="121"/>
      <c r="P946" s="121"/>
      <c r="Q946" s="121"/>
      <c r="R946" s="121"/>
      <c r="S946" s="121"/>
      <c r="T946" s="121"/>
    </row>
    <row r="947" spans="1:20" ht="15.75" customHeight="1" x14ac:dyDescent="0.25">
      <c r="A947" s="121"/>
      <c r="B947" s="121"/>
      <c r="C947" s="121"/>
      <c r="D947" s="121"/>
      <c r="E947" s="121"/>
      <c r="F947" s="121"/>
      <c r="G947" s="121"/>
      <c r="H947" s="121"/>
      <c r="I947" s="121"/>
      <c r="J947" s="121"/>
      <c r="K947" s="121"/>
      <c r="L947" s="121"/>
      <c r="M947" s="121"/>
      <c r="N947" s="121"/>
      <c r="O947" s="121"/>
      <c r="P947" s="121"/>
      <c r="Q947" s="121"/>
      <c r="R947" s="121"/>
      <c r="S947" s="121"/>
      <c r="T947" s="121"/>
    </row>
    <row r="948" spans="1:20" ht="15.75" customHeight="1" x14ac:dyDescent="0.25">
      <c r="A948" s="121"/>
      <c r="B948" s="121"/>
      <c r="C948" s="121"/>
      <c r="D948" s="121"/>
      <c r="E948" s="121"/>
      <c r="F948" s="121"/>
      <c r="G948" s="121"/>
      <c r="H948" s="121"/>
      <c r="I948" s="121"/>
      <c r="J948" s="121"/>
      <c r="K948" s="121"/>
      <c r="L948" s="121"/>
      <c r="M948" s="121"/>
      <c r="N948" s="121"/>
      <c r="O948" s="121"/>
      <c r="P948" s="121"/>
      <c r="Q948" s="121"/>
      <c r="R948" s="121"/>
      <c r="S948" s="121"/>
      <c r="T948" s="121"/>
    </row>
    <row r="949" spans="1:20" ht="15.75" customHeight="1" x14ac:dyDescent="0.25">
      <c r="A949" s="121"/>
      <c r="B949" s="121"/>
      <c r="C949" s="121"/>
      <c r="D949" s="121"/>
      <c r="E949" s="121"/>
      <c r="F949" s="121"/>
      <c r="G949" s="121"/>
      <c r="H949" s="121"/>
      <c r="I949" s="121"/>
      <c r="J949" s="121"/>
      <c r="K949" s="121"/>
      <c r="L949" s="121"/>
      <c r="M949" s="121"/>
      <c r="N949" s="121"/>
      <c r="O949" s="121"/>
      <c r="P949" s="121"/>
      <c r="Q949" s="121"/>
      <c r="R949" s="121"/>
      <c r="S949" s="121"/>
      <c r="T949" s="121"/>
    </row>
    <row r="950" spans="1:20" ht="15.75" customHeight="1" x14ac:dyDescent="0.25">
      <c r="A950" s="121"/>
      <c r="B950" s="121"/>
      <c r="C950" s="121"/>
      <c r="D950" s="121"/>
      <c r="E950" s="121"/>
      <c r="F950" s="121"/>
      <c r="G950" s="121"/>
      <c r="H950" s="121"/>
      <c r="I950" s="121"/>
      <c r="J950" s="121"/>
      <c r="K950" s="121"/>
      <c r="L950" s="121"/>
      <c r="M950" s="121"/>
      <c r="N950" s="121"/>
      <c r="O950" s="121"/>
      <c r="P950" s="121"/>
      <c r="Q950" s="121"/>
      <c r="R950" s="121"/>
      <c r="S950" s="121"/>
      <c r="T950" s="121"/>
    </row>
    <row r="951" spans="1:20" ht="15.75" customHeight="1" x14ac:dyDescent="0.25">
      <c r="A951" s="121"/>
      <c r="B951" s="121"/>
      <c r="C951" s="121"/>
      <c r="D951" s="121"/>
      <c r="E951" s="121"/>
      <c r="F951" s="121"/>
      <c r="G951" s="121"/>
      <c r="H951" s="121"/>
      <c r="I951" s="121"/>
      <c r="J951" s="121"/>
      <c r="K951" s="121"/>
      <c r="L951" s="121"/>
      <c r="M951" s="121"/>
      <c r="N951" s="121"/>
      <c r="O951" s="121"/>
      <c r="P951" s="121"/>
      <c r="Q951" s="121"/>
      <c r="R951" s="121"/>
      <c r="S951" s="121"/>
      <c r="T951" s="121"/>
    </row>
    <row r="952" spans="1:20" ht="15.75" customHeight="1" x14ac:dyDescent="0.25">
      <c r="A952" s="121"/>
      <c r="B952" s="121"/>
      <c r="C952" s="121"/>
      <c r="D952" s="121"/>
      <c r="E952" s="121"/>
      <c r="F952" s="121"/>
      <c r="G952" s="121"/>
      <c r="H952" s="121"/>
      <c r="I952" s="121"/>
      <c r="J952" s="121"/>
      <c r="K952" s="121"/>
      <c r="L952" s="121"/>
      <c r="M952" s="121"/>
      <c r="N952" s="121"/>
      <c r="O952" s="121"/>
      <c r="P952" s="121"/>
      <c r="Q952" s="121"/>
      <c r="R952" s="121"/>
      <c r="S952" s="121"/>
      <c r="T952" s="121"/>
    </row>
    <row r="953" spans="1:20" ht="15.75" customHeight="1" x14ac:dyDescent="0.25">
      <c r="A953" s="121"/>
      <c r="B953" s="121"/>
      <c r="C953" s="121"/>
      <c r="D953" s="121"/>
      <c r="E953" s="121"/>
      <c r="F953" s="121"/>
      <c r="G953" s="121"/>
      <c r="H953" s="121"/>
      <c r="I953" s="121"/>
      <c r="J953" s="121"/>
      <c r="K953" s="121"/>
      <c r="L953" s="121"/>
      <c r="M953" s="121"/>
      <c r="N953" s="121"/>
      <c r="O953" s="121"/>
      <c r="P953" s="121"/>
      <c r="Q953" s="121"/>
      <c r="R953" s="121"/>
      <c r="S953" s="121"/>
      <c r="T953" s="121"/>
    </row>
    <row r="954" spans="1:20" ht="15.75" customHeight="1" x14ac:dyDescent="0.25">
      <c r="A954" s="121"/>
      <c r="B954" s="121"/>
      <c r="C954" s="121"/>
      <c r="D954" s="121"/>
      <c r="E954" s="121"/>
      <c r="F954" s="121"/>
      <c r="G954" s="121"/>
      <c r="H954" s="121"/>
      <c r="I954" s="121"/>
      <c r="J954" s="121"/>
      <c r="K954" s="121"/>
      <c r="L954" s="121"/>
      <c r="M954" s="121"/>
      <c r="N954" s="121"/>
      <c r="O954" s="121"/>
      <c r="P954" s="121"/>
      <c r="Q954" s="121"/>
      <c r="R954" s="121"/>
      <c r="S954" s="121"/>
      <c r="T954" s="121"/>
    </row>
    <row r="955" spans="1:20" ht="15.75" customHeight="1" x14ac:dyDescent="0.25">
      <c r="A955" s="121"/>
      <c r="B955" s="121"/>
      <c r="C955" s="121"/>
      <c r="D955" s="121"/>
      <c r="E955" s="121"/>
      <c r="F955" s="121"/>
      <c r="G955" s="121"/>
      <c r="H955" s="121"/>
      <c r="I955" s="121"/>
      <c r="J955" s="121"/>
      <c r="K955" s="121"/>
      <c r="L955" s="121"/>
      <c r="M955" s="121"/>
      <c r="N955" s="121"/>
      <c r="O955" s="121"/>
      <c r="P955" s="121"/>
      <c r="Q955" s="121"/>
      <c r="R955" s="121"/>
      <c r="S955" s="121"/>
      <c r="T955" s="121"/>
    </row>
    <row r="956" spans="1:20" ht="15.75" customHeight="1" x14ac:dyDescent="0.25">
      <c r="A956" s="121"/>
      <c r="B956" s="121"/>
      <c r="C956" s="121"/>
      <c r="D956" s="121"/>
      <c r="E956" s="121"/>
      <c r="F956" s="121"/>
      <c r="G956" s="121"/>
      <c r="H956" s="121"/>
      <c r="I956" s="121"/>
      <c r="J956" s="121"/>
      <c r="K956" s="121"/>
      <c r="L956" s="121"/>
      <c r="M956" s="121"/>
      <c r="N956" s="121"/>
      <c r="O956" s="121"/>
      <c r="P956" s="121"/>
      <c r="Q956" s="121"/>
      <c r="R956" s="121"/>
      <c r="S956" s="121"/>
      <c r="T956" s="121"/>
    </row>
    <row r="957" spans="1:20" ht="15.75" customHeight="1" x14ac:dyDescent="0.25">
      <c r="A957" s="121"/>
      <c r="B957" s="121"/>
      <c r="C957" s="121"/>
      <c r="D957" s="121"/>
      <c r="E957" s="121"/>
      <c r="F957" s="121"/>
      <c r="G957" s="121"/>
      <c r="H957" s="121"/>
      <c r="I957" s="121"/>
      <c r="J957" s="121"/>
      <c r="K957" s="121"/>
      <c r="L957" s="121"/>
      <c r="M957" s="121"/>
      <c r="N957" s="121"/>
      <c r="O957" s="121"/>
      <c r="P957" s="121"/>
      <c r="Q957" s="121"/>
      <c r="R957" s="121"/>
      <c r="S957" s="121"/>
      <c r="T957" s="121"/>
    </row>
    <row r="958" spans="1:20" ht="15.75" customHeight="1" x14ac:dyDescent="0.25">
      <c r="A958" s="121"/>
      <c r="B958" s="121"/>
      <c r="C958" s="121"/>
      <c r="D958" s="121"/>
      <c r="E958" s="121"/>
      <c r="F958" s="121"/>
      <c r="G958" s="121"/>
      <c r="H958" s="121"/>
      <c r="I958" s="121"/>
      <c r="J958" s="121"/>
      <c r="K958" s="121"/>
      <c r="L958" s="121"/>
      <c r="M958" s="121"/>
      <c r="N958" s="121"/>
      <c r="O958" s="121"/>
      <c r="P958" s="121"/>
      <c r="Q958" s="121"/>
      <c r="R958" s="121"/>
      <c r="S958" s="121"/>
      <c r="T958" s="121"/>
    </row>
    <row r="959" spans="1:20" ht="15.75" customHeight="1" x14ac:dyDescent="0.25">
      <c r="A959" s="121"/>
      <c r="B959" s="121"/>
      <c r="C959" s="121"/>
      <c r="D959" s="121"/>
      <c r="E959" s="121"/>
      <c r="F959" s="121"/>
      <c r="G959" s="121"/>
      <c r="H959" s="121"/>
      <c r="I959" s="121"/>
      <c r="J959" s="121"/>
      <c r="K959" s="121"/>
      <c r="L959" s="121"/>
      <c r="M959" s="121"/>
      <c r="N959" s="121"/>
      <c r="O959" s="121"/>
      <c r="P959" s="121"/>
      <c r="Q959" s="121"/>
      <c r="R959" s="121"/>
      <c r="S959" s="121"/>
      <c r="T959" s="121"/>
    </row>
    <row r="960" spans="1:20" ht="15.75" customHeight="1" x14ac:dyDescent="0.25">
      <c r="A960" s="121"/>
      <c r="B960" s="121"/>
      <c r="C960" s="121"/>
      <c r="D960" s="121"/>
      <c r="E960" s="121"/>
      <c r="F960" s="121"/>
      <c r="G960" s="121"/>
      <c r="H960" s="121"/>
      <c r="I960" s="121"/>
      <c r="J960" s="121"/>
      <c r="K960" s="121"/>
      <c r="L960" s="121"/>
      <c r="M960" s="121"/>
      <c r="N960" s="121"/>
      <c r="O960" s="121"/>
      <c r="P960" s="121"/>
      <c r="Q960" s="121"/>
      <c r="R960" s="121"/>
      <c r="S960" s="121"/>
      <c r="T960" s="121"/>
    </row>
    <row r="961" spans="1:20" ht="15.75" customHeight="1" x14ac:dyDescent="0.25">
      <c r="A961" s="121"/>
      <c r="B961" s="121"/>
      <c r="C961" s="121"/>
      <c r="D961" s="121"/>
      <c r="E961" s="121"/>
      <c r="F961" s="121"/>
      <c r="G961" s="121"/>
      <c r="H961" s="121"/>
      <c r="I961" s="121"/>
      <c r="J961" s="121"/>
      <c r="K961" s="121"/>
      <c r="L961" s="121"/>
      <c r="M961" s="121"/>
      <c r="N961" s="121"/>
      <c r="O961" s="121"/>
      <c r="P961" s="121"/>
      <c r="Q961" s="121"/>
      <c r="R961" s="121"/>
      <c r="S961" s="121"/>
      <c r="T961" s="121"/>
    </row>
    <row r="962" spans="1:20" ht="15.75" customHeight="1" x14ac:dyDescent="0.25">
      <c r="A962" s="121"/>
      <c r="B962" s="121"/>
      <c r="C962" s="121"/>
      <c r="D962" s="121"/>
      <c r="E962" s="121"/>
      <c r="F962" s="121"/>
      <c r="G962" s="121"/>
      <c r="H962" s="121"/>
      <c r="I962" s="121"/>
      <c r="J962" s="121"/>
      <c r="K962" s="121"/>
      <c r="L962" s="121"/>
      <c r="M962" s="121"/>
      <c r="N962" s="121"/>
      <c r="O962" s="121"/>
      <c r="P962" s="121"/>
      <c r="Q962" s="121"/>
      <c r="R962" s="121"/>
      <c r="S962" s="121"/>
      <c r="T962" s="121"/>
    </row>
    <row r="963" spans="1:20" ht="15.75" customHeight="1" x14ac:dyDescent="0.25">
      <c r="A963" s="121"/>
      <c r="B963" s="121"/>
      <c r="C963" s="121"/>
      <c r="D963" s="121"/>
      <c r="E963" s="121"/>
      <c r="F963" s="121"/>
      <c r="G963" s="121"/>
      <c r="H963" s="121"/>
      <c r="I963" s="121"/>
      <c r="J963" s="121"/>
      <c r="K963" s="121"/>
      <c r="L963" s="121"/>
      <c r="M963" s="121"/>
      <c r="N963" s="121"/>
      <c r="O963" s="121"/>
      <c r="P963" s="121"/>
      <c r="Q963" s="121"/>
      <c r="R963" s="121"/>
      <c r="S963" s="121"/>
      <c r="T963" s="121"/>
    </row>
    <row r="964" spans="1:20" ht="15.75" customHeight="1" x14ac:dyDescent="0.25">
      <c r="A964" s="121"/>
      <c r="B964" s="121"/>
      <c r="C964" s="121"/>
      <c r="D964" s="121"/>
      <c r="E964" s="121"/>
      <c r="F964" s="121"/>
      <c r="G964" s="121"/>
      <c r="H964" s="121"/>
      <c r="I964" s="121"/>
      <c r="J964" s="121"/>
      <c r="K964" s="121"/>
      <c r="L964" s="121"/>
      <c r="M964" s="121"/>
      <c r="N964" s="121"/>
      <c r="O964" s="121"/>
      <c r="P964" s="121"/>
      <c r="Q964" s="121"/>
      <c r="R964" s="121"/>
      <c r="S964" s="121"/>
      <c r="T964" s="121"/>
    </row>
    <row r="965" spans="1:20" ht="15.75" customHeight="1" x14ac:dyDescent="0.25">
      <c r="A965" s="121"/>
      <c r="B965" s="121"/>
      <c r="C965" s="121"/>
      <c r="D965" s="121"/>
      <c r="E965" s="121"/>
      <c r="F965" s="121"/>
      <c r="G965" s="121"/>
      <c r="H965" s="121"/>
      <c r="I965" s="121"/>
      <c r="J965" s="121"/>
      <c r="K965" s="121"/>
      <c r="L965" s="121"/>
      <c r="M965" s="121"/>
      <c r="N965" s="121"/>
      <c r="O965" s="121"/>
      <c r="P965" s="121"/>
      <c r="Q965" s="121"/>
      <c r="R965" s="121"/>
      <c r="S965" s="121"/>
      <c r="T965" s="121"/>
    </row>
    <row r="966" spans="1:20" ht="15.75" customHeight="1" x14ac:dyDescent="0.25">
      <c r="A966" s="121"/>
      <c r="B966" s="121"/>
      <c r="C966" s="121"/>
      <c r="D966" s="121"/>
      <c r="E966" s="121"/>
      <c r="F966" s="121"/>
      <c r="G966" s="121"/>
      <c r="H966" s="121"/>
      <c r="I966" s="121"/>
      <c r="J966" s="121"/>
      <c r="K966" s="121"/>
      <c r="L966" s="121"/>
      <c r="M966" s="121"/>
      <c r="N966" s="121"/>
      <c r="O966" s="121"/>
      <c r="P966" s="121"/>
      <c r="Q966" s="121"/>
      <c r="R966" s="121"/>
      <c r="S966" s="121"/>
      <c r="T966" s="121"/>
    </row>
    <row r="967" spans="1:20" ht="15.75" customHeight="1" x14ac:dyDescent="0.25">
      <c r="A967" s="121"/>
      <c r="B967" s="121"/>
      <c r="C967" s="121"/>
      <c r="D967" s="121"/>
      <c r="E967" s="121"/>
      <c r="F967" s="121"/>
      <c r="G967" s="121"/>
      <c r="H967" s="121"/>
      <c r="I967" s="121"/>
      <c r="J967" s="121"/>
      <c r="K967" s="121"/>
      <c r="L967" s="121"/>
      <c r="M967" s="121"/>
      <c r="N967" s="121"/>
      <c r="O967" s="121"/>
      <c r="P967" s="121"/>
      <c r="Q967" s="121"/>
      <c r="R967" s="121"/>
      <c r="S967" s="121"/>
      <c r="T967" s="121"/>
    </row>
    <row r="968" spans="1:20" ht="15.75" customHeight="1" x14ac:dyDescent="0.25">
      <c r="A968" s="121"/>
      <c r="B968" s="121"/>
      <c r="C968" s="121"/>
      <c r="D968" s="121"/>
      <c r="E968" s="121"/>
      <c r="F968" s="121"/>
      <c r="G968" s="121"/>
      <c r="H968" s="121"/>
      <c r="I968" s="121"/>
      <c r="J968" s="121"/>
      <c r="K968" s="121"/>
      <c r="L968" s="121"/>
      <c r="M968" s="121"/>
      <c r="N968" s="121"/>
      <c r="O968" s="121"/>
      <c r="P968" s="121"/>
      <c r="Q968" s="121"/>
      <c r="R968" s="121"/>
      <c r="S968" s="121"/>
      <c r="T968" s="121"/>
    </row>
    <row r="969" spans="1:20" ht="15.75" customHeight="1" x14ac:dyDescent="0.25">
      <c r="A969" s="121"/>
      <c r="B969" s="121"/>
      <c r="C969" s="121"/>
      <c r="D969" s="121"/>
      <c r="E969" s="121"/>
      <c r="F969" s="121"/>
      <c r="G969" s="121"/>
      <c r="H969" s="121"/>
      <c r="I969" s="121"/>
      <c r="J969" s="121"/>
      <c r="K969" s="121"/>
      <c r="L969" s="121"/>
      <c r="M969" s="121"/>
      <c r="N969" s="121"/>
      <c r="O969" s="121"/>
      <c r="P969" s="121"/>
      <c r="Q969" s="121"/>
      <c r="R969" s="121"/>
      <c r="S969" s="121"/>
      <c r="T969" s="121"/>
    </row>
    <row r="970" spans="1:20" ht="15.75" customHeight="1" x14ac:dyDescent="0.25">
      <c r="A970" s="121"/>
      <c r="B970" s="121"/>
      <c r="C970" s="121"/>
      <c r="D970" s="121"/>
      <c r="E970" s="121"/>
      <c r="F970" s="121"/>
      <c r="G970" s="121"/>
      <c r="H970" s="121"/>
      <c r="I970" s="121"/>
      <c r="J970" s="121"/>
      <c r="K970" s="121"/>
      <c r="L970" s="121"/>
      <c r="M970" s="121"/>
      <c r="N970" s="121"/>
      <c r="O970" s="121"/>
      <c r="P970" s="121"/>
      <c r="Q970" s="121"/>
      <c r="R970" s="121"/>
      <c r="S970" s="121"/>
      <c r="T970" s="121"/>
    </row>
    <row r="971" spans="1:20" ht="15.75" customHeight="1" x14ac:dyDescent="0.25">
      <c r="A971" s="121"/>
      <c r="B971" s="121"/>
      <c r="C971" s="121"/>
      <c r="D971" s="121"/>
      <c r="E971" s="121"/>
      <c r="F971" s="121"/>
      <c r="G971" s="121"/>
      <c r="H971" s="121"/>
      <c r="I971" s="121"/>
      <c r="J971" s="121"/>
      <c r="K971" s="121"/>
      <c r="L971" s="121"/>
      <c r="M971" s="121"/>
      <c r="N971" s="121"/>
      <c r="O971" s="121"/>
      <c r="P971" s="121"/>
      <c r="Q971" s="121"/>
      <c r="R971" s="121"/>
      <c r="S971" s="121"/>
      <c r="T971" s="121"/>
    </row>
    <row r="972" spans="1:20" ht="15.75" customHeight="1" x14ac:dyDescent="0.25">
      <c r="A972" s="121"/>
      <c r="B972" s="121"/>
      <c r="C972" s="121"/>
      <c r="D972" s="121"/>
      <c r="E972" s="121"/>
      <c r="F972" s="121"/>
      <c r="G972" s="121"/>
      <c r="H972" s="121"/>
      <c r="I972" s="121"/>
      <c r="J972" s="121"/>
      <c r="K972" s="121"/>
      <c r="L972" s="121"/>
      <c r="M972" s="121"/>
      <c r="N972" s="121"/>
      <c r="O972" s="121"/>
      <c r="P972" s="121"/>
      <c r="Q972" s="121"/>
      <c r="R972" s="121"/>
      <c r="S972" s="121"/>
      <c r="T972" s="121"/>
    </row>
    <row r="973" spans="1:20" ht="15.75" customHeight="1" x14ac:dyDescent="0.25">
      <c r="A973" s="121"/>
      <c r="B973" s="121"/>
      <c r="C973" s="121"/>
      <c r="D973" s="121"/>
      <c r="E973" s="121"/>
      <c r="F973" s="121"/>
      <c r="G973" s="121"/>
      <c r="H973" s="121"/>
      <c r="I973" s="121"/>
      <c r="J973" s="121"/>
      <c r="K973" s="121"/>
      <c r="L973" s="121"/>
      <c r="M973" s="121"/>
      <c r="N973" s="121"/>
      <c r="O973" s="121"/>
      <c r="P973" s="121"/>
      <c r="Q973" s="121"/>
      <c r="R973" s="121"/>
      <c r="S973" s="121"/>
      <c r="T973" s="121"/>
    </row>
    <row r="974" spans="1:20" ht="15.75" customHeight="1" x14ac:dyDescent="0.25">
      <c r="A974" s="121"/>
      <c r="B974" s="121"/>
      <c r="C974" s="121"/>
      <c r="D974" s="121"/>
      <c r="E974" s="121"/>
      <c r="F974" s="121"/>
      <c r="G974" s="121"/>
      <c r="H974" s="121"/>
      <c r="I974" s="121"/>
      <c r="J974" s="121"/>
      <c r="K974" s="121"/>
      <c r="L974" s="121"/>
      <c r="M974" s="121"/>
      <c r="N974" s="121"/>
      <c r="O974" s="121"/>
      <c r="P974" s="121"/>
      <c r="Q974" s="121"/>
      <c r="R974" s="121"/>
      <c r="S974" s="121"/>
      <c r="T974" s="121"/>
    </row>
    <row r="975" spans="1:20" ht="15.75" customHeight="1" x14ac:dyDescent="0.25">
      <c r="A975" s="121"/>
      <c r="B975" s="121"/>
      <c r="C975" s="121"/>
      <c r="D975" s="121"/>
      <c r="E975" s="121"/>
      <c r="F975" s="121"/>
      <c r="G975" s="121"/>
      <c r="H975" s="121"/>
      <c r="I975" s="121"/>
      <c r="J975" s="121"/>
      <c r="K975" s="121"/>
      <c r="L975" s="121"/>
      <c r="M975" s="121"/>
      <c r="N975" s="121"/>
      <c r="O975" s="121"/>
      <c r="P975" s="121"/>
      <c r="Q975" s="121"/>
      <c r="R975" s="121"/>
      <c r="S975" s="121"/>
      <c r="T975" s="121"/>
    </row>
    <row r="976" spans="1:20" ht="15.75" customHeight="1" x14ac:dyDescent="0.25">
      <c r="A976" s="121"/>
      <c r="B976" s="121"/>
      <c r="C976" s="121"/>
      <c r="D976" s="121"/>
      <c r="E976" s="121"/>
      <c r="F976" s="121"/>
      <c r="G976" s="121"/>
      <c r="H976" s="121"/>
      <c r="I976" s="121"/>
      <c r="J976" s="121"/>
      <c r="K976" s="121"/>
      <c r="L976" s="121"/>
      <c r="M976" s="121"/>
      <c r="N976" s="121"/>
      <c r="O976" s="121"/>
      <c r="P976" s="121"/>
      <c r="Q976" s="121"/>
      <c r="R976" s="121"/>
      <c r="S976" s="121"/>
      <c r="T976" s="121"/>
    </row>
    <row r="977" spans="1:20" ht="15.75" customHeight="1" x14ac:dyDescent="0.25">
      <c r="A977" s="121"/>
      <c r="B977" s="121"/>
      <c r="C977" s="121"/>
      <c r="D977" s="121"/>
      <c r="E977" s="121"/>
      <c r="F977" s="121"/>
      <c r="G977" s="121"/>
      <c r="H977" s="121"/>
      <c r="I977" s="121"/>
      <c r="J977" s="121"/>
      <c r="K977" s="121"/>
      <c r="L977" s="121"/>
      <c r="M977" s="121"/>
      <c r="N977" s="121"/>
      <c r="O977" s="121"/>
      <c r="P977" s="121"/>
      <c r="Q977" s="121"/>
      <c r="R977" s="121"/>
      <c r="S977" s="121"/>
      <c r="T977" s="121"/>
    </row>
    <row r="978" spans="1:20" ht="15.75" customHeight="1" x14ac:dyDescent="0.25">
      <c r="A978" s="121"/>
      <c r="B978" s="121"/>
      <c r="C978" s="121"/>
      <c r="D978" s="121"/>
      <c r="E978" s="121"/>
      <c r="F978" s="121"/>
      <c r="G978" s="121"/>
      <c r="H978" s="121"/>
      <c r="I978" s="121"/>
      <c r="J978" s="121"/>
      <c r="K978" s="121"/>
      <c r="L978" s="121"/>
      <c r="M978" s="121"/>
      <c r="N978" s="121"/>
      <c r="O978" s="121"/>
      <c r="P978" s="121"/>
      <c r="Q978" s="121"/>
      <c r="R978" s="121"/>
      <c r="S978" s="121"/>
      <c r="T978" s="121"/>
    </row>
    <row r="979" spans="1:20" ht="15.75" customHeight="1" x14ac:dyDescent="0.25">
      <c r="A979" s="121"/>
      <c r="B979" s="121"/>
      <c r="C979" s="121"/>
      <c r="D979" s="121"/>
      <c r="E979" s="121"/>
      <c r="F979" s="121"/>
      <c r="G979" s="121"/>
      <c r="H979" s="121"/>
      <c r="I979" s="121"/>
      <c r="J979" s="121"/>
      <c r="K979" s="121"/>
      <c r="L979" s="121"/>
      <c r="M979" s="121"/>
      <c r="N979" s="121"/>
      <c r="O979" s="121"/>
      <c r="P979" s="121"/>
      <c r="Q979" s="121"/>
      <c r="R979" s="121"/>
      <c r="S979" s="121"/>
      <c r="T979" s="121"/>
    </row>
    <row r="980" spans="1:20" ht="15.75" customHeight="1" x14ac:dyDescent="0.25">
      <c r="A980" s="121"/>
      <c r="B980" s="121"/>
      <c r="C980" s="121"/>
      <c r="D980" s="121"/>
      <c r="E980" s="121"/>
      <c r="F980" s="121"/>
      <c r="G980" s="121"/>
      <c r="H980" s="121"/>
      <c r="I980" s="121"/>
      <c r="J980" s="121"/>
      <c r="K980" s="121"/>
      <c r="L980" s="121"/>
      <c r="M980" s="121"/>
      <c r="N980" s="121"/>
      <c r="O980" s="121"/>
      <c r="P980" s="121"/>
      <c r="Q980" s="121"/>
      <c r="R980" s="121"/>
      <c r="S980" s="121"/>
      <c r="T980" s="121"/>
    </row>
    <row r="981" spans="1:20" ht="15.75" customHeight="1" x14ac:dyDescent="0.25">
      <c r="A981" s="121"/>
      <c r="B981" s="121"/>
      <c r="C981" s="121"/>
      <c r="D981" s="121"/>
      <c r="E981" s="121"/>
      <c r="F981" s="121"/>
      <c r="G981" s="121"/>
      <c r="H981" s="121"/>
      <c r="I981" s="121"/>
      <c r="J981" s="121"/>
      <c r="K981" s="121"/>
      <c r="L981" s="121"/>
      <c r="M981" s="121"/>
      <c r="N981" s="121"/>
      <c r="O981" s="121"/>
      <c r="P981" s="121"/>
      <c r="Q981" s="121"/>
      <c r="R981" s="121"/>
      <c r="S981" s="121"/>
      <c r="T981" s="121"/>
    </row>
    <row r="982" spans="1:20" ht="15.75" customHeight="1" x14ac:dyDescent="0.25">
      <c r="A982" s="121"/>
      <c r="B982" s="121"/>
      <c r="C982" s="121"/>
      <c r="D982" s="121"/>
      <c r="E982" s="121"/>
      <c r="F982" s="121"/>
      <c r="G982" s="121"/>
      <c r="H982" s="121"/>
      <c r="I982" s="121"/>
      <c r="J982" s="121"/>
      <c r="K982" s="121"/>
      <c r="L982" s="121"/>
      <c r="M982" s="121"/>
      <c r="N982" s="121"/>
      <c r="O982" s="121"/>
      <c r="P982" s="121"/>
      <c r="Q982" s="121"/>
      <c r="R982" s="121"/>
      <c r="S982" s="121"/>
      <c r="T982" s="121"/>
    </row>
    <row r="983" spans="1:20" ht="15.75" customHeight="1" x14ac:dyDescent="0.25">
      <c r="A983" s="121"/>
      <c r="B983" s="121"/>
      <c r="C983" s="121"/>
      <c r="D983" s="121"/>
      <c r="E983" s="121"/>
      <c r="F983" s="121"/>
      <c r="G983" s="121"/>
      <c r="H983" s="121"/>
      <c r="I983" s="121"/>
      <c r="J983" s="121"/>
      <c r="K983" s="121"/>
      <c r="L983" s="121"/>
      <c r="M983" s="121"/>
      <c r="N983" s="121"/>
      <c r="O983" s="121"/>
      <c r="P983" s="121"/>
      <c r="Q983" s="121"/>
      <c r="R983" s="121"/>
      <c r="S983" s="121"/>
      <c r="T983" s="121"/>
    </row>
    <row r="984" spans="1:20" ht="15.75" customHeight="1" x14ac:dyDescent="0.25">
      <c r="A984" s="121"/>
      <c r="B984" s="121"/>
      <c r="C984" s="121"/>
      <c r="D984" s="121"/>
      <c r="E984" s="121"/>
      <c r="F984" s="121"/>
      <c r="G984" s="121"/>
      <c r="H984" s="121"/>
      <c r="I984" s="121"/>
      <c r="J984" s="121"/>
      <c r="K984" s="121"/>
      <c r="L984" s="121"/>
      <c r="M984" s="121"/>
      <c r="N984" s="121"/>
      <c r="O984" s="121"/>
      <c r="P984" s="121"/>
      <c r="Q984" s="121"/>
      <c r="R984" s="121"/>
      <c r="S984" s="121"/>
      <c r="T984" s="121"/>
    </row>
    <row r="985" spans="1:20" ht="15.75" customHeight="1" x14ac:dyDescent="0.25">
      <c r="A985" s="121"/>
      <c r="B985" s="121"/>
      <c r="C985" s="121"/>
      <c r="D985" s="121"/>
      <c r="E985" s="121"/>
      <c r="F985" s="121"/>
      <c r="G985" s="121"/>
      <c r="H985" s="121"/>
      <c r="I985" s="121"/>
      <c r="J985" s="121"/>
      <c r="K985" s="121"/>
      <c r="L985" s="121"/>
      <c r="M985" s="121"/>
      <c r="N985" s="121"/>
      <c r="O985" s="121"/>
      <c r="P985" s="121"/>
      <c r="Q985" s="121"/>
      <c r="R985" s="121"/>
      <c r="S985" s="121"/>
      <c r="T985" s="121"/>
    </row>
    <row r="986" spans="1:20" ht="15.75" customHeight="1" x14ac:dyDescent="0.25">
      <c r="A986" s="121"/>
      <c r="B986" s="121"/>
      <c r="C986" s="121"/>
      <c r="D986" s="121"/>
      <c r="E986" s="121"/>
      <c r="F986" s="121"/>
      <c r="G986" s="121"/>
      <c r="H986" s="121"/>
      <c r="I986" s="121"/>
      <c r="J986" s="121"/>
      <c r="K986" s="121"/>
      <c r="L986" s="121"/>
      <c r="M986" s="121"/>
      <c r="N986" s="121"/>
      <c r="O986" s="121"/>
      <c r="P986" s="121"/>
      <c r="Q986" s="121"/>
      <c r="R986" s="121"/>
      <c r="S986" s="121"/>
      <c r="T986" s="121"/>
    </row>
    <row r="987" spans="1:20" ht="15.75" customHeight="1" x14ac:dyDescent="0.25">
      <c r="A987" s="121"/>
      <c r="B987" s="121"/>
      <c r="C987" s="121"/>
      <c r="D987" s="121"/>
      <c r="E987" s="121"/>
      <c r="F987" s="121"/>
      <c r="G987" s="121"/>
      <c r="H987" s="121"/>
      <c r="I987" s="121"/>
      <c r="J987" s="121"/>
      <c r="K987" s="121"/>
      <c r="L987" s="121"/>
      <c r="M987" s="121"/>
      <c r="N987" s="121"/>
      <c r="O987" s="121"/>
      <c r="P987" s="121"/>
      <c r="Q987" s="121"/>
      <c r="R987" s="121"/>
      <c r="S987" s="121"/>
      <c r="T987" s="121"/>
    </row>
    <row r="988" spans="1:20" ht="15.75" customHeight="1" x14ac:dyDescent="0.25">
      <c r="A988" s="121"/>
      <c r="B988" s="121"/>
      <c r="C988" s="121"/>
      <c r="D988" s="121"/>
      <c r="E988" s="121"/>
      <c r="F988" s="121"/>
      <c r="G988" s="121"/>
      <c r="H988" s="121"/>
      <c r="I988" s="121"/>
      <c r="J988" s="121"/>
      <c r="K988" s="121"/>
      <c r="L988" s="121"/>
      <c r="M988" s="121"/>
      <c r="N988" s="121"/>
      <c r="O988" s="121"/>
      <c r="P988" s="121"/>
      <c r="Q988" s="121"/>
      <c r="R988" s="121"/>
      <c r="S988" s="121"/>
      <c r="T988" s="121"/>
    </row>
    <row r="989" spans="1:20" ht="15.75" customHeight="1" x14ac:dyDescent="0.25">
      <c r="A989" s="121"/>
      <c r="B989" s="121"/>
      <c r="C989" s="121"/>
      <c r="D989" s="121"/>
      <c r="E989" s="121"/>
      <c r="F989" s="121"/>
      <c r="G989" s="121"/>
      <c r="H989" s="121"/>
      <c r="I989" s="121"/>
      <c r="J989" s="121"/>
      <c r="K989" s="121"/>
      <c r="L989" s="121"/>
      <c r="M989" s="121"/>
      <c r="N989" s="121"/>
      <c r="O989" s="121"/>
      <c r="P989" s="121"/>
      <c r="Q989" s="121"/>
      <c r="R989" s="121"/>
      <c r="S989" s="121"/>
      <c r="T989" s="121"/>
    </row>
    <row r="990" spans="1:20" ht="15.75" customHeight="1" x14ac:dyDescent="0.25">
      <c r="A990" s="121"/>
      <c r="B990" s="121"/>
      <c r="C990" s="121"/>
      <c r="D990" s="121"/>
      <c r="E990" s="121"/>
      <c r="F990" s="121"/>
      <c r="G990" s="121"/>
      <c r="H990" s="121"/>
      <c r="I990" s="121"/>
      <c r="J990" s="121"/>
      <c r="K990" s="121"/>
      <c r="L990" s="121"/>
      <c r="M990" s="121"/>
      <c r="N990" s="121"/>
      <c r="O990" s="121"/>
      <c r="P990" s="121"/>
      <c r="Q990" s="121"/>
      <c r="R990" s="121"/>
      <c r="S990" s="121"/>
      <c r="T990" s="121"/>
    </row>
    <row r="991" spans="1:20" ht="15.75" customHeight="1" x14ac:dyDescent="0.25">
      <c r="A991" s="121"/>
      <c r="B991" s="121"/>
      <c r="C991" s="121"/>
      <c r="D991" s="121"/>
      <c r="E991" s="121"/>
      <c r="F991" s="121"/>
      <c r="G991" s="121"/>
      <c r="H991" s="121"/>
      <c r="I991" s="121"/>
      <c r="J991" s="121"/>
      <c r="K991" s="121"/>
      <c r="L991" s="121"/>
      <c r="M991" s="121"/>
      <c r="N991" s="121"/>
      <c r="O991" s="121"/>
      <c r="P991" s="121"/>
      <c r="Q991" s="121"/>
      <c r="R991" s="121"/>
      <c r="S991" s="121"/>
      <c r="T991" s="121"/>
    </row>
    <row r="992" spans="1:20" ht="15.75" customHeight="1" x14ac:dyDescent="0.25">
      <c r="A992" s="121"/>
      <c r="B992" s="121"/>
      <c r="C992" s="121"/>
      <c r="D992" s="121"/>
      <c r="E992" s="121"/>
      <c r="F992" s="121"/>
      <c r="G992" s="121"/>
      <c r="H992" s="121"/>
      <c r="I992" s="121"/>
      <c r="J992" s="121"/>
      <c r="K992" s="121"/>
      <c r="L992" s="121"/>
      <c r="M992" s="121"/>
      <c r="N992" s="121"/>
      <c r="O992" s="121"/>
      <c r="P992" s="121"/>
      <c r="Q992" s="121"/>
      <c r="R992" s="121"/>
      <c r="S992" s="121"/>
      <c r="T992" s="121"/>
    </row>
    <row r="993" spans="1:20" ht="15.75" customHeight="1" x14ac:dyDescent="0.25">
      <c r="A993" s="121"/>
      <c r="B993" s="121"/>
      <c r="C993" s="121"/>
      <c r="D993" s="121"/>
      <c r="E993" s="121"/>
      <c r="F993" s="121"/>
      <c r="G993" s="121"/>
      <c r="H993" s="121"/>
      <c r="I993" s="121"/>
      <c r="J993" s="121"/>
      <c r="K993" s="121"/>
      <c r="L993" s="121"/>
      <c r="M993" s="121"/>
      <c r="N993" s="121"/>
      <c r="O993" s="121"/>
      <c r="P993" s="121"/>
      <c r="Q993" s="121"/>
      <c r="R993" s="121"/>
      <c r="S993" s="121"/>
      <c r="T993" s="121"/>
    </row>
    <row r="994" spans="1:20" ht="15.75" customHeight="1" x14ac:dyDescent="0.25">
      <c r="A994" s="121"/>
      <c r="B994" s="121"/>
      <c r="C994" s="121"/>
      <c r="D994" s="121"/>
      <c r="E994" s="121"/>
      <c r="F994" s="121"/>
      <c r="G994" s="121"/>
      <c r="H994" s="121"/>
      <c r="I994" s="121"/>
      <c r="J994" s="121"/>
      <c r="K994" s="121"/>
      <c r="L994" s="121"/>
      <c r="M994" s="121"/>
      <c r="N994" s="121"/>
      <c r="O994" s="121"/>
      <c r="P994" s="121"/>
      <c r="Q994" s="121"/>
      <c r="R994" s="121"/>
      <c r="S994" s="121"/>
      <c r="T994" s="121"/>
    </row>
    <row r="995" spans="1:20" ht="15.75" customHeight="1" x14ac:dyDescent="0.25">
      <c r="A995" s="121"/>
      <c r="B995" s="121"/>
      <c r="C995" s="121"/>
      <c r="D995" s="121"/>
      <c r="E995" s="121"/>
      <c r="F995" s="121"/>
      <c r="G995" s="121"/>
      <c r="H995" s="121"/>
      <c r="I995" s="121"/>
      <c r="J995" s="121"/>
      <c r="K995" s="121"/>
      <c r="L995" s="121"/>
      <c r="M995" s="121"/>
      <c r="N995" s="121"/>
      <c r="O995" s="121"/>
      <c r="P995" s="121"/>
      <c r="Q995" s="121"/>
      <c r="R995" s="121"/>
      <c r="S995" s="121"/>
      <c r="T995" s="121"/>
    </row>
    <row r="996" spans="1:20" ht="15.75" customHeight="1" x14ac:dyDescent="0.25">
      <c r="A996" s="121"/>
      <c r="B996" s="121"/>
      <c r="C996" s="121"/>
      <c r="D996" s="121"/>
      <c r="E996" s="121"/>
      <c r="F996" s="121"/>
      <c r="G996" s="121"/>
      <c r="H996" s="121"/>
      <c r="I996" s="121"/>
      <c r="J996" s="121"/>
      <c r="K996" s="121"/>
      <c r="L996" s="121"/>
      <c r="M996" s="121"/>
      <c r="N996" s="121"/>
      <c r="O996" s="121"/>
      <c r="P996" s="121"/>
      <c r="Q996" s="121"/>
      <c r="R996" s="121"/>
      <c r="S996" s="121"/>
      <c r="T996" s="121"/>
    </row>
    <row r="997" spans="1:20" ht="15.75" customHeight="1" x14ac:dyDescent="0.25">
      <c r="A997" s="121"/>
      <c r="B997" s="121"/>
      <c r="C997" s="121"/>
      <c r="D997" s="121"/>
      <c r="E997" s="121"/>
      <c r="F997" s="121"/>
      <c r="G997" s="121"/>
      <c r="H997" s="121"/>
      <c r="I997" s="121"/>
      <c r="J997" s="121"/>
      <c r="K997" s="121"/>
      <c r="L997" s="121"/>
      <c r="M997" s="121"/>
      <c r="N997" s="121"/>
      <c r="O997" s="121"/>
      <c r="P997" s="121"/>
      <c r="Q997" s="121"/>
      <c r="R997" s="121"/>
      <c r="S997" s="121"/>
      <c r="T997" s="121"/>
    </row>
    <row r="998" spans="1:20" ht="15.75" customHeight="1" x14ac:dyDescent="0.25">
      <c r="A998" s="121"/>
      <c r="B998" s="121"/>
      <c r="C998" s="121"/>
      <c r="D998" s="121"/>
      <c r="E998" s="121"/>
      <c r="F998" s="121"/>
      <c r="G998" s="121"/>
      <c r="H998" s="121"/>
      <c r="I998" s="121"/>
      <c r="J998" s="121"/>
      <c r="K998" s="121"/>
      <c r="L998" s="121"/>
      <c r="M998" s="121"/>
      <c r="N998" s="121"/>
      <c r="O998" s="121"/>
      <c r="P998" s="121"/>
      <c r="Q998" s="121"/>
      <c r="R998" s="121"/>
      <c r="S998" s="121"/>
      <c r="T998" s="121"/>
    </row>
    <row r="999" spans="1:20" ht="15.75" customHeight="1" x14ac:dyDescent="0.25">
      <c r="A999" s="121"/>
      <c r="B999" s="121"/>
      <c r="C999" s="121"/>
      <c r="D999" s="121"/>
      <c r="E999" s="121"/>
      <c r="F999" s="121"/>
      <c r="G999" s="121"/>
      <c r="H999" s="121"/>
      <c r="I999" s="121"/>
      <c r="J999" s="121"/>
      <c r="K999" s="121"/>
      <c r="L999" s="121"/>
      <c r="M999" s="121"/>
      <c r="N999" s="121"/>
      <c r="O999" s="121"/>
      <c r="P999" s="121"/>
      <c r="Q999" s="121"/>
      <c r="R999" s="121"/>
      <c r="S999" s="121"/>
      <c r="T999" s="121"/>
    </row>
    <row r="1000" spans="1:20" ht="15.75" customHeight="1" x14ac:dyDescent="0.25">
      <c r="A1000" s="121"/>
      <c r="B1000" s="121"/>
      <c r="C1000" s="121"/>
      <c r="D1000" s="121"/>
      <c r="E1000" s="121"/>
      <c r="F1000" s="121"/>
      <c r="G1000" s="121"/>
      <c r="H1000" s="121"/>
      <c r="I1000" s="121"/>
      <c r="J1000" s="121"/>
      <c r="K1000" s="121"/>
      <c r="L1000" s="121"/>
      <c r="M1000" s="121"/>
      <c r="N1000" s="121"/>
      <c r="O1000" s="121"/>
      <c r="P1000" s="121"/>
      <c r="Q1000" s="121"/>
      <c r="R1000" s="121"/>
      <c r="S1000" s="121"/>
      <c r="T1000" s="121"/>
    </row>
  </sheetData>
  <mergeCells count="7">
    <mergeCell ref="B63:B65"/>
    <mergeCell ref="B50:B51"/>
    <mergeCell ref="B52:B53"/>
    <mergeCell ref="B54:B55"/>
    <mergeCell ref="B56:B58"/>
    <mergeCell ref="B59:B60"/>
    <mergeCell ref="B61:B62"/>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3"/>
  <dimension ref="A1:S97"/>
  <sheetViews>
    <sheetView topLeftCell="A37" zoomScale="70" zoomScaleNormal="70" workbookViewId="0">
      <selection activeCell="C43" sqref="C43"/>
    </sheetView>
  </sheetViews>
  <sheetFormatPr baseColWidth="10" defaultRowHeight="15" x14ac:dyDescent="0.25"/>
  <cols>
    <col min="1" max="1" width="47.140625" customWidth="1"/>
    <col min="2" max="2" width="52.7109375" customWidth="1"/>
    <col min="8" max="8" width="57.42578125" customWidth="1"/>
    <col min="9" max="9" width="27.140625" bestFit="1" customWidth="1"/>
    <col min="10" max="10" width="14.42578125" customWidth="1"/>
    <col min="12" max="12" width="90.28515625" bestFit="1" customWidth="1"/>
    <col min="13" max="13" width="5" bestFit="1" customWidth="1"/>
    <col min="14" max="14" width="23.5703125" customWidth="1"/>
    <col min="15" max="15" width="27.28515625" customWidth="1"/>
    <col min="16" max="16" width="25.7109375" customWidth="1"/>
  </cols>
  <sheetData>
    <row r="1" spans="1:19" x14ac:dyDescent="0.25">
      <c r="A1" t="s">
        <v>108</v>
      </c>
      <c r="C1" t="s">
        <v>109</v>
      </c>
      <c r="H1" t="s">
        <v>108</v>
      </c>
      <c r="I1" t="s">
        <v>111</v>
      </c>
      <c r="J1" t="s">
        <v>4</v>
      </c>
      <c r="L1" t="s">
        <v>39</v>
      </c>
      <c r="N1" t="s">
        <v>3</v>
      </c>
    </row>
    <row r="2" spans="1:19" ht="25.5" x14ac:dyDescent="0.25">
      <c r="A2" t="s">
        <v>89</v>
      </c>
      <c r="C2" t="s">
        <v>214</v>
      </c>
      <c r="H2" t="s">
        <v>96</v>
      </c>
      <c r="I2" s="3" t="s">
        <v>110</v>
      </c>
      <c r="J2" s="22">
        <v>0.2</v>
      </c>
      <c r="L2" t="s">
        <v>70</v>
      </c>
      <c r="M2">
        <v>2</v>
      </c>
      <c r="N2" s="20">
        <v>0.2</v>
      </c>
      <c r="O2" s="3" t="s">
        <v>38</v>
      </c>
    </row>
    <row r="3" spans="1:19" ht="25.5" x14ac:dyDescent="0.25">
      <c r="A3" t="s">
        <v>185</v>
      </c>
      <c r="C3" t="s">
        <v>186</v>
      </c>
      <c r="H3" t="s">
        <v>64</v>
      </c>
      <c r="I3" s="4" t="s">
        <v>61</v>
      </c>
      <c r="J3" s="23">
        <v>0.4</v>
      </c>
      <c r="L3" t="s">
        <v>71</v>
      </c>
      <c r="M3">
        <v>24</v>
      </c>
      <c r="N3" s="20">
        <v>0.4</v>
      </c>
      <c r="O3" s="4" t="s">
        <v>40</v>
      </c>
      <c r="S3" t="s">
        <v>265</v>
      </c>
    </row>
    <row r="4" spans="1:19" ht="51" x14ac:dyDescent="0.25">
      <c r="A4" t="s">
        <v>90</v>
      </c>
      <c r="C4" t="s">
        <v>85</v>
      </c>
      <c r="H4" t="s">
        <v>65</v>
      </c>
      <c r="I4" s="5" t="s">
        <v>58</v>
      </c>
      <c r="J4" s="24">
        <v>0.6</v>
      </c>
      <c r="L4" t="s">
        <v>72</v>
      </c>
      <c r="M4">
        <v>500</v>
      </c>
      <c r="N4" s="20">
        <v>0.6</v>
      </c>
      <c r="O4" s="5" t="s">
        <v>75</v>
      </c>
      <c r="S4" s="5" t="s">
        <v>58</v>
      </c>
    </row>
    <row r="5" spans="1:19" ht="25.5" x14ac:dyDescent="0.25">
      <c r="C5" t="s">
        <v>189</v>
      </c>
      <c r="H5" t="s">
        <v>66</v>
      </c>
      <c r="I5" s="6" t="s">
        <v>6</v>
      </c>
      <c r="J5" s="25">
        <v>0.8</v>
      </c>
      <c r="L5" t="s">
        <v>73</v>
      </c>
      <c r="M5">
        <v>5000</v>
      </c>
      <c r="N5" s="20">
        <v>0.8</v>
      </c>
      <c r="O5" s="6" t="s">
        <v>5</v>
      </c>
      <c r="S5" s="6" t="s">
        <v>6</v>
      </c>
    </row>
    <row r="6" spans="1:19" ht="51" x14ac:dyDescent="0.25">
      <c r="H6" t="s">
        <v>67</v>
      </c>
      <c r="I6" s="7" t="s">
        <v>62</v>
      </c>
      <c r="J6" s="26">
        <v>1</v>
      </c>
      <c r="L6" t="s">
        <v>74</v>
      </c>
      <c r="M6">
        <v>5000</v>
      </c>
      <c r="N6" s="20">
        <v>1</v>
      </c>
      <c r="O6" s="7" t="s">
        <v>41</v>
      </c>
      <c r="S6" s="7" t="s">
        <v>62</v>
      </c>
    </row>
    <row r="7" spans="1:19" ht="25.5" x14ac:dyDescent="0.25">
      <c r="H7" t="s">
        <v>68</v>
      </c>
      <c r="I7" s="3" t="s">
        <v>110</v>
      </c>
      <c r="J7" s="22">
        <v>0.2</v>
      </c>
    </row>
    <row r="8" spans="1:19" ht="25.5" x14ac:dyDescent="0.25">
      <c r="A8" t="s">
        <v>3</v>
      </c>
      <c r="H8" t="s">
        <v>187</v>
      </c>
      <c r="I8" s="4" t="s">
        <v>61</v>
      </c>
      <c r="J8" s="23">
        <v>0.4</v>
      </c>
    </row>
    <row r="9" spans="1:19" ht="25.5" x14ac:dyDescent="0.25">
      <c r="A9" t="s">
        <v>1</v>
      </c>
      <c r="H9" t="s">
        <v>69</v>
      </c>
      <c r="I9" s="5" t="s">
        <v>58</v>
      </c>
      <c r="J9" s="24">
        <v>0.6</v>
      </c>
    </row>
    <row r="10" spans="1:19" ht="25.5" x14ac:dyDescent="0.25">
      <c r="A10" t="s">
        <v>115</v>
      </c>
      <c r="H10" t="s">
        <v>188</v>
      </c>
      <c r="I10" s="6" t="s">
        <v>6</v>
      </c>
      <c r="J10" s="25">
        <v>0.8</v>
      </c>
    </row>
    <row r="11" spans="1:19" ht="25.5" x14ac:dyDescent="0.25">
      <c r="H11" t="s">
        <v>76</v>
      </c>
      <c r="I11" s="7" t="s">
        <v>62</v>
      </c>
      <c r="J11" s="26">
        <v>1</v>
      </c>
    </row>
    <row r="12" spans="1:19" ht="26.25" x14ac:dyDescent="0.4">
      <c r="I12" s="21"/>
    </row>
    <row r="15" spans="1:19" x14ac:dyDescent="0.25">
      <c r="A15" s="27" t="s">
        <v>115</v>
      </c>
      <c r="B15" s="27"/>
    </row>
    <row r="16" spans="1:19" ht="42.75" x14ac:dyDescent="0.25">
      <c r="A16" t="s">
        <v>12</v>
      </c>
      <c r="B16" s="28" t="s">
        <v>3</v>
      </c>
      <c r="N16" s="94" t="s">
        <v>1</v>
      </c>
      <c r="O16" s="94" t="s">
        <v>3</v>
      </c>
      <c r="P16" s="94" t="s">
        <v>267</v>
      </c>
      <c r="Q16" s="94" t="s">
        <v>268</v>
      </c>
    </row>
    <row r="17" spans="1:17" ht="33" x14ac:dyDescent="0.25">
      <c r="A17" t="s">
        <v>13</v>
      </c>
      <c r="B17" s="28" t="s">
        <v>3</v>
      </c>
      <c r="I17" s="30" t="s">
        <v>108</v>
      </c>
      <c r="J17" s="30" t="s">
        <v>112</v>
      </c>
      <c r="K17" t="s">
        <v>113</v>
      </c>
      <c r="L17" t="s">
        <v>114</v>
      </c>
      <c r="N17" s="95" t="s">
        <v>58</v>
      </c>
      <c r="O17" s="95" t="s">
        <v>282</v>
      </c>
      <c r="P17" s="95" t="str">
        <f t="shared" ref="P17:P36" si="0">+CONCATENATE(N17,"-",O17)</f>
        <v>Moderado-Rara Vez</v>
      </c>
      <c r="Q17" s="95" t="s">
        <v>58</v>
      </c>
    </row>
    <row r="18" spans="1:17" ht="33" x14ac:dyDescent="0.25">
      <c r="A18" t="s">
        <v>14</v>
      </c>
      <c r="B18" s="28" t="s">
        <v>1</v>
      </c>
      <c r="I18" s="3" t="s">
        <v>110</v>
      </c>
      <c r="J18" s="3" t="s">
        <v>38</v>
      </c>
      <c r="K18" t="str">
        <f>CONCATENATE(I18,J18)</f>
        <v>LeveMuy Baja</v>
      </c>
      <c r="L18" t="s">
        <v>59</v>
      </c>
      <c r="N18" s="95" t="s">
        <v>58</v>
      </c>
      <c r="O18" s="95" t="s">
        <v>274</v>
      </c>
      <c r="P18" s="95" t="str">
        <f t="shared" si="0"/>
        <v>Moderado-Improbable</v>
      </c>
      <c r="Q18" s="95" t="s">
        <v>58</v>
      </c>
    </row>
    <row r="19" spans="1:17" ht="33" x14ac:dyDescent="0.25">
      <c r="B19" s="28"/>
      <c r="I19" s="3" t="s">
        <v>110</v>
      </c>
      <c r="J19" s="4" t="s">
        <v>40</v>
      </c>
      <c r="K19" t="str">
        <f t="shared" ref="K19:K42" si="1">CONCATENATE(I19,J19)</f>
        <v>LeveBaja</v>
      </c>
      <c r="L19" t="s">
        <v>59</v>
      </c>
      <c r="N19" s="95" t="s">
        <v>61</v>
      </c>
      <c r="O19" s="95" t="s">
        <v>273</v>
      </c>
      <c r="P19" s="95" t="str">
        <f t="shared" si="0"/>
        <v>Menor-Posible</v>
      </c>
      <c r="Q19" s="95" t="s">
        <v>58</v>
      </c>
    </row>
    <row r="20" spans="1:17" ht="33" x14ac:dyDescent="0.25">
      <c r="B20" s="28"/>
      <c r="I20" s="3" t="s">
        <v>110</v>
      </c>
      <c r="J20" s="5" t="s">
        <v>75</v>
      </c>
      <c r="K20" t="str">
        <f t="shared" si="1"/>
        <v>LeveMedia</v>
      </c>
      <c r="L20" t="s">
        <v>58</v>
      </c>
      <c r="N20" s="95" t="s">
        <v>60</v>
      </c>
      <c r="O20" s="95" t="s">
        <v>272</v>
      </c>
      <c r="P20" s="95" t="str">
        <f t="shared" si="0"/>
        <v>Insignificante-Probable</v>
      </c>
      <c r="Q20" s="95" t="s">
        <v>58</v>
      </c>
    </row>
    <row r="21" spans="1:17" ht="25.5" x14ac:dyDescent="0.25">
      <c r="A21" s="27" t="s">
        <v>117</v>
      </c>
      <c r="B21" s="28"/>
      <c r="I21" s="3" t="s">
        <v>110</v>
      </c>
      <c r="J21" s="6" t="s">
        <v>5</v>
      </c>
      <c r="K21" t="str">
        <f t="shared" si="1"/>
        <v>LeveAlta</v>
      </c>
      <c r="L21" t="s">
        <v>58</v>
      </c>
      <c r="N21" s="95" t="s">
        <v>6</v>
      </c>
      <c r="O21" s="95" t="s">
        <v>282</v>
      </c>
      <c r="P21" s="95" t="str">
        <f t="shared" si="0"/>
        <v>Mayor-Rara Vez</v>
      </c>
      <c r="Q21" s="95" t="s">
        <v>57</v>
      </c>
    </row>
    <row r="22" spans="1:17" ht="25.5" x14ac:dyDescent="0.25">
      <c r="A22" t="s">
        <v>30</v>
      </c>
      <c r="B22" s="28"/>
      <c r="I22" s="3" t="s">
        <v>110</v>
      </c>
      <c r="J22" s="7" t="s">
        <v>41</v>
      </c>
      <c r="K22" t="str">
        <f t="shared" si="1"/>
        <v>LeveMuy Alta</v>
      </c>
      <c r="L22" t="s">
        <v>57</v>
      </c>
      <c r="N22" s="95" t="s">
        <v>6</v>
      </c>
      <c r="O22" s="95" t="s">
        <v>274</v>
      </c>
      <c r="P22" s="95" t="str">
        <f t="shared" si="0"/>
        <v>Mayor-Improbable</v>
      </c>
      <c r="Q22" s="95" t="s">
        <v>57</v>
      </c>
    </row>
    <row r="23" spans="1:17" ht="25.5" x14ac:dyDescent="0.25">
      <c r="A23" t="s">
        <v>118</v>
      </c>
      <c r="B23" s="28"/>
      <c r="I23" s="4" t="s">
        <v>61</v>
      </c>
      <c r="J23" s="3" t="s">
        <v>38</v>
      </c>
      <c r="K23" t="str">
        <f t="shared" si="1"/>
        <v>MenorMuy Baja</v>
      </c>
      <c r="L23" t="s">
        <v>59</v>
      </c>
      <c r="N23" s="95" t="s">
        <v>58</v>
      </c>
      <c r="O23" s="95" t="s">
        <v>273</v>
      </c>
      <c r="P23" s="95" t="str">
        <f t="shared" si="0"/>
        <v>Moderado-Posible</v>
      </c>
      <c r="Q23" s="95" t="s">
        <v>57</v>
      </c>
    </row>
    <row r="24" spans="1:17" ht="25.5" x14ac:dyDescent="0.25">
      <c r="B24" s="28"/>
      <c r="I24" s="4" t="s">
        <v>61</v>
      </c>
      <c r="J24" s="4" t="s">
        <v>40</v>
      </c>
      <c r="K24" t="str">
        <f t="shared" si="1"/>
        <v>MenorBaja</v>
      </c>
      <c r="L24" t="s">
        <v>58</v>
      </c>
      <c r="N24" s="95" t="s">
        <v>58</v>
      </c>
      <c r="O24" s="95" t="s">
        <v>272</v>
      </c>
      <c r="P24" s="95" t="str">
        <f t="shared" si="0"/>
        <v>Moderado-Probable</v>
      </c>
      <c r="Q24" s="95" t="s">
        <v>57</v>
      </c>
    </row>
    <row r="25" spans="1:17" ht="25.5" x14ac:dyDescent="0.25">
      <c r="B25" s="28"/>
      <c r="I25" s="4" t="s">
        <v>61</v>
      </c>
      <c r="J25" s="5" t="s">
        <v>75</v>
      </c>
      <c r="K25" t="str">
        <f t="shared" si="1"/>
        <v>MenorMedia</v>
      </c>
      <c r="L25" t="s">
        <v>58</v>
      </c>
      <c r="N25" s="95" t="s">
        <v>61</v>
      </c>
      <c r="O25" s="95" t="s">
        <v>272</v>
      </c>
      <c r="P25" s="95" t="str">
        <f t="shared" si="0"/>
        <v>Menor-Probable</v>
      </c>
      <c r="Q25" s="95" t="s">
        <v>57</v>
      </c>
    </row>
    <row r="26" spans="1:17" ht="25.5" x14ac:dyDescent="0.25">
      <c r="B26" s="28"/>
      <c r="I26" s="4" t="s">
        <v>61</v>
      </c>
      <c r="J26" s="6" t="s">
        <v>5</v>
      </c>
      <c r="K26" t="str">
        <f t="shared" si="1"/>
        <v>MenorAlta</v>
      </c>
      <c r="L26" t="s">
        <v>58</v>
      </c>
      <c r="N26" s="95" t="s">
        <v>61</v>
      </c>
      <c r="O26" s="95" t="s">
        <v>271</v>
      </c>
      <c r="P26" s="95" t="str">
        <f t="shared" si="0"/>
        <v>Menor-Casi Seguro</v>
      </c>
      <c r="Q26" s="95" t="s">
        <v>57</v>
      </c>
    </row>
    <row r="27" spans="1:17" ht="33" x14ac:dyDescent="0.25">
      <c r="B27" s="28"/>
      <c r="I27" s="4" t="s">
        <v>61</v>
      </c>
      <c r="J27" s="7" t="s">
        <v>41</v>
      </c>
      <c r="K27" t="str">
        <f t="shared" si="1"/>
        <v>MenorMuy Alta</v>
      </c>
      <c r="L27" t="s">
        <v>57</v>
      </c>
      <c r="N27" s="95" t="s">
        <v>60</v>
      </c>
      <c r="O27" s="95" t="s">
        <v>271</v>
      </c>
      <c r="P27" s="95" t="str">
        <f t="shared" si="0"/>
        <v>Insignificante-Casi Seguro</v>
      </c>
      <c r="Q27" s="95" t="s">
        <v>57</v>
      </c>
    </row>
    <row r="28" spans="1:17" ht="25.5" x14ac:dyDescent="0.25">
      <c r="B28" s="28"/>
      <c r="I28" s="5" t="s">
        <v>58</v>
      </c>
      <c r="J28" s="3" t="s">
        <v>38</v>
      </c>
      <c r="K28" t="str">
        <f t="shared" si="1"/>
        <v>ModeradoMuy Baja</v>
      </c>
      <c r="L28" t="s">
        <v>58</v>
      </c>
      <c r="N28" s="95" t="s">
        <v>62</v>
      </c>
      <c r="O28" s="95" t="s">
        <v>282</v>
      </c>
      <c r="P28" s="95" t="str">
        <f t="shared" si="0"/>
        <v>Catastrófico-Rara Vez</v>
      </c>
      <c r="Q28" s="95" t="s">
        <v>56</v>
      </c>
    </row>
    <row r="29" spans="1:17" ht="33.75" thickBot="1" x14ac:dyDescent="0.3">
      <c r="B29" s="28"/>
      <c r="I29" s="5" t="s">
        <v>58</v>
      </c>
      <c r="J29" s="4" t="s">
        <v>40</v>
      </c>
      <c r="K29" t="str">
        <f t="shared" si="1"/>
        <v>ModeradoBaja</v>
      </c>
      <c r="L29" t="s">
        <v>58</v>
      </c>
      <c r="N29" s="95" t="s">
        <v>62</v>
      </c>
      <c r="O29" s="95" t="s">
        <v>274</v>
      </c>
      <c r="P29" s="95" t="str">
        <f t="shared" si="0"/>
        <v>Catastrófico-Improbable</v>
      </c>
      <c r="Q29" s="95" t="s">
        <v>56</v>
      </c>
    </row>
    <row r="30" spans="1:17" ht="33.75" thickBot="1" x14ac:dyDescent="0.35">
      <c r="A30" s="38" t="s">
        <v>121</v>
      </c>
      <c r="B30" s="38" t="s">
        <v>122</v>
      </c>
      <c r="C30" s="62" t="s">
        <v>139</v>
      </c>
      <c r="I30" s="5" t="s">
        <v>58</v>
      </c>
      <c r="J30" s="5" t="s">
        <v>75</v>
      </c>
      <c r="K30" t="str">
        <f t="shared" si="1"/>
        <v>ModeradoMedia</v>
      </c>
      <c r="L30" t="s">
        <v>58</v>
      </c>
      <c r="N30" s="95" t="s">
        <v>6</v>
      </c>
      <c r="O30" s="95" t="s">
        <v>273</v>
      </c>
      <c r="P30" s="95" t="str">
        <f t="shared" si="0"/>
        <v>Mayor-Posible</v>
      </c>
      <c r="Q30" s="95" t="s">
        <v>56</v>
      </c>
    </row>
    <row r="31" spans="1:17" ht="162.75" thickBot="1" x14ac:dyDescent="0.3">
      <c r="A31" s="39" t="s">
        <v>123</v>
      </c>
      <c r="B31" s="40" t="s">
        <v>845</v>
      </c>
      <c r="C31" s="43" t="s">
        <v>140</v>
      </c>
      <c r="I31" s="5" t="s">
        <v>58</v>
      </c>
      <c r="J31" s="6" t="s">
        <v>5</v>
      </c>
      <c r="K31" t="str">
        <f t="shared" si="1"/>
        <v>ModeradoAlta</v>
      </c>
      <c r="L31" t="s">
        <v>57</v>
      </c>
      <c r="N31" s="95" t="s">
        <v>62</v>
      </c>
      <c r="O31" s="95" t="s">
        <v>273</v>
      </c>
      <c r="P31" s="95" t="str">
        <f t="shared" si="0"/>
        <v>Catastrófico-Posible</v>
      </c>
      <c r="Q31" s="95" t="s">
        <v>56</v>
      </c>
    </row>
    <row r="32" spans="1:17" ht="135.75" thickBot="1" x14ac:dyDescent="0.3">
      <c r="A32" s="41" t="s">
        <v>124</v>
      </c>
      <c r="B32" s="40" t="s">
        <v>215</v>
      </c>
      <c r="C32" s="43" t="s">
        <v>141</v>
      </c>
      <c r="I32" s="5" t="s">
        <v>58</v>
      </c>
      <c r="J32" s="7" t="s">
        <v>41</v>
      </c>
      <c r="K32" t="str">
        <f t="shared" si="1"/>
        <v>ModeradoMuy Alta</v>
      </c>
      <c r="L32" t="s">
        <v>57</v>
      </c>
      <c r="N32" s="95" t="s">
        <v>6</v>
      </c>
      <c r="O32" s="95" t="s">
        <v>272</v>
      </c>
      <c r="P32" s="95" t="str">
        <f t="shared" si="0"/>
        <v>Mayor-Probable</v>
      </c>
      <c r="Q32" s="95" t="s">
        <v>56</v>
      </c>
    </row>
    <row r="33" spans="1:17" ht="81.75" thickBot="1" x14ac:dyDescent="0.3">
      <c r="A33" s="41" t="s">
        <v>125</v>
      </c>
      <c r="B33" s="40" t="s">
        <v>846</v>
      </c>
      <c r="C33" s="43" t="s">
        <v>142</v>
      </c>
      <c r="I33" s="6" t="s">
        <v>6</v>
      </c>
      <c r="J33" s="3" t="s">
        <v>38</v>
      </c>
      <c r="K33" t="str">
        <f t="shared" si="1"/>
        <v>MayorMuy Baja</v>
      </c>
      <c r="L33" t="s">
        <v>57</v>
      </c>
      <c r="N33" s="95" t="s">
        <v>62</v>
      </c>
      <c r="O33" s="95" t="s">
        <v>272</v>
      </c>
      <c r="P33" s="95" t="str">
        <f t="shared" si="0"/>
        <v>Catastrófico-Probable</v>
      </c>
      <c r="Q33" s="95" t="s">
        <v>56</v>
      </c>
    </row>
    <row r="34" spans="1:17" ht="81.75" thickBot="1" x14ac:dyDescent="0.35">
      <c r="A34" s="41" t="s">
        <v>190</v>
      </c>
      <c r="B34" s="40" t="s">
        <v>847</v>
      </c>
      <c r="C34" s="43" t="s">
        <v>143</v>
      </c>
      <c r="I34" s="6" t="s">
        <v>6</v>
      </c>
      <c r="J34" s="4" t="s">
        <v>40</v>
      </c>
      <c r="K34" t="str">
        <f t="shared" si="1"/>
        <v>MayorBaja</v>
      </c>
      <c r="L34" t="s">
        <v>57</v>
      </c>
      <c r="N34" s="65" t="s">
        <v>58</v>
      </c>
      <c r="O34" s="95" t="s">
        <v>271</v>
      </c>
      <c r="P34" s="95" t="str">
        <f t="shared" si="0"/>
        <v>Moderado-Casi Seguro</v>
      </c>
      <c r="Q34" s="95" t="s">
        <v>56</v>
      </c>
    </row>
    <row r="35" spans="1:17" ht="108.75" thickBot="1" x14ac:dyDescent="0.3">
      <c r="A35" s="41" t="s">
        <v>126</v>
      </c>
      <c r="B35" s="40" t="s">
        <v>402</v>
      </c>
      <c r="C35" s="44" t="s">
        <v>144</v>
      </c>
      <c r="I35" s="6" t="s">
        <v>6</v>
      </c>
      <c r="J35" s="5" t="s">
        <v>75</v>
      </c>
      <c r="K35" t="str">
        <f t="shared" si="1"/>
        <v>MayorMedia</v>
      </c>
      <c r="L35" t="s">
        <v>57</v>
      </c>
      <c r="N35" s="95" t="s">
        <v>6</v>
      </c>
      <c r="O35" s="95" t="s">
        <v>271</v>
      </c>
      <c r="P35" s="95" t="str">
        <f t="shared" si="0"/>
        <v>Mayor-Casi Seguro</v>
      </c>
      <c r="Q35" s="95" t="s">
        <v>56</v>
      </c>
    </row>
    <row r="36" spans="1:17" ht="108.75" thickBot="1" x14ac:dyDescent="0.3">
      <c r="A36" s="41" t="s">
        <v>127</v>
      </c>
      <c r="B36" s="40" t="s">
        <v>405</v>
      </c>
      <c r="C36" s="44" t="s">
        <v>145</v>
      </c>
      <c r="I36" s="6" t="s">
        <v>6</v>
      </c>
      <c r="J36" s="6" t="s">
        <v>5</v>
      </c>
      <c r="K36" t="str">
        <f t="shared" si="1"/>
        <v>MayorAlta</v>
      </c>
      <c r="L36" t="s">
        <v>57</v>
      </c>
      <c r="N36" s="95" t="s">
        <v>62</v>
      </c>
      <c r="O36" s="95" t="s">
        <v>271</v>
      </c>
      <c r="P36" s="95" t="str">
        <f t="shared" si="0"/>
        <v>Catastrófico-Casi Seguro</v>
      </c>
      <c r="Q36" s="95" t="s">
        <v>56</v>
      </c>
    </row>
    <row r="37" spans="1:17" ht="149.25" thickBot="1" x14ac:dyDescent="0.3">
      <c r="A37" s="41" t="s">
        <v>128</v>
      </c>
      <c r="B37" s="40" t="s">
        <v>848</v>
      </c>
      <c r="C37" s="44" t="s">
        <v>146</v>
      </c>
      <c r="I37" s="6" t="s">
        <v>6</v>
      </c>
      <c r="J37" s="7" t="s">
        <v>41</v>
      </c>
      <c r="K37" t="str">
        <f t="shared" si="1"/>
        <v>MayorMuy Alta</v>
      </c>
      <c r="L37" t="s">
        <v>57</v>
      </c>
    </row>
    <row r="38" spans="1:17" ht="122.25" thickBot="1" x14ac:dyDescent="0.3">
      <c r="A38" s="41" t="s">
        <v>129</v>
      </c>
      <c r="B38" s="40" t="s">
        <v>401</v>
      </c>
      <c r="C38" s="44" t="s">
        <v>406</v>
      </c>
      <c r="I38" s="7" t="s">
        <v>62</v>
      </c>
      <c r="J38" s="3" t="s">
        <v>38</v>
      </c>
      <c r="K38" t="str">
        <f t="shared" si="1"/>
        <v>CatastróficoMuy Baja</v>
      </c>
      <c r="L38" t="s">
        <v>56</v>
      </c>
    </row>
    <row r="39" spans="1:17" ht="81.75" thickBot="1" x14ac:dyDescent="0.3">
      <c r="A39" s="41" t="s">
        <v>130</v>
      </c>
      <c r="B39" s="40" t="s">
        <v>131</v>
      </c>
      <c r="C39" s="44" t="s">
        <v>147</v>
      </c>
      <c r="I39" s="7" t="s">
        <v>62</v>
      </c>
      <c r="J39" s="4" t="s">
        <v>40</v>
      </c>
      <c r="K39" t="str">
        <f t="shared" si="1"/>
        <v>CatastróficoBaja</v>
      </c>
      <c r="L39" t="s">
        <v>56</v>
      </c>
    </row>
    <row r="40" spans="1:17" ht="95.25" thickBot="1" x14ac:dyDescent="0.3">
      <c r="A40" s="41" t="s">
        <v>132</v>
      </c>
      <c r="B40" s="40" t="s">
        <v>400</v>
      </c>
      <c r="C40" s="44" t="s">
        <v>148</v>
      </c>
      <c r="I40" s="7" t="s">
        <v>62</v>
      </c>
      <c r="J40" s="5" t="s">
        <v>75</v>
      </c>
      <c r="K40" t="str">
        <f t="shared" si="1"/>
        <v>CatastróficoMedia</v>
      </c>
      <c r="L40" t="s">
        <v>56</v>
      </c>
    </row>
    <row r="41" spans="1:17" ht="41.25" thickBot="1" x14ac:dyDescent="0.3">
      <c r="A41" s="41" t="s">
        <v>133</v>
      </c>
      <c r="B41" s="40" t="s">
        <v>849</v>
      </c>
      <c r="C41" s="44" t="s">
        <v>147</v>
      </c>
      <c r="I41" s="7" t="s">
        <v>62</v>
      </c>
      <c r="J41" s="6" t="s">
        <v>5</v>
      </c>
      <c r="K41" t="str">
        <f t="shared" si="1"/>
        <v>CatastróficoAlta</v>
      </c>
      <c r="L41" t="s">
        <v>56</v>
      </c>
    </row>
    <row r="42" spans="1:17" ht="95.25" thickBot="1" x14ac:dyDescent="0.35">
      <c r="A42" s="41" t="s">
        <v>134</v>
      </c>
      <c r="B42" s="40" t="s">
        <v>850</v>
      </c>
      <c r="C42" s="44" t="s">
        <v>147</v>
      </c>
      <c r="I42" s="7" t="s">
        <v>62</v>
      </c>
      <c r="J42" s="7" t="s">
        <v>41</v>
      </c>
      <c r="K42" t="str">
        <f t="shared" si="1"/>
        <v>CatastróficoMuy Alta</v>
      </c>
      <c r="L42" t="s">
        <v>56</v>
      </c>
      <c r="N42" s="65"/>
      <c r="O42" s="65"/>
      <c r="P42" s="65"/>
      <c r="Q42" s="65"/>
    </row>
    <row r="43" spans="1:17" ht="41.25" thickBot="1" x14ac:dyDescent="0.3">
      <c r="A43" s="41" t="s">
        <v>135</v>
      </c>
      <c r="B43" s="40" t="s">
        <v>851</v>
      </c>
      <c r="C43" s="43" t="s">
        <v>142</v>
      </c>
      <c r="I43" s="29"/>
    </row>
    <row r="44" spans="1:17" ht="122.25" thickBot="1" x14ac:dyDescent="0.3">
      <c r="A44" s="41" t="s">
        <v>136</v>
      </c>
      <c r="B44" s="40" t="s">
        <v>852</v>
      </c>
      <c r="C44" s="44" t="s">
        <v>149</v>
      </c>
      <c r="I44" s="8"/>
    </row>
    <row r="45" spans="1:17" ht="108.75" thickBot="1" x14ac:dyDescent="0.3">
      <c r="A45" s="41" t="s">
        <v>853</v>
      </c>
      <c r="B45" s="40" t="s">
        <v>854</v>
      </c>
      <c r="C45" s="44" t="s">
        <v>406</v>
      </c>
      <c r="I45" s="8"/>
    </row>
    <row r="46" spans="1:17" ht="149.25" thickBot="1" x14ac:dyDescent="0.3">
      <c r="A46" s="41" t="s">
        <v>137</v>
      </c>
      <c r="B46" s="40" t="s">
        <v>855</v>
      </c>
      <c r="C46" s="44" t="s">
        <v>150</v>
      </c>
      <c r="I46" s="8"/>
    </row>
    <row r="51" spans="1:3" ht="15.75" thickBot="1" x14ac:dyDescent="0.3">
      <c r="A51" s="41"/>
      <c r="B51" s="40"/>
      <c r="C51" s="44"/>
    </row>
    <row r="52" spans="1:3" ht="15.75" thickBot="1" x14ac:dyDescent="0.3">
      <c r="A52" s="41"/>
      <c r="B52" s="40"/>
      <c r="C52" s="44"/>
    </row>
    <row r="58" spans="1:3" x14ac:dyDescent="0.25">
      <c r="A58" t="s">
        <v>171</v>
      </c>
    </row>
    <row r="59" spans="1:3" x14ac:dyDescent="0.25">
      <c r="A59" t="s">
        <v>172</v>
      </c>
    </row>
    <row r="60" spans="1:3" x14ac:dyDescent="0.25">
      <c r="A60" t="s">
        <v>173</v>
      </c>
    </row>
    <row r="62" spans="1:3" ht="15.75" thickBot="1" x14ac:dyDescent="0.3"/>
    <row r="63" spans="1:3" ht="15.75" thickBot="1" x14ac:dyDescent="0.3">
      <c r="A63" s="63" t="s">
        <v>216</v>
      </c>
    </row>
    <row r="64" spans="1:3" ht="16.5" x14ac:dyDescent="0.25">
      <c r="A64" s="64" t="s">
        <v>217</v>
      </c>
    </row>
    <row r="65" spans="1:10" ht="16.5" x14ac:dyDescent="0.25">
      <c r="A65" s="64" t="s">
        <v>218</v>
      </c>
    </row>
    <row r="66" spans="1:10" ht="16.5" x14ac:dyDescent="0.25">
      <c r="A66" s="64" t="s">
        <v>219</v>
      </c>
    </row>
    <row r="67" spans="1:10" ht="16.5" x14ac:dyDescent="0.25">
      <c r="A67" s="64" t="s">
        <v>220</v>
      </c>
    </row>
    <row r="68" spans="1:10" ht="16.5" x14ac:dyDescent="0.25">
      <c r="A68" s="64" t="s">
        <v>221</v>
      </c>
    </row>
    <row r="69" spans="1:10" ht="16.5" x14ac:dyDescent="0.25">
      <c r="A69" s="64" t="s">
        <v>222</v>
      </c>
    </row>
    <row r="70" spans="1:10" ht="16.5" x14ac:dyDescent="0.3">
      <c r="A70" s="62" t="s">
        <v>223</v>
      </c>
    </row>
    <row r="71" spans="1:10" ht="16.5" x14ac:dyDescent="0.25">
      <c r="A71" s="64" t="s">
        <v>224</v>
      </c>
    </row>
    <row r="72" spans="1:10" ht="16.5" x14ac:dyDescent="0.3">
      <c r="A72" s="65" t="s">
        <v>225</v>
      </c>
    </row>
    <row r="77" spans="1:10" ht="28.5" x14ac:dyDescent="0.25">
      <c r="A77" s="91" t="s">
        <v>3</v>
      </c>
      <c r="B77" s="91" t="s">
        <v>3</v>
      </c>
      <c r="G77" s="94" t="s">
        <v>1</v>
      </c>
      <c r="H77" s="94" t="s">
        <v>3</v>
      </c>
      <c r="I77" s="94" t="s">
        <v>267</v>
      </c>
      <c r="J77" s="94" t="s">
        <v>268</v>
      </c>
    </row>
    <row r="78" spans="1:10" ht="16.5" x14ac:dyDescent="0.25">
      <c r="A78" s="92" t="s">
        <v>276</v>
      </c>
      <c r="B78" s="93" t="s">
        <v>271</v>
      </c>
      <c r="G78" s="95" t="s">
        <v>61</v>
      </c>
      <c r="H78" s="93" t="s">
        <v>271</v>
      </c>
      <c r="I78" s="95" t="str">
        <f t="shared" ref="I78:I97" si="2">+CONCATENATE(G78,"-",H78)</f>
        <v>Menor-Casi Seguro</v>
      </c>
      <c r="J78" s="95" t="s">
        <v>57</v>
      </c>
    </row>
    <row r="79" spans="1:10" ht="33" x14ac:dyDescent="0.25">
      <c r="A79" s="92" t="s">
        <v>277</v>
      </c>
      <c r="B79" s="93" t="s">
        <v>272</v>
      </c>
      <c r="G79" s="95" t="s">
        <v>60</v>
      </c>
      <c r="H79" s="93" t="s">
        <v>271</v>
      </c>
      <c r="I79" s="95" t="str">
        <f t="shared" si="2"/>
        <v>Insignificante-Casi Seguro</v>
      </c>
      <c r="J79" s="95" t="s">
        <v>57</v>
      </c>
    </row>
    <row r="80" spans="1:10" ht="33" x14ac:dyDescent="0.3">
      <c r="A80" s="92" t="s">
        <v>278</v>
      </c>
      <c r="B80" s="93" t="s">
        <v>273</v>
      </c>
      <c r="G80" s="65" t="s">
        <v>58</v>
      </c>
      <c r="H80" s="93" t="s">
        <v>271</v>
      </c>
      <c r="I80" s="95" t="str">
        <f t="shared" si="2"/>
        <v>Moderado-Casi Seguro</v>
      </c>
      <c r="J80" s="95" t="s">
        <v>56</v>
      </c>
    </row>
    <row r="81" spans="1:10" ht="33" x14ac:dyDescent="0.25">
      <c r="A81" s="92" t="s">
        <v>279</v>
      </c>
      <c r="B81" s="93" t="s">
        <v>274</v>
      </c>
      <c r="G81" s="95" t="s">
        <v>6</v>
      </c>
      <c r="H81" s="93" t="s">
        <v>271</v>
      </c>
      <c r="I81" s="95" t="str">
        <f t="shared" si="2"/>
        <v>Mayor-Casi Seguro</v>
      </c>
      <c r="J81" s="95" t="s">
        <v>56</v>
      </c>
    </row>
    <row r="82" spans="1:10" ht="33" x14ac:dyDescent="0.25">
      <c r="A82" s="92" t="s">
        <v>280</v>
      </c>
      <c r="B82" s="93" t="s">
        <v>275</v>
      </c>
      <c r="G82" s="95" t="s">
        <v>62</v>
      </c>
      <c r="H82" s="93" t="s">
        <v>271</v>
      </c>
      <c r="I82" s="95" t="str">
        <f t="shared" si="2"/>
        <v>Catastrófico-Casi Seguro</v>
      </c>
      <c r="J82" s="95" t="s">
        <v>56</v>
      </c>
    </row>
    <row r="83" spans="1:10" ht="33" x14ac:dyDescent="0.25">
      <c r="B83" s="28"/>
      <c r="G83" s="95" t="s">
        <v>58</v>
      </c>
      <c r="H83" s="93" t="s">
        <v>274</v>
      </c>
      <c r="I83" s="95" t="str">
        <f t="shared" si="2"/>
        <v>Moderado-Improbable</v>
      </c>
      <c r="J83" s="95" t="s">
        <v>58</v>
      </c>
    </row>
    <row r="84" spans="1:10" ht="16.5" x14ac:dyDescent="0.25">
      <c r="B84" s="28"/>
      <c r="G84" s="95" t="s">
        <v>6</v>
      </c>
      <c r="H84" s="93" t="s">
        <v>274</v>
      </c>
      <c r="I84" s="95" t="str">
        <f t="shared" si="2"/>
        <v>Mayor-Improbable</v>
      </c>
      <c r="J84" s="95" t="s">
        <v>57</v>
      </c>
    </row>
    <row r="85" spans="1:10" ht="33" x14ac:dyDescent="0.25">
      <c r="A85" s="95" t="s">
        <v>283</v>
      </c>
      <c r="B85" s="96"/>
      <c r="G85" s="95" t="s">
        <v>62</v>
      </c>
      <c r="H85" s="93" t="s">
        <v>274</v>
      </c>
      <c r="I85" s="95" t="str">
        <f t="shared" si="2"/>
        <v>Catastrófico-Improbable</v>
      </c>
      <c r="J85" s="95" t="s">
        <v>56</v>
      </c>
    </row>
    <row r="86" spans="1:10" ht="16.5" x14ac:dyDescent="0.25">
      <c r="A86" s="95" t="s">
        <v>339</v>
      </c>
      <c r="B86" s="96"/>
      <c r="G86" s="95" t="s">
        <v>61</v>
      </c>
      <c r="H86" s="93" t="s">
        <v>273</v>
      </c>
      <c r="I86" s="95" t="str">
        <f t="shared" si="2"/>
        <v>Menor-Posible</v>
      </c>
      <c r="J86" s="95" t="s">
        <v>58</v>
      </c>
    </row>
    <row r="87" spans="1:10" ht="33" x14ac:dyDescent="0.25">
      <c r="B87" s="96"/>
      <c r="G87" s="95" t="s">
        <v>58</v>
      </c>
      <c r="H87" s="93" t="s">
        <v>273</v>
      </c>
      <c r="I87" s="95" t="str">
        <f t="shared" si="2"/>
        <v>Moderado-Posible</v>
      </c>
      <c r="J87" s="95" t="s">
        <v>57</v>
      </c>
    </row>
    <row r="88" spans="1:10" ht="16.5" x14ac:dyDescent="0.25">
      <c r="B88" s="28"/>
      <c r="G88" s="95" t="s">
        <v>6</v>
      </c>
      <c r="H88" s="93" t="s">
        <v>273</v>
      </c>
      <c r="I88" s="95" t="str">
        <f t="shared" si="2"/>
        <v>Mayor-Posible</v>
      </c>
      <c r="J88" s="95" t="s">
        <v>56</v>
      </c>
    </row>
    <row r="89" spans="1:10" ht="33" x14ac:dyDescent="0.25">
      <c r="B89" s="28"/>
      <c r="G89" s="95" t="s">
        <v>62</v>
      </c>
      <c r="H89" s="93" t="s">
        <v>273</v>
      </c>
      <c r="I89" s="95" t="str">
        <f t="shared" si="2"/>
        <v>Catastrófico-Posible</v>
      </c>
      <c r="J89" s="95" t="s">
        <v>56</v>
      </c>
    </row>
    <row r="90" spans="1:10" ht="33" x14ac:dyDescent="0.25">
      <c r="B90" s="28"/>
      <c r="G90" s="95" t="s">
        <v>60</v>
      </c>
      <c r="H90" s="93" t="s">
        <v>272</v>
      </c>
      <c r="I90" s="95" t="str">
        <f t="shared" si="2"/>
        <v>Insignificante-Probable</v>
      </c>
      <c r="J90" s="95" t="s">
        <v>58</v>
      </c>
    </row>
    <row r="91" spans="1:10" ht="33" x14ac:dyDescent="0.25">
      <c r="B91" s="28"/>
      <c r="G91" s="95" t="s">
        <v>58</v>
      </c>
      <c r="H91" s="93" t="s">
        <v>272</v>
      </c>
      <c r="I91" s="95" t="str">
        <f t="shared" si="2"/>
        <v>Moderado-Probable</v>
      </c>
      <c r="J91" s="95" t="s">
        <v>57</v>
      </c>
    </row>
    <row r="92" spans="1:10" ht="16.5" x14ac:dyDescent="0.25">
      <c r="B92" s="28"/>
      <c r="G92" s="95" t="s">
        <v>61</v>
      </c>
      <c r="H92" s="93" t="s">
        <v>272</v>
      </c>
      <c r="I92" s="95" t="str">
        <f t="shared" si="2"/>
        <v>Menor-Probable</v>
      </c>
      <c r="J92" s="95" t="s">
        <v>57</v>
      </c>
    </row>
    <row r="93" spans="1:10" ht="16.5" x14ac:dyDescent="0.25">
      <c r="B93" s="28"/>
      <c r="G93" s="95" t="s">
        <v>6</v>
      </c>
      <c r="H93" s="93" t="s">
        <v>272</v>
      </c>
      <c r="I93" s="95" t="str">
        <f t="shared" si="2"/>
        <v>Mayor-Probable</v>
      </c>
      <c r="J93" s="95" t="s">
        <v>56</v>
      </c>
    </row>
    <row r="94" spans="1:10" ht="33" x14ac:dyDescent="0.25">
      <c r="B94" s="28"/>
      <c r="G94" s="95" t="s">
        <v>62</v>
      </c>
      <c r="H94" s="93" t="s">
        <v>272</v>
      </c>
      <c r="I94" s="95" t="str">
        <f t="shared" si="2"/>
        <v>Catastrófico-Probable</v>
      </c>
      <c r="J94" s="95" t="s">
        <v>56</v>
      </c>
    </row>
    <row r="95" spans="1:10" ht="33" x14ac:dyDescent="0.25">
      <c r="B95" s="28"/>
      <c r="G95" s="95" t="s">
        <v>58</v>
      </c>
      <c r="H95" s="93" t="s">
        <v>275</v>
      </c>
      <c r="I95" s="95" t="str">
        <f t="shared" si="2"/>
        <v>Moderado-Rara vez</v>
      </c>
      <c r="J95" s="95" t="s">
        <v>58</v>
      </c>
    </row>
    <row r="96" spans="1:10" ht="16.5" x14ac:dyDescent="0.25">
      <c r="B96" s="28"/>
      <c r="G96" s="95" t="s">
        <v>6</v>
      </c>
      <c r="H96" s="93" t="s">
        <v>275</v>
      </c>
      <c r="I96" s="95" t="str">
        <f t="shared" si="2"/>
        <v>Mayor-Rara vez</v>
      </c>
      <c r="J96" s="95" t="s">
        <v>57</v>
      </c>
    </row>
    <row r="97" spans="2:10" ht="33" x14ac:dyDescent="0.25">
      <c r="B97" s="28"/>
      <c r="G97" s="95" t="s">
        <v>62</v>
      </c>
      <c r="H97" s="93" t="s">
        <v>275</v>
      </c>
      <c r="I97" s="95" t="str">
        <f t="shared" si="2"/>
        <v>Catastrófico-Rara vez</v>
      </c>
      <c r="J97" s="95" t="s">
        <v>56</v>
      </c>
    </row>
  </sheetData>
  <sortState xmlns:xlrd2="http://schemas.microsoft.com/office/spreadsheetml/2017/richdata2" ref="G78:J97">
    <sortCondition ref="H78:H97"/>
  </sortState>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7"/>
  <dimension ref="B2:E19"/>
  <sheetViews>
    <sheetView topLeftCell="A4" workbookViewId="0">
      <selection activeCell="I20" sqref="I20:I21"/>
    </sheetView>
  </sheetViews>
  <sheetFormatPr baseColWidth="10" defaultRowHeight="15" x14ac:dyDescent="0.25"/>
  <sheetData>
    <row r="2" spans="2:5" x14ac:dyDescent="0.25">
      <c r="B2" t="s">
        <v>29</v>
      </c>
      <c r="E2" t="s">
        <v>89</v>
      </c>
    </row>
    <row r="3" spans="2:5" x14ac:dyDescent="0.25">
      <c r="B3" t="s">
        <v>30</v>
      </c>
      <c r="E3" t="s">
        <v>88</v>
      </c>
    </row>
    <row r="4" spans="2:5" x14ac:dyDescent="0.25">
      <c r="B4" t="s">
        <v>92</v>
      </c>
      <c r="E4" t="s">
        <v>90</v>
      </c>
    </row>
    <row r="5" spans="2:5" x14ac:dyDescent="0.25">
      <c r="B5" t="s">
        <v>91</v>
      </c>
    </row>
    <row r="8" spans="2:5" x14ac:dyDescent="0.25">
      <c r="B8" t="s">
        <v>63</v>
      </c>
    </row>
    <row r="9" spans="2:5" x14ac:dyDescent="0.25">
      <c r="B9" t="s">
        <v>34</v>
      </c>
    </row>
    <row r="10" spans="2:5" x14ac:dyDescent="0.25">
      <c r="B10" t="s">
        <v>35</v>
      </c>
    </row>
    <row r="13" spans="2:5" x14ac:dyDescent="0.25">
      <c r="B13" t="s">
        <v>87</v>
      </c>
    </row>
    <row r="14" spans="2:5" x14ac:dyDescent="0.25">
      <c r="B14" t="s">
        <v>81</v>
      </c>
    </row>
    <row r="15" spans="2:5" x14ac:dyDescent="0.25">
      <c r="B15" t="s">
        <v>84</v>
      </c>
    </row>
    <row r="16" spans="2:5" x14ac:dyDescent="0.25">
      <c r="B16" t="s">
        <v>82</v>
      </c>
    </row>
    <row r="17" spans="2:2" x14ac:dyDescent="0.25">
      <c r="B17" t="s">
        <v>83</v>
      </c>
    </row>
    <row r="18" spans="2:2" x14ac:dyDescent="0.25">
      <c r="B18" t="s">
        <v>85</v>
      </c>
    </row>
    <row r="19" spans="2:2" x14ac:dyDescent="0.25">
      <c r="B19" t="s">
        <v>86</v>
      </c>
    </row>
  </sheetData>
  <sortState xmlns:xlrd2="http://schemas.microsoft.com/office/spreadsheetml/2017/richdata2" ref="B2:B5">
    <sortCondition ref="B2:B5"/>
  </sortState>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8"/>
  <dimension ref="A3:A21"/>
  <sheetViews>
    <sheetView workbookViewId="0">
      <selection activeCell="G17" sqref="G17"/>
    </sheetView>
  </sheetViews>
  <sheetFormatPr baseColWidth="10" defaultColWidth="11.42578125" defaultRowHeight="12.75" x14ac:dyDescent="0.2"/>
  <cols>
    <col min="1" max="1" width="32.85546875" style="1" customWidth="1"/>
    <col min="2" max="16384" width="11.42578125" style="1"/>
  </cols>
  <sheetData>
    <row r="3" spans="1:1" x14ac:dyDescent="0.2">
      <c r="A3" s="2" t="s">
        <v>12</v>
      </c>
    </row>
    <row r="4" spans="1:1" x14ac:dyDescent="0.2">
      <c r="A4" s="2" t="s">
        <v>13</v>
      </c>
    </row>
    <row r="5" spans="1:1" x14ac:dyDescent="0.2">
      <c r="A5" s="2" t="s">
        <v>14</v>
      </c>
    </row>
    <row r="6" spans="1:1" x14ac:dyDescent="0.2">
      <c r="A6" s="2" t="s">
        <v>9</v>
      </c>
    </row>
    <row r="7" spans="1:1" x14ac:dyDescent="0.2">
      <c r="A7" s="2" t="s">
        <v>8</v>
      </c>
    </row>
    <row r="8" spans="1:1" x14ac:dyDescent="0.2">
      <c r="A8" s="2" t="s">
        <v>17</v>
      </c>
    </row>
    <row r="9" spans="1:1" x14ac:dyDescent="0.2">
      <c r="A9" s="2" t="s">
        <v>18</v>
      </c>
    </row>
    <row r="10" spans="1:1" x14ac:dyDescent="0.2">
      <c r="A10" s="2" t="s">
        <v>20</v>
      </c>
    </row>
    <row r="11" spans="1:1" x14ac:dyDescent="0.2">
      <c r="A11" s="2" t="s">
        <v>21</v>
      </c>
    </row>
    <row r="12" spans="1:1" x14ac:dyDescent="0.2">
      <c r="A12" s="2" t="s">
        <v>23</v>
      </c>
    </row>
    <row r="13" spans="1:1" x14ac:dyDescent="0.2">
      <c r="A13" s="2" t="s">
        <v>24</v>
      </c>
    </row>
    <row r="14" spans="1:1" x14ac:dyDescent="0.2">
      <c r="A14" s="2" t="s">
        <v>25</v>
      </c>
    </row>
    <row r="16" spans="1:1" x14ac:dyDescent="0.2">
      <c r="A16" s="2" t="s">
        <v>28</v>
      </c>
    </row>
    <row r="17" spans="1:1" x14ac:dyDescent="0.2">
      <c r="A17" s="2" t="s">
        <v>29</v>
      </c>
    </row>
    <row r="18" spans="1:1" x14ac:dyDescent="0.2">
      <c r="A18" s="2" t="s">
        <v>30</v>
      </c>
    </row>
    <row r="20" spans="1:1" x14ac:dyDescent="0.2">
      <c r="A20" s="2" t="s">
        <v>34</v>
      </c>
    </row>
    <row r="21" spans="1:1" x14ac:dyDescent="0.2">
      <c r="A21" s="2" t="s">
        <v>35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14</vt:i4>
      </vt:variant>
    </vt:vector>
  </HeadingPairs>
  <TitlesOfParts>
    <vt:vector size="14" baseType="lpstr">
      <vt:lpstr>PORTADA</vt:lpstr>
      <vt:lpstr>Instructivo</vt:lpstr>
      <vt:lpstr>Mapa Corrupcion</vt:lpstr>
      <vt:lpstr>TD</vt:lpstr>
      <vt:lpstr>Hoja4</vt:lpstr>
      <vt:lpstr>Tabla Valoración controles</vt:lpstr>
      <vt:lpstr>Impacto Ri Inhe</vt:lpstr>
      <vt:lpstr>AUTO_LA_FT</vt:lpstr>
      <vt:lpstr>CONTROL DE CAMBIOS</vt:lpstr>
      <vt:lpstr>Hoja3</vt:lpstr>
      <vt:lpstr>CONTROLES</vt:lpstr>
      <vt:lpstr>FORMULAS</vt:lpstr>
      <vt:lpstr>Opciones Tratamiento</vt:lpstr>
      <vt:lpstr>Hoja1</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cvpe4308</cp:lastModifiedBy>
  <cp:lastPrinted>2020-05-13T01:12:22Z</cp:lastPrinted>
  <dcterms:created xsi:type="dcterms:W3CDTF">2020-03-24T23:12:47Z</dcterms:created>
  <dcterms:modified xsi:type="dcterms:W3CDTF">2024-05-15T20:37:59Z</dcterms:modified>
</cp:coreProperties>
</file>