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showInkAnnotation="0"/>
  <mc:AlternateContent xmlns:mc="http://schemas.openxmlformats.org/markup-compatibility/2006">
    <mc:Choice Requires="x15">
      <x15ac:absPath xmlns:x15ac="http://schemas.microsoft.com/office/spreadsheetml/2010/11/ac" url="C:\Users\alber\Documents\CVP\PAAC\2do seg\"/>
    </mc:Choice>
  </mc:AlternateContent>
  <xr:revisionPtr revIDLastSave="0" documentId="13_ncr:1_{A6D78ACA-216A-4F3F-A674-8BE966A22AD4}" xr6:coauthVersionLast="45" xr6:coauthVersionMax="45" xr10:uidLastSave="{00000000-0000-0000-0000-000000000000}"/>
  <bookViews>
    <workbookView xWindow="-120" yWindow="-120" windowWidth="20730" windowHeight="11160" tabRatio="714" firstSheet="4" activeTab="6" xr2:uid="{00000000-000D-0000-FFFF-FFFF00000000}"/>
  </bookViews>
  <sheets>
    <sheet name="Hoja1" sheetId="4" state="hidden" r:id="rId1"/>
    <sheet name="Hoja2" sheetId="5" state="hidden" r:id="rId2"/>
    <sheet name="Hoja3" sheetId="6" state="hidden" r:id="rId3"/>
    <sheet name="Hoja4" sheetId="7" state="hidden" r:id="rId4"/>
    <sheet name="Resultados Mapa de Riesgos" sheetId="9" r:id="rId5"/>
    <sheet name="Resultados PAAC " sheetId="2" r:id="rId6"/>
    <sheet name="1. MAPA DE RIESGOS Evaluado" sheetId="1" r:id="rId7"/>
    <sheet name="Resumen estado"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 localSheetId="5">[1]BD!$B$7:$F$7</definedName>
    <definedName name="_">[2]BD!$B$7:$F$7</definedName>
    <definedName name="_xlnm._FilterDatabase" localSheetId="6" hidden="1">'1. MAPA DE RIESGOS Evaluado'!$A$5:$AD$138</definedName>
    <definedName name="_xlnm._FilterDatabase" localSheetId="4" hidden="1">'Resultados Mapa de Riesgos'!$D$3:$E$20</definedName>
    <definedName name="_Hlk514259072" localSheetId="5">'Resultados PAAC '!#REF!</definedName>
    <definedName name="´´" localSheetId="5">[1]BD!$B$7:$F$7</definedName>
    <definedName name="´´">[3]BD!$B$7:$F$7</definedName>
    <definedName name="Alcance" localSheetId="5">[1]BD!$B$4:$F$4</definedName>
    <definedName name="Alcance">[4]BD!$B$4:$F$4</definedName>
    <definedName name="AnalisisImpacto" localSheetId="5">[1]BD!$B$167:$C$191</definedName>
    <definedName name="AnalisisImpacto">[4]BD!$B$167:$C$191</definedName>
    <definedName name="AVANCE">[1]BD!#REF!</definedName>
    <definedName name="Clasificacion" localSheetId="5">#REF!</definedName>
    <definedName name="Clasificacion">#REF!</definedName>
    <definedName name="CONSOLIDADO">[1]BD!#REF!</definedName>
    <definedName name="Costo" localSheetId="5">[1]BD!$B$2:$F$2</definedName>
    <definedName name="Costo">[4]BD!$B$2:$F$2</definedName>
    <definedName name="costos" localSheetId="5">[1]BD!$B$2:$F$2</definedName>
    <definedName name="costos">[2]BD!$B$2:$F$2</definedName>
    <definedName name="CRITERIORC" localSheetId="5">[1]BD!$D$57:$E$71</definedName>
    <definedName name="CRITERIORC">[4]BD!$D$57:$E$71</definedName>
    <definedName name="departamentos" localSheetId="5">[1]TABLA!$D$2:$D$36</definedName>
    <definedName name="departamentos">[5]TABLA!$D$2:$D$36</definedName>
    <definedName name="DI" localSheetId="5">[1]INFORMACIÓN!#REF!</definedName>
    <definedName name="DI">[6]INFORMACIÓN!#REF!</definedName>
    <definedName name="Disminuir" localSheetId="5">[1]BD!$F$224:$F$225</definedName>
    <definedName name="Disminuir">[4]BD!$F$224:$F$225</definedName>
    <definedName name="DOF" localSheetId="5">[1]BD!$B$167:$C$191</definedName>
    <definedName name="DOF">[7]BD!$B$167:$C$191</definedName>
    <definedName name="Frecuencia2" localSheetId="5">[1]BD!$D$137:$D$141</definedName>
    <definedName name="Frecuencia2">[4]BD!$D$137:$D$141</definedName>
    <definedName name="Gestión_EstratégicaP" localSheetId="5">[1]BD!#REF!</definedName>
    <definedName name="Gestión_EstratégicaP">[4]BD!#REF!</definedName>
    <definedName name="GSST" localSheetId="5">[1]BD!$B$7:$F$7</definedName>
    <definedName name="GSST">[4]BD!$B$7:$F$7</definedName>
    <definedName name="HPARRA" localSheetId="5">[1]BD!#REF!</definedName>
    <definedName name="HPARRA">[7]BD!#REF!</definedName>
    <definedName name="lista" localSheetId="5">#REF!</definedName>
    <definedName name="lista">#REF!</definedName>
    <definedName name="nivel" localSheetId="5">[1]TABLA!$C$2:$C$3</definedName>
    <definedName name="nivel">[5]TABLA!$C$2:$C$3</definedName>
    <definedName name="ObjetivosP" localSheetId="5">[1]BD!#REF!</definedName>
    <definedName name="ObjetivosP">[4]BD!#REF!</definedName>
    <definedName name="opera_tivida" localSheetId="5">[1]BD!$B$5:$F$5</definedName>
    <definedName name="opera_tivida">[2]BD!$B$5:$F$5</definedName>
    <definedName name="Operatividad" localSheetId="5">[1]BD!$B$5:$F$5</definedName>
    <definedName name="Operatividad">[4]BD!$B$5:$F$5</definedName>
    <definedName name="orden" localSheetId="5">[1]TABLA!$A$3:$A$4</definedName>
    <definedName name="orden">[5]TABLA!$A$3:$A$4</definedName>
    <definedName name="PAAC">#REF!</definedName>
    <definedName name="PAC">#REF!</definedName>
    <definedName name="PACC">#REF!</definedName>
    <definedName name="Periodicidad" localSheetId="5">[1]BD!$A$202:$A$210</definedName>
    <definedName name="Periodicidad">[4]BD!$A$202:$A$210</definedName>
    <definedName name="preliminar">#REF!</definedName>
    <definedName name="Procedimiento" localSheetId="5">[1]BD!$A$86:$P$86</definedName>
    <definedName name="Procedimiento">[4]BD!$A$86:$P$86</definedName>
    <definedName name="Procesos" localSheetId="5">#REF!</definedName>
    <definedName name="Procesos">#REF!</definedName>
    <definedName name="Responsable" localSheetId="5">[1]BD!$D$266:$D$278</definedName>
    <definedName name="Responsable">[4]BD!$D$266:$D$278</definedName>
    <definedName name="RESULTADOS">#REF!</definedName>
    <definedName name="RESULTADOS2">[1]INFORMACIÓN!#REF!</definedName>
    <definedName name="sector" localSheetId="5">[1]TABLA!$B$2:$B$26</definedName>
    <definedName name="sector">[5]TABLA!$B$2:$B$26</definedName>
    <definedName name="SGA" localSheetId="5">[1]BD!$B$6:$F$6</definedName>
    <definedName name="SGA">[4]BD!$B$6:$F$6</definedName>
    <definedName name="SolidezControl" localSheetId="5">[1]BD!$A$212:$B$220</definedName>
    <definedName name="SolidezControl">[4]BD!$A$212:$B$220</definedName>
    <definedName name="Tiempo" localSheetId="5">[1]BD!$B$3:$F$3</definedName>
    <definedName name="Tiempo">[4]BD!$B$3:$F$3</definedName>
    <definedName name="TIPO" localSheetId="5">[1]BD!$A$28:$A$35</definedName>
    <definedName name="TIPO">[4]BD!$A$28:$A$35</definedName>
    <definedName name="TipoC" localSheetId="5">[1]BD!$A$38</definedName>
    <definedName name="TipoC">[4]BD!$A$38</definedName>
    <definedName name="TipoControl" localSheetId="5">[1]BD!$A$315:$A$316</definedName>
    <definedName name="TipoControl">[4]BD!$A$315:$A$316</definedName>
    <definedName name="TipoP" localSheetId="5">[1]BD!$B$80:$B$83</definedName>
    <definedName name="TipoP">[4]BD!$B$80:$B$83</definedName>
    <definedName name="Tipos" localSheetId="5">[1]TABLA!$G$2:$G$4</definedName>
    <definedName name="Tipos">[5]TABLA!$G$2:$G$4</definedName>
    <definedName name="_xlnm.Print_Titles" localSheetId="6">'1. MAPA DE RIESGOS Evaluado'!$1:$5</definedName>
    <definedName name="TratamientoCorrupcion" localSheetId="5">[1]BD!$A$324:$B$339</definedName>
    <definedName name="TratamientoCorrupcion">[8]BD!$A$324:$B$339</definedName>
    <definedName name="TratamientoRiesgo" localSheetId="5">[1]BD!$A$297:$B$312</definedName>
    <definedName name="TratamientoRiesgo">[4]BD!$A$297:$B$312</definedName>
    <definedName name="VALOR" localSheetId="5">[1]BD!$D$25:$E$49</definedName>
    <definedName name="VALOR">[4]BD!$D$25:$E$49</definedName>
    <definedName name="vigencias" localSheetId="5">[1]TABLA!$E$2:$E$7</definedName>
    <definedName name="vigencias">[5]TABLA!$E$2:$E$7</definedName>
  </definedNames>
  <calcPr calcId="191029"/>
  <pivotCaches>
    <pivotCache cacheId="0" r:id="rId2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10" l="1"/>
  <c r="C19" i="10"/>
  <c r="D19" i="10"/>
  <c r="E19" i="10"/>
  <c r="F19" i="10"/>
  <c r="G19" i="10"/>
  <c r="H19" i="10"/>
  <c r="I19" i="10"/>
  <c r="J19" i="10"/>
  <c r="K19" i="10"/>
  <c r="L19" i="10"/>
  <c r="M19" i="10"/>
  <c r="X102" i="1"/>
  <c r="AA33" i="1"/>
  <c r="AA30" i="1"/>
  <c r="AA27" i="1"/>
  <c r="AA26" i="1"/>
  <c r="AA23" i="1"/>
  <c r="AA22" i="1"/>
  <c r="AA10" i="1" l="1"/>
  <c r="A101" i="1" l="1"/>
  <c r="A58" i="1"/>
  <c r="X105" i="1"/>
  <c r="C5" i="2" s="1"/>
  <c r="AA90" i="1"/>
  <c r="E7" i="9"/>
  <c r="E5" i="9"/>
  <c r="E11" i="9"/>
  <c r="E14" i="9"/>
  <c r="E20" i="9"/>
  <c r="E18" i="9"/>
  <c r="E4" i="9"/>
  <c r="E15" i="9"/>
  <c r="E16" i="9"/>
  <c r="E13" i="9"/>
  <c r="E17" i="9"/>
  <c r="E8" i="9"/>
  <c r="E12" i="9"/>
  <c r="E10" i="9"/>
  <c r="E9" i="9"/>
  <c r="E19" i="9"/>
  <c r="E6" i="9"/>
  <c r="AA83" i="1" l="1"/>
  <c r="AA80" i="1"/>
  <c r="AA62" i="1" l="1"/>
  <c r="AA64" i="1"/>
  <c r="AA74" i="1"/>
  <c r="AA73" i="1"/>
  <c r="AA63" i="1"/>
  <c r="AA65" i="1"/>
  <c r="AA61" i="1" l="1"/>
  <c r="AA53" i="1" l="1"/>
  <c r="AA35" i="1" l="1"/>
  <c r="AA32" i="1" l="1"/>
  <c r="AA29" i="1"/>
  <c r="AA28" i="1"/>
  <c r="AA6" i="1"/>
  <c r="X103" i="1" l="1"/>
  <c r="D5" i="2" s="1"/>
  <c r="X104" i="1"/>
  <c r="B5" i="2" s="1"/>
  <c r="A100" i="1" l="1"/>
  <c r="B100" i="1"/>
  <c r="C100" i="1"/>
  <c r="D100" i="1"/>
  <c r="D57" i="1" l="1"/>
  <c r="C57" i="1"/>
  <c r="B57" i="1"/>
  <c r="A57" i="1"/>
</calcChain>
</file>

<file path=xl/sharedStrings.xml><?xml version="1.0" encoding="utf-8"?>
<sst xmlns="http://schemas.openxmlformats.org/spreadsheetml/2006/main" count="2252" uniqueCount="891">
  <si>
    <t>1. Proceso</t>
  </si>
  <si>
    <t>2. Procedimiento</t>
  </si>
  <si>
    <t>5. Riesgo</t>
  </si>
  <si>
    <t>6. Descripción</t>
  </si>
  <si>
    <t>7. Tipo</t>
  </si>
  <si>
    <t>8. Causas</t>
  </si>
  <si>
    <t>9. Consecuencias</t>
  </si>
  <si>
    <t/>
  </si>
  <si>
    <t>MAPA DE RIESGOS</t>
  </si>
  <si>
    <t>Código: 208-PLA-Ft-78</t>
  </si>
  <si>
    <t>Asistencia técnica para la obtención de licencias de construcción y/o actos de reconocimiento</t>
  </si>
  <si>
    <t xml:space="preserve">Oficina Asesora de Planeación </t>
  </si>
  <si>
    <t>3. Dependencia</t>
  </si>
  <si>
    <t>4. Líder de Proceso</t>
  </si>
  <si>
    <t>10. Probabilidad</t>
  </si>
  <si>
    <t>11. Impacto</t>
  </si>
  <si>
    <t>12. Riesgo Inherente</t>
  </si>
  <si>
    <t>13. Solidez Conjunto de Controles</t>
  </si>
  <si>
    <t>14. Riesgo Residual</t>
  </si>
  <si>
    <t>15. Tratamiento del Riesgo</t>
  </si>
  <si>
    <t>16. Actividad de Control</t>
  </si>
  <si>
    <t>17. Soporte</t>
  </si>
  <si>
    <t>18. Responsable</t>
  </si>
  <si>
    <t>19. Fecha Inicio</t>
  </si>
  <si>
    <t>21. Indicador</t>
  </si>
  <si>
    <t>22. Observaciones</t>
  </si>
  <si>
    <t>Vigente desde: 16-12-2019</t>
  </si>
  <si>
    <t xml:space="preserve">Versión: 4 </t>
  </si>
  <si>
    <t>Jefe Oficina Asesora de Planeación</t>
  </si>
  <si>
    <t>5. Mejoramiento de Vivienda</t>
  </si>
  <si>
    <t>Director de Mejoramiento de Vivienda</t>
  </si>
  <si>
    <t>Dirección de Mejoramiento de Vivienda</t>
  </si>
  <si>
    <t>Improbable</t>
  </si>
  <si>
    <t>Insignificante</t>
  </si>
  <si>
    <t>Bajo</t>
  </si>
  <si>
    <t xml:space="preserve">Fuerte </t>
  </si>
  <si>
    <t>ACEPTAR</t>
  </si>
  <si>
    <t>Menor</t>
  </si>
  <si>
    <t>Corrupción</t>
  </si>
  <si>
    <t xml:space="preserve">Investigaciones por entes de control.
</t>
  </si>
  <si>
    <t>Rara Vez</t>
  </si>
  <si>
    <t xml:space="preserve">Catastrófico </t>
  </si>
  <si>
    <t>Alto</t>
  </si>
  <si>
    <t>COMPARTIR</t>
  </si>
  <si>
    <t>Reclamos o denuncias por parte de la ciudadanía.</t>
  </si>
  <si>
    <t>Operación</t>
  </si>
  <si>
    <t>Realizar cobros a los beneficiarios por los servicios prestados</t>
  </si>
  <si>
    <t xml:space="preserve">Corrupción </t>
  </si>
  <si>
    <t>Intereses de terceros, contratistas y/o funcionarios por percibir recursos escudados en el servicio gratuito que presta la entidad.</t>
  </si>
  <si>
    <t>Intereses de terceros, contratistas y/o funcionarios en realizar cobros por el servicio prestado a la comunidad</t>
  </si>
  <si>
    <t>Investigaciones por entes de control.</t>
  </si>
  <si>
    <t>1. Gestión Estratégica</t>
  </si>
  <si>
    <t>208-PLA-Pr-01 FORM, SEGUI. PROYECTOS DE INVERSIÓN
208-PLA-Pr-16 FORMULACIÓN Y SEGUIMIENTO INDICADORES</t>
  </si>
  <si>
    <t>Posible</t>
  </si>
  <si>
    <t>Moderado</t>
  </si>
  <si>
    <t>Oficina Asesora de Planeación</t>
  </si>
  <si>
    <t xml:space="preserve">12 Informes </t>
  </si>
  <si>
    <t>208-PLA-Pr-08 ADMINISTRACIÓN DEL RIESGO
208-PLA-Pr-25  GESTION DEL CAMBIO</t>
  </si>
  <si>
    <t>Fuerte</t>
  </si>
  <si>
    <t xml:space="preserve">Oficina Asesora de Planeación
Equipo SIG </t>
  </si>
  <si>
    <t xml:space="preserve">Memorando </t>
  </si>
  <si>
    <t>Formulación, reformulación y/o actualización y seguimiento a los proyectos de inversión
Formulación y seguimiento de indicadores</t>
  </si>
  <si>
    <t xml:space="preserve"> Oficina Asesora de Planeación </t>
  </si>
  <si>
    <t>Mayor</t>
  </si>
  <si>
    <t xml:space="preserve">Alto </t>
  </si>
  <si>
    <t>Compartir</t>
  </si>
  <si>
    <t>Dirección Jurídica</t>
  </si>
  <si>
    <t>Director Jurídico</t>
  </si>
  <si>
    <t xml:space="preserve">Operación </t>
  </si>
  <si>
    <t>EVITAR</t>
  </si>
  <si>
    <t>Director Jurídico - Apoyo a la Supervisión</t>
  </si>
  <si>
    <t>Cambios normativos no identificados</t>
  </si>
  <si>
    <t xml:space="preserve">Director Jurídico </t>
  </si>
  <si>
    <t>208-DJ-Pr-07 - REGISTRO Y APODERAMIENTO DE PROCESOS JUDICIALES</t>
  </si>
  <si>
    <t>Rotación de los Abogados Apoderados.</t>
  </si>
  <si>
    <t>Falta de seguimiento y control de los Procesos asignados.</t>
  </si>
  <si>
    <t xml:space="preserve">Dirección Jurídica </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</si>
  <si>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</si>
  <si>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</si>
  <si>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Catastrófico</t>
  </si>
  <si>
    <t>Extremo</t>
  </si>
  <si>
    <t>REDUCIR</t>
  </si>
  <si>
    <t>11. Gestión Documental</t>
  </si>
  <si>
    <t xml:space="preserve">Subdirección Administrativa
</t>
  </si>
  <si>
    <t>208-SADM-Pr-31 ORGANIZACIÓN DOCUMENTAL</t>
  </si>
  <si>
    <t xml:space="preserve">Cumplimiento </t>
  </si>
  <si>
    <t>Probable</t>
  </si>
  <si>
    <t>Jefe Oficina TIC</t>
  </si>
  <si>
    <t>Oficina TIC</t>
  </si>
  <si>
    <t>Daños, en algunos casos irreparables, de las herramientas tecnológicas</t>
  </si>
  <si>
    <t>Todos los procedimientos</t>
  </si>
  <si>
    <t xml:space="preserve">14. Gestión Tecnología de la Información y Comunicaciones </t>
  </si>
  <si>
    <t>Falta de credibilidad en la información generada por la entidad</t>
  </si>
  <si>
    <t>Casi Seguro</t>
  </si>
  <si>
    <t>Posibles procesos judiciales en contra de la entidad</t>
  </si>
  <si>
    <t>Investigaciones disciplinarias</t>
  </si>
  <si>
    <t>Uso de información sensible con fines maliciosos</t>
  </si>
  <si>
    <t xml:space="preserve">Dirección de Mejoramiento de Vivienda
</t>
  </si>
  <si>
    <t xml:space="preserve">Director de Mejoramiento de Vivienda
</t>
  </si>
  <si>
    <t>Devoluciones de proyectos estructurados por parte de la SDHT</t>
  </si>
  <si>
    <t>Desconocimiento de los procedimientos y lineamientos normativos para ejecutar los procesos de la Dirección.</t>
  </si>
  <si>
    <t>Reprocesos internos</t>
  </si>
  <si>
    <t>Procedimiento 208-MV-Pr-06 ajustado</t>
  </si>
  <si>
    <t>Oficios enviados</t>
  </si>
  <si>
    <t xml:space="preserve">Oficios Enviados </t>
  </si>
  <si>
    <t>Realizar campañas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</si>
  <si>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</si>
  <si>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Pérdida de trazabilidad de la documentación de los procesos, en el Sistema Integrado de Gestión </t>
  </si>
  <si>
    <t xml:space="preserve">Desconocimiento de los documentos que norman el manejo de los contenidos del Sistema Integrado de Gestión </t>
  </si>
  <si>
    <t xml:space="preserve">Imposibilidad de responder algunas solicitudes de documentación obsoleta anterior al 2014. </t>
  </si>
  <si>
    <t xml:space="preserve">Informar mediante memorando a los Responsables de Proceso - Enlace, sobre los lineamientos establecidos para la documentación del Sistema Integrado de Gestión y su ruta de consulta. </t>
  </si>
  <si>
    <t>Ejecución incompleta  de las actividades planteadas en el Plan de Acción  de la política de Gestión Ambiental de la entidad</t>
  </si>
  <si>
    <t>208-PLA-Pr-17 IDENTIFICACIÓN ASPECTOS Y VALORACIÓN IMPACTOS AM
208-PLA-Pr-11  GESTIÓN DE RESIDUOS SÓLIDOS
208-PLA-Pr-18 MANEJO DE RESPEL DE LA CVP
208-PLA-Pr-09  MEJORA COND AMBIENTALES INTERNAS
208-PLA-Pr-12  GESTION ENERGETICA
208-PLA-Pr-26 GESTIÓN DE RESIDUOS TECNOLÓGICOS</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</si>
  <si>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</si>
  <si>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Desconocimiento de la importancia de la gestión ambiental en el desarrollo de todas las actividades de la entidad</t>
  </si>
  <si>
    <t xml:space="preserve">Escasa participación de las dependencias en las actividades de carácter ambiental </t>
  </si>
  <si>
    <t>Listados de asistencia
Presentaciones</t>
  </si>
  <si>
    <t xml:space="preserve">1 Sensibilización semestral </t>
  </si>
  <si>
    <t>208-DJ-Pr-15 GESTIÓN DE REQUERIMIENTOS DE REVISIÓN DE
LEGALIDAD DE ACTOS ADMINISTRATIVOS, CONCEPTOS
Y PRONUNCIAMIENTOS JURÍDICOS</t>
  </si>
  <si>
    <t>208-DJ-Pr-08 SEGUIMIENTO A PROCESOS JUDICIALES</t>
  </si>
  <si>
    <t>Incumplimiento en la normatividad vigente.</t>
  </si>
  <si>
    <t>Manejo inadecuado de la información publicada en la carpeta de conceptos de calidad.</t>
  </si>
  <si>
    <t>Emitir Conceptos con duplicidad y/o Conceptos fuera de la normatividad vigente.</t>
  </si>
  <si>
    <t xml:space="preserve">ACEPTAR </t>
  </si>
  <si>
    <t xml:space="preserve">Debido a la rotación que se presenta de Abogados Apoderados, los Procesos Jurídicos pueden quedar desprotegidos ante cualquier actuación que se presente, por falta de seguimiento.
</t>
  </si>
  <si>
    <t>Desactualización de SIPROJ - WEB.</t>
  </si>
  <si>
    <t>Perdida de Procesos Judiciales por falta de seguimiento o incumplimiento a requerimientos de juzgados.</t>
  </si>
  <si>
    <t>Presencia de Soborno o Cohecho por parte de un tercero.</t>
  </si>
  <si>
    <t>Manipulación de Informes.</t>
  </si>
  <si>
    <t>1. Pérdida, daño, perjuicio, o detrimento patrimonial para la entidad.
2. Afectación del buen nombre y reconocimiento de la entidad.</t>
  </si>
  <si>
    <t>1. Mala toma de decisiones.
2. Pérdida de credibilidad.</t>
  </si>
  <si>
    <t xml:space="preserve">
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</si>
  <si>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</si>
  <si>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incumpliento en la resolución 242 - 2014 - Secretaría Distrital de Ambiente</t>
  </si>
  <si>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t>
  </si>
  <si>
    <t>Presupuesto asignado para la ejecución del Plan de Acción PIGA</t>
  </si>
  <si>
    <t>Propuesta estructurada de Plan de Acción con los recursos financieros requeridos</t>
  </si>
  <si>
    <t xml:space="preserve">Pérdida parcial o total de información  </t>
  </si>
  <si>
    <t xml:space="preserve">Pérdida o alteración en los archivos de la entidad debido a la ocurrencia de desastres. </t>
  </si>
  <si>
    <t xml:space="preserve">Fenómenos naturales o antropogénicos, tales como inundaciones, incendios, terremotos, asonadas, entre otros. </t>
  </si>
  <si>
    <t>Pérdida de la memoria institucional. Imposibilidad de consulta de información</t>
  </si>
  <si>
    <t>208-SADM-Pr-32 PRESERVACIÓN Y CONSERVACIÓN DOCUMENTAL</t>
  </si>
  <si>
    <t xml:space="preserve">Aplicación del Sistema Integrado de Conservación y su Programa de Emergencias y manejo de desastres </t>
  </si>
  <si>
    <t>208-SADM-Ft-143 TABLERO DE CONTROL V1</t>
  </si>
  <si>
    <t xml:space="preserve">Probable </t>
  </si>
  <si>
    <t xml:space="preserve">Moderado </t>
  </si>
  <si>
    <t>Débil</t>
  </si>
  <si>
    <t xml:space="preserve">Subdirector Administrativo
</t>
  </si>
  <si>
    <t xml:space="preserve">Incumplimiento de normativa de gestión documental </t>
  </si>
  <si>
    <t>Inadecuada aplicación del proceso de gestión documental por parte de las dependencias que no tienen bajo su responsabilidad el proceso</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</si>
  <si>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</si>
  <si>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</si>
  <si>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 xml:space="preserve">Evaluar los resultados de aprendizaje logrado en los equipos de gestión documental de las dependencias en las jornadas semestrales de sensibilización en procesos de gestión documental </t>
  </si>
  <si>
    <t xml:space="preserve">Evaluaciones de jornadas de sensibilización </t>
  </si>
  <si>
    <t>208-SADM-Pr-31 ORGANIZACIÓN DOCUMENTAL
208-SADM-Pr-19 CONSULTA DE DOCUMENTOS DE ARCHIVO
208-SADM-Pr-37 DISPOSICION FINAL DE DOCUMENTOS</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</si>
  <si>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</si>
  <si>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</si>
  <si>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 xml:space="preserve">Intereses particulares para desaparecer o sustraer documentos específicos.
</t>
  </si>
  <si>
    <t>Desconocimiento frente a la responsabilidad del manejo documental por parte del personal de los archivos de gestión</t>
  </si>
  <si>
    <t>Indagaciones e investigaciones derivadas de la pérdida o fuga de información, finalizando con sanciones de tipo administrativo, penal y disciplinario por parte de los entes de control.</t>
  </si>
  <si>
    <t xml:space="preserve">Desorden en los archivos y pérdida de documentos </t>
  </si>
  <si>
    <t xml:space="preserve">Rara Vez </t>
  </si>
  <si>
    <t xml:space="preserve">Expedición de Circular interna con lineamientos para la elaboración y actualización de los inventarios documentales en los archivos de gestión. </t>
  </si>
  <si>
    <t xml:space="preserve">Circular interna </t>
  </si>
  <si>
    <t xml:space="preserve">1 jornada de sensibilización  para el personal que labora en los archivos de gestión, con el fin de dar a conocer las implicaciones legales que conlleva el manejo documental la cual será evaluada para verificar la interiorización de los conocimientos. </t>
  </si>
  <si>
    <t xml:space="preserve">Evaluaciones de la sensibilización </t>
  </si>
  <si>
    <t>4. Reasentamientos Humanos</t>
  </si>
  <si>
    <t>Procedimiento Reubicación Definitiva</t>
  </si>
  <si>
    <t>Dirección de Reasentamientos Humanos</t>
  </si>
  <si>
    <t>Director(a) de Reasentamientos Humanos</t>
  </si>
  <si>
    <t>Malas practicas en el manejo de los expedientes</t>
  </si>
  <si>
    <t>Perdida de la información y trazabilidad en los procesos.
Afectación en la toma de decisiones.</t>
  </si>
  <si>
    <t xml:space="preserve">Perdida de la información y trazabilidad en los procesos.
Afectación en la toma de decisiones que recae en la misionalidad del proceso.
</t>
  </si>
  <si>
    <t xml:space="preserve"> Falta de transferencia oportuna de los documentos generados para la actualización del expediente.</t>
  </si>
  <si>
    <t xml:space="preserve">Actualizar cinco procedimientos del proceso de Reasentamientos Humanos estableciendo claramente los responsables y puntos de control para el correcto uso de los expedientes. </t>
  </si>
  <si>
    <t>Equipo del proceso "Reasentamientos Humanos" socializado.</t>
  </si>
  <si>
    <t>Cinco Procedimientos del proceso de la Dirección de Reasentamientos Humanos actualizados y socializados</t>
  </si>
  <si>
    <t>Listado de asistencia, registro fotográfico y presentación de socialización.</t>
  </si>
  <si>
    <t>(# de procedimientos actualizados / 5 procedimientos)*100</t>
  </si>
  <si>
    <t>(Socializaciones realizadas / 1 socialización programada)*100</t>
  </si>
  <si>
    <t xml:space="preserve">Desconocimiento de los procedimientos de la Dirección </t>
  </si>
  <si>
    <t>Alta rotación de personal que no facilita el adecuado manejo de la herramienta disponible por curva de aprendizaje.</t>
  </si>
  <si>
    <t xml:space="preserve">Perdida de la información y trazabilidad en los procesos.
Afectación en la toma de decisiones.
</t>
  </si>
  <si>
    <t>Inoportunidad en la actualización del Sistema de Información Geográfica.</t>
  </si>
  <si>
    <t>Inconsistencia en la información presentada en el Sistema de Información Geográfica.</t>
  </si>
  <si>
    <t>Verificar mensualmente la información de 5 expedientes activos aperturados desde el 01 de enero de 2018, contrastada contra el sistema de información geográfica para su actualización en los casos que aplique.</t>
  </si>
  <si>
    <t>Evidencias de la Información del expediente actualizada en el GIS</t>
  </si>
  <si>
    <t>( # expedientes verificados / 55 expedientes programados ) *100</t>
  </si>
  <si>
    <t>Optimizar instructivo 208-REAS-In-06 INSTRUCTIVO DE CARGUE Y ACTUALIZ DE INF DE LOS PROCESOS REAS EN GIS Vr1 Estableciendo puntos de control para su aplicación efectiva</t>
  </si>
  <si>
    <t>Instructivo modificado</t>
  </si>
  <si>
    <t>Un instructivo modificado</t>
  </si>
  <si>
    <t>Dos mesas de trabajo en las que se aborde el diseño de un esquema de entrenamiento para el desarrollo efectivo de las obligaciones de los contratistas y funcionarios de la Dirección.</t>
  </si>
  <si>
    <t>Dos actas de mesa de trabajo</t>
  </si>
  <si>
    <t>(# de mesas de trabajo desarrolladas/ 2 mesas de trabajo programadas)*100</t>
  </si>
  <si>
    <t>Imposibilidad para acceder a una solución habitacional definitiva.</t>
  </si>
  <si>
    <t>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</si>
  <si>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Reporte de los procesos consultados en el GIS y en caso de que se requiera requerimientos.</t>
  </si>
  <si>
    <t>( # procesos verificados / 55 procesos programados ) *100</t>
  </si>
  <si>
    <t>Procedimiento relocalización transitoria</t>
  </si>
  <si>
    <t>Aceptar y/o proponer algún tipo de retribución, a cambio de la gestión de un trámite específico al interior de la entidad.</t>
  </si>
  <si>
    <t>Desconocimiento de los beneficiarios de la gratuidad de los procesos.</t>
  </si>
  <si>
    <t>Pagar por lo que es gratuito</t>
  </si>
  <si>
    <t>Mediante la inclusión de un párrafo visible en los formatos de la dirección, donde se señale la gratuidad de los trámites y servicios prestados por la CVP e indicando los canales de denuncia.</t>
  </si>
  <si>
    <t>Formatos modificados</t>
  </si>
  <si>
    <t>Control interno Disciplinario</t>
  </si>
  <si>
    <t>Dirección de Gestión Corporativa y CID</t>
  </si>
  <si>
    <t>Director(a) de Gestión Corporativa y CID</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</si>
  <si>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</si>
  <si>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</si>
  <si>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</si>
  <si>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Falta de integridad del funcionario encargado del proceso.</t>
  </si>
  <si>
    <t>Investigaciones disciplinarias, fiscales y penales.</t>
  </si>
  <si>
    <t>Realizar una (1) socialización a los profesionales sobre la violación de la reserva legal.</t>
  </si>
  <si>
    <t>Lista de asistencia.</t>
  </si>
  <si>
    <t>Director de Gestión Corporativa y CID</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</si>
  <si>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</si>
  <si>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</si>
  <si>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</si>
  <si>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</si>
  <si>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Actualizar el procedimiento 208-CID-Pr-01 Control Interno Disciplinario incluyendo como punto de control verificar el numero de procesos disciplinarios en curso y estado actual en el cual se encuentran.</t>
  </si>
  <si>
    <t>Procedimiento actualizado</t>
  </si>
  <si>
    <t>8. Servicio al Ciudadano</t>
  </si>
  <si>
    <t>Gestión del Servicio al Ciudadano</t>
  </si>
  <si>
    <t>Inadecuada orientación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</si>
  <si>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</si>
  <si>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Información entregada por los programas misionales esta desactualizada, incompleta o es poco clara.</t>
  </si>
  <si>
    <t>Desinformación y desorientación el ciudadano sobre los tramites y servicios que ofrece la CVP.</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</si>
  <si>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</si>
  <si>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</si>
  <si>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Actualizar el procedimiento de Gestión del Servicio al Ciudadano, en donde se incluya una actividad que establezca el procedimiento de solicitar a las dependencias o áreas de la CVP, el suministro de información actualizada de los tramites y servicios que han sido modificados.</t>
  </si>
  <si>
    <t>208-SC-Pr-06 GESTIÓN DEL SERVICIO AL CIUDADANO</t>
  </si>
  <si>
    <t>Ejecutar una estrategia sobre Lenguaje Claro e Incluyente, impartido a los servidores públicos del proceso de Servicio al Ciudadano, en el cual se sensibilice, evalué y realice informe de los resultados de la misma.</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</si>
  <si>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</si>
  <si>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</si>
  <si>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El ciudadano desconoce que los trámites y servicios de la CVP son gratuitos y que no se requieren intermediarios</t>
  </si>
  <si>
    <t>Entregar dineros a intermediarios para la realización de sus tramites y servicios ante la CVP</t>
  </si>
  <si>
    <t>Los funcionarios o contratistas desconocen las consecuencias disciplinarias o legales que acarrean el cobro indebido a la ciudadanía</t>
  </si>
  <si>
    <t>Acciones judiciales en contra de la entidad.</t>
  </si>
  <si>
    <t>Crear un Instructivo en donde se defina el diseño y desarrollo de la estrategia de divulgación a nivel interno y externo sobre la Gratuidad de los Tramites y Servicios que presta la CVP.</t>
  </si>
  <si>
    <t>Instructivo que se cree</t>
  </si>
  <si>
    <t>Asesoría de Control Interno</t>
  </si>
  <si>
    <t>Inoportunidad en las herramientas y/o elementos tecnológicos</t>
  </si>
  <si>
    <t>Falla y/o falta de herramientas y/o elementos tecnológicos o indisponibilidad de los mismos, por factores internos o externos, que afecten el normal desarrollo de las labores diarias en la CVP</t>
  </si>
  <si>
    <t>Deterioro o evento interno o externo de herramientas y/o elementos tecnológicos, que genera indisponibilidad total o parcial de los mismos.</t>
  </si>
  <si>
    <t>Garantizar la suscripción de contratos de mantenimiento preventivo para mantener la disponibilidad de los elementos tecnológicos</t>
  </si>
  <si>
    <t>Contratos de mantenimiento</t>
  </si>
  <si>
    <t>Desconocimiento de los usuarios de la entidad frente al buen uso de herramientas y/o elementos tecnológicos de la entidad</t>
  </si>
  <si>
    <t>Realizar un procedimiento de gestión de incidentes tecnológicos y requerimientos de soporte</t>
  </si>
  <si>
    <t>Procedimiento</t>
  </si>
  <si>
    <t>Desactualización de  las herramientas de gestión de las tecnologías de la información y las comunicaciones</t>
  </si>
  <si>
    <t xml:space="preserve">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
</t>
  </si>
  <si>
    <t>Líderes de política de gobierno digital que actualizan permanentemente sus directrices.</t>
  </si>
  <si>
    <t xml:space="preserve">Falta de claridad en la forma en que se deben ejecutar las funciones de la Oficina TIC
</t>
  </si>
  <si>
    <t>Falta de personal directo con la entidad, lo cual dificulta la continuidad de los procesos y el conocimiento adquirido.</t>
  </si>
  <si>
    <t xml:space="preserve">
Falta de seguimiento de los productos y servicios generados por la Oficina TIC a través de su proceso.</t>
  </si>
  <si>
    <t>Contratos de Mantenimiento ejecutados</t>
  </si>
  <si>
    <t xml:space="preserve">Procedimiento normalizado en el Sistema Integrado de Gestión </t>
  </si>
  <si>
    <t>Socialización realizada</t>
  </si>
  <si>
    <t>Salida no controlada de información y/o mal manejo de la misma a interés propios o de terceros</t>
  </si>
  <si>
    <t xml:space="preserve">Ataques de delincuentes cibernéticos </t>
  </si>
  <si>
    <t xml:space="preserve">Realizar estrategias de sensibilización trimestralmente que apoyen el conocimiento de los funcionarios y/o contratistas de la entidad con respecto al cuidado y buen manejo de la información.
  </t>
  </si>
  <si>
    <t xml:space="preserve">Implementar como mínimo tres (3) controles de seguridad en la infraestructura tecnológica que permitan la aplicabilidad de la política de seguridad de la información en la entidad
</t>
  </si>
  <si>
    <t>Solicitar a la Dirección de Gestión Corporativa y CID la inclusión de una obligación de confidencialidad de la información en la minuta de todos los contratos.</t>
  </si>
  <si>
    <t>Directorio Activo
Firewall
Equipos de Computo</t>
  </si>
  <si>
    <t>Sensibilizaciones Efectuadas</t>
  </si>
  <si>
    <t xml:space="preserve">Controles Implementados </t>
  </si>
  <si>
    <t xml:space="preserve">Ajustar la Norma Fundamental, estableciendo un punto de control relacionado con la revisión periódica anual de la Vigencia de los instrumentos de Cada Proceso, por parte de los Responsables.
</t>
  </si>
  <si>
    <t xml:space="preserve">Norma Fundamental actualizada </t>
  </si>
  <si>
    <t>Errores en el diligenciamiento de la información reportada en el FUSS (Formato Único de Seguimiento Sectorial) al momento de realizar el informe consolidado</t>
  </si>
  <si>
    <t xml:space="preserve">Fallas humanas en el registro y/o revisión de la información suministrada por las áreas reportantes de la Entidad, en el FUSS. </t>
  </si>
  <si>
    <t xml:space="preserve">  Incumplimiento en los tiempos de entrega, por parte de las áreas reportantes, lo cual dificulta una oportuna y correcta revisión de datos, información y consolidación.</t>
  </si>
  <si>
    <t>Reprocesos de información.</t>
  </si>
  <si>
    <t>Informar mensualmente a los Gerentes y Responsables de Proyectos los plazos establecidos para la entrega oportuna de la Información</t>
  </si>
  <si>
    <t>Correo electrónico</t>
  </si>
  <si>
    <t>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</si>
  <si>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</si>
  <si>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Que se adelante un proceso de contratación sin el consentimiento del ordenador del gasto. </t>
  </si>
  <si>
    <t>Realizar 1 sensibilización sobre la ética de los servidores públicos, a los enlaces de Proyectos</t>
  </si>
  <si>
    <t>Listado de asistencia y presentaciones</t>
  </si>
  <si>
    <t xml:space="preserve">Titulación por mecanismo de cesión a título gratuito </t>
  </si>
  <si>
    <t>Dirección de Urbanizaciones y Titulación</t>
  </si>
  <si>
    <t>Director(a) de Urbanizaciones y Titulación</t>
  </si>
  <si>
    <t xml:space="preserve">Falta de  revisión y análisis de la información suministrada en cada uno de los componentes en los avalúos,  visitas a los barrios por la parte social, viabilidades jurídicas </t>
  </si>
  <si>
    <t>Reprocesos de la información,  Incumplimientos de las metas presupuestadas, revocatoria de actos administrativos que generan costos adicionales y pérdida de credibilidad.</t>
  </si>
  <si>
    <t xml:space="preserve">Para el inicio del proceso de titulación se requiere de documentación mínima por parte de los usuarios y esta no se cumple en su totalidad por los responsables. </t>
  </si>
  <si>
    <t>Demora en la continuidad en el componente técnico</t>
  </si>
  <si>
    <t xml:space="preserve">Establecer una línea base de los tiempos  que los expedientes duran en cada componente y por funcionario para identificar criterios de oportunidad en el proceso. </t>
  </si>
  <si>
    <t>Definición de criterios de oportunidad para las acciones del proceso.</t>
  </si>
  <si>
    <t>Procedimiento estructuración proyectos de vivienda</t>
  </si>
  <si>
    <t>Incumplimiento al desarrollo de las acciones de mejora propuestas en el plan de mejoramiento  resultante de los hallazgos detectados por la Contraloría de Bogotá D.C. de Bogotá sobre Bienes Inmuebles</t>
  </si>
  <si>
    <t>Ejecución extemporánea y/o inconsistente de las acciones diseñadas asociadas a los hallazgos detectados por la Contraloría de Bogotá D.C. a cargo de la Dirección de Urbanizaciones y Titulación.</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</si>
  <si>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</si>
  <si>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</si>
  <si>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Acta de desarrollo de seis  mesas de trabajo</t>
  </si>
  <si>
    <t>208-SADM-Pr-15 ADMINISTRACIÓN Y CONTROL DE BIENES MUEBLES, CONSUMO E INTANGIBLES</t>
  </si>
  <si>
    <t>Subdirección Administrativa</t>
  </si>
  <si>
    <t>Subdirector(a) Administrativa</t>
  </si>
  <si>
    <t xml:space="preserve">Pérdida por daño o hurto de los bienes de la entidad </t>
  </si>
  <si>
    <t>La Custodia y movimiento de bienes sin las medidas de seguridad y/o conservación, sumada a la Ausencia de apropiación del uso y cuidado de los bienes por parte de los funcionarios y contratistas, causa pérdida de los bienes de la entidad por daño o hurto.</t>
  </si>
  <si>
    <t>Ausencia de apropiación del uso y cuidado de los bienes por parte de los funcionarios y contratistas</t>
  </si>
  <si>
    <t>Detrimento patrimonial de recursos públicos</t>
  </si>
  <si>
    <t>Registro de movimientos de los elementos  sin la autorización requerida</t>
  </si>
  <si>
    <t>Perdida o daño de los bienes inmuebles</t>
  </si>
  <si>
    <t>Se identifique claramente los recursos asignados a cada funcionario y el estado actual de los mismos</t>
  </si>
  <si>
    <t>Manual de uso de bienes muebles</t>
  </si>
  <si>
    <t>Acta de Inspecciones aleatorias a las diferentes dependencias de la CVP,
Lista de chequeo</t>
  </si>
  <si>
    <t>SUBDIRECTOR ADMINISTRATIVO</t>
  </si>
  <si>
    <t>PROCESO ADQUISICIÓN DE BIENES Y SERVICIOS</t>
  </si>
  <si>
    <t>Orientación en las etapas contractuales direccionadas  para favorecer a un tercero</t>
  </si>
  <si>
    <t>Realizar ofrecimiento/recepción de sobornos o beneficios de algún otro tipo para favorecer intereses particulares.</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</si>
  <si>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</si>
  <si>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</si>
  <si>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 xml:space="preserve">Realizar jornada de sensibilización a los funcionarios del proceso de contratación de la Subdirección Administrativa  y evaluar los resultados de aprendizaje </t>
  </si>
  <si>
    <t xml:space="preserve">evaluaciones de jornadas de sensibilización </t>
  </si>
  <si>
    <t>208-PLA-Pr-20 ELAB, EJEC, CONTROL Y SEGUIM AL PAGI - PAA
208-SFIN-Pr-06 PROCEDIMIENTO OPERACIONES DE PRESUPUESTO V4
208-SFIN-Pr-07 - PROCEDIMIENTO GESTION DE PAGOS V3
208-PLA-Pr-23 PROCEDIMIENTO PAGO PASIVOS EXIGIBLES</t>
  </si>
  <si>
    <t>Subdirección Financiera</t>
  </si>
  <si>
    <t>Subdirector(a) Financiera</t>
  </si>
  <si>
    <t xml:space="preserve">Baja ejecución del presupuesto institucional programado </t>
  </si>
  <si>
    <t>Financiero</t>
  </si>
  <si>
    <t>208-SFIN-Pr-10 RECONOCIMIENTO, MEDICIÓN POSTERIOR Y REVELACIÓN DE LOS HECHOS ECONÓMICOS</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</si>
  <si>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</si>
  <si>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</si>
  <si>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208 SFIN-Pr-11 OPERACIONES DE TESORERIA V3
208-SFIN-In-03 PROT. SEGURIDAD TESORERIA DE LA CVP</t>
  </si>
  <si>
    <t>208-SFIN-Pr-11 OPERACIONES DE TESORERÍA</t>
  </si>
  <si>
    <t>3. Identificación del Riesgo</t>
  </si>
  <si>
    <t xml:space="preserve">Falta de seguimiento y control  del Plan Anual de Adquisiciones, por parte de los proyectos de inversión y gastos de funcionamiento </t>
  </si>
  <si>
    <t>Los procesos generadores de información financiera no remiten los reportes o información establecida en los procedimientos o lo hacen de manera no oportuna o de manera inexacta.</t>
  </si>
  <si>
    <t>Aplicación incorrecta de los principios de contabilidad</t>
  </si>
  <si>
    <t>Aplicación inadecuada del criterio de clasificación del hecho económico establecido en el Marco Normativo para Entidades de Gobierno.</t>
  </si>
  <si>
    <t>Realización de cálculos errados o aplicación de criterios de medición posterior que no corresponden al Marco Normativo para Entidades de Gobierno.</t>
  </si>
  <si>
    <t>Aplicación incorrecta del instructivo 208-SFIN-In-03 PROT. SEGURIDAD TESORERIA DE LA CVP y del procedimiento 208 SFIN-Pr-11 OPERACIONES DE TESORERIA V3</t>
  </si>
  <si>
    <t xml:space="preserve">Desconocimiento de la Directiva 003 de 2013 </t>
  </si>
  <si>
    <t xml:space="preserve">No se cuenta con un procedimiento donde establezca los criterios internos para la selección de la entidad bancaria, para apertura de cuentas. </t>
  </si>
  <si>
    <t>Reclamaciones por parte de los contratistas y proveedores por incumplimiento en los pagos.
Castigos (reducciones) presupuestales, por constitución de reservas, sobrepasando el tope establecido por SHD.
Fenecimiento de recursos generando pasivos exigibles.</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</si>
  <si>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</si>
  <si>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Realizar acciones inadecuadas con la probabilidad de cometer errores humanos y/o fraudes. </t>
  </si>
  <si>
    <t xml:space="preserve">Se realizan prácticas no documentadas en el instructivo y procedimiento bajo criterios personales </t>
  </si>
  <si>
    <t>Apertura de cuentas que no se encuentran en ninguna zona de riesgo y limite de concentración</t>
  </si>
  <si>
    <t>Selección de la entidades bancarias sin un criterio corporativo.</t>
  </si>
  <si>
    <t>Crear un procedimiento para la selección de Entidades Bancarias para la apertura y cierre de cuentas según la normatividad vigente</t>
  </si>
  <si>
    <t>Tesorero(a)</t>
  </si>
  <si>
    <t xml:space="preserve">Consultar dos (2) reportes del ranking de entidades financieras emitidos por la Secretaria de Hacienda Distrital  </t>
  </si>
  <si>
    <t>Reporte vigente del ranking de cupos de inversión</t>
  </si>
  <si>
    <t>Un (1) Sistema de alertas tempranas</t>
  </si>
  <si>
    <t>Subdirector(a) Financiero(a)</t>
  </si>
  <si>
    <t xml:space="preserve">Procedimiento 208-SFIN-Pr-10 RECONOCIMIENTO, MEDICIÓN POSTERIOR Y REVELACIÓN DE LOS HECHOS ECONÓMICOS actualizado </t>
  </si>
  <si>
    <t>Instructivo 208-SFIN-In-03 PROT. SEGURIDAD TESORERIA DE LA CVP actualizado y articulado con la el procedimiento 208 SFIN-Pr-11 OPERACIONES DE TESORERIA V3 y la Directiva 003 de 2013</t>
  </si>
  <si>
    <t xml:space="preserve">Contador(a) </t>
  </si>
  <si>
    <t>1 (un) sistema de alertas tempranas</t>
  </si>
  <si>
    <t>1 (un) procedimiento actualizado</t>
  </si>
  <si>
    <t>1 (un) instructivo actualizado</t>
  </si>
  <si>
    <t>1 (un) procedimiento creado
2 (dos) reportes</t>
  </si>
  <si>
    <t xml:space="preserve">208-SADM-Pr-27 CAPACITACIÓN DE SERVIDORES
208-SADM-Pr-22 SEGURIDAD Y SALUD OCUPACIONAL
208-SADM-Pr-01 BENEFICIOS A LOS EMPLEADOS
</t>
  </si>
  <si>
    <t>Plan Estratégico de Talento Humano   no establecido  de conformidad con el Decreto 612 de 2018</t>
  </si>
  <si>
    <t>208-SADM-Pr-13 VINCULACIÓN Y DESVINCULACIÓN DE SERVIDORES PÚBLICOS</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</si>
  <si>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</si>
  <si>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</si>
  <si>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Percepción negativa por parte de los funcionarios frente a la gestión del talento humano de la Entidad</t>
  </si>
  <si>
    <t>Formulación del anteproyecto para el PETH</t>
  </si>
  <si>
    <t>Un (1) plan de capacitación  con actividad incluida de seguimiento</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</si>
  <si>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</si>
  <si>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</si>
  <si>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alto</t>
  </si>
  <si>
    <t xml:space="preserve">Realizar jornada de sensibilización a los funcionarios del proceso de talento humano y evaluar los resultados de aprendizaje </t>
  </si>
  <si>
    <t xml:space="preserve">6. Mejoramiento de Barrios </t>
  </si>
  <si>
    <t>208-MB-Pr-02 Procedimiento de estudios de  previabilidad</t>
  </si>
  <si>
    <t xml:space="preserve">Mejoramiento de Barrios </t>
  </si>
  <si>
    <t xml:space="preserve">Director de Mejoramiento de Barrios </t>
  </si>
  <si>
    <t>Baja ejecución presupuestal de los recursos del Proyecto de Inversión 208 Mejoramiento de Barrios</t>
  </si>
  <si>
    <t>Extensión del tiempo requerido en el compromiso de los recursos disponibles en cada vigencia, por el tipo de gasto de Infraestructura</t>
  </si>
  <si>
    <t>Conformación de reservas presupuestales en cada vigencia, de los recursos del tipo de gasto Infraestructura</t>
  </si>
  <si>
    <t>Baja eficiencia en el giro de los recursos  por el tipo de gasto Infraestructura, conformados en  reservas presupuestales, que se constituyen en saldos de pasivos exigibles</t>
  </si>
  <si>
    <t>Castigo del  presupuesto asignado por cada vigencia en el Proyecto de Inversión 208.</t>
  </si>
  <si>
    <t>208-MB-Pr-05 Procedimiento Supervisión de Contratos</t>
  </si>
  <si>
    <t xml:space="preserve">Afectaciones en los tiempos establecidos y en la calidad de los productos y servicios suministrados externamente </t>
  </si>
  <si>
    <t xml:space="preserve">Retrasos por causas  imputables  al contratista en la ejecución del plazo contractual  para la entrega de productos o entregas misionales. 
</t>
  </si>
  <si>
    <t xml:space="preserve">Factores externos que limitan la ejecución del plazo contractual  para la entrega de productos o entregas misionales.  </t>
  </si>
  <si>
    <t>Mayores tiempos requeridos en las entregas misionales  y valores adicionales en la ejecución de los productos y servicios programados a la comunidad.</t>
  </si>
  <si>
    <t xml:space="preserve">Incumplimiento de las obligaciones contractuales en calidad del producto y especificaciones técnicas, SST-MA y sociales.  </t>
  </si>
  <si>
    <t xml:space="preserve"> - Productos No Conformes y/o Obras inconclusas.
 - El no cumplimiento de las metas cuantificadas por cada vigencia.</t>
  </si>
  <si>
    <t>Afectación en la programación de las magnitudes de las metas en cada vigencia, con los recursos disponibles de Infraestructura en el Proyecto de Inversión 208 Mejoramiento de Barrios</t>
  </si>
  <si>
    <t>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t>
  </si>
  <si>
    <t>La obtención de las respuestas a las consultas realizadas a las partes interesadas fuera de los tiempos establecidos, que limitan el desarrollo de los estudios de previabilidad.</t>
  </si>
  <si>
    <t xml:space="preserve">Mayores tiempos requeridos en el desarrollo de los estudios de previabilidad, por cada una de las oportunidades de intervenciones de infraestructura en espacio público identificadas </t>
  </si>
  <si>
    <t xml:space="preserve">La comunicación inefectiva en la coordinación interinstitucional, durante la planeación de las  de intervenciones de infraestructura en espacio público identificadas </t>
  </si>
  <si>
    <t>Falencias en las articulaciones y gestiones interinstitucionales adelantadas con las partes interesadas del sector</t>
  </si>
  <si>
    <t xml:space="preserve">La falta de definición de mecanismos de actuación con las partes interesadas del sector, en la obtención de la conveniencia legal, reglamentaria y normativa, de programar cada una de las intervenciones de infraestructura en espacio público identificadas   </t>
  </si>
  <si>
    <t xml:space="preserve">La conveniencia no favorable legal, reglamentaria y normativa de programar las  intervenciones en espacio público identificadas, que presentan afectaciones con la posibilidad de corregir y actualizar </t>
  </si>
  <si>
    <t>Establecer e implementar que durante el desarrollo del procedimiento 208-MB-Pr-02 ESTUDIOS DE PREVIABILIDAD, se realicen de reuniones de seguimiento y control por parte de la Dirección de Mejoramiento de Barrios con una periodicidad quincenal</t>
  </si>
  <si>
    <t xml:space="preserve">Actualización del Procedimiento 208-MB-Pr-02 ESTUDIOS DE PREVIABILIDAD, en la versión 7.
</t>
  </si>
  <si>
    <t>Proyectar y publicar en el Sistema Integrado de Gestión - SIG, un instructivo definido como "Desarrollo de la comunicación, gestión y coordinación interinstitucional efectiva con las partes interesadas del sector"</t>
  </si>
  <si>
    <t>Solicitar a la cabeza del sector (SDHT), la convocatoria a las instancias de coordinación que permitan gestionar las necesidades de definición de mecanismos de actuación para lograr la priorización de las intervenciones en espacio público a escala barrial.</t>
  </si>
  <si>
    <t>Comunicado escrito dirigido a la SDHT</t>
  </si>
  <si>
    <t>Favorecimiento a terceros</t>
  </si>
  <si>
    <t>Favorecimiento a contratistas de obra, interventoría y/o terceros por parte de los supervisores de la Caja de la Vivienda Popular mediante la sustentación indebida de  modificaciones contractuales solicitadas.</t>
  </si>
  <si>
    <t>Emisión de falsos conceptos técnicos para favorecer indebidamente intereses de terceros.</t>
  </si>
  <si>
    <t>Desvío de recursos del Distrito para aprovechamiento de intereses propios o de terceros involucrados en el favorecimiento</t>
  </si>
  <si>
    <t>Sobrecostos generados en las obras por modificaciones contractuales  sustentadas de manera indebida.</t>
  </si>
  <si>
    <t>Socializar y Sensibilizar a los equipos de trabajo de la DMB, en las actividades y formatos establecidos desde ejercer una supervisión eficiente sobre los productos y servicios que son suministrado de manera externa por contratistas de consultoría, obra e interventoría</t>
  </si>
  <si>
    <t>Socializar y Sensibilizar a los equipos de trabajo de la DMB en el debido registro del formato establecido desde el proceso de adquisición de bienes y servicios, referenciado como " Supervisión de Contratos" desde el seguimiento a la obligaciones y alcances contractuales de los contratos de obra, consultoría e interventoría</t>
  </si>
  <si>
    <t>Una línea base de oportunidad de expedientes  definida.</t>
  </si>
  <si>
    <t>Mesas de trabajo para seguimiento al plan de mejoramiento desarrolladas / Seis mesas programadas</t>
  </si>
  <si>
    <t>Desconocimiento de la normatividad vigente.</t>
  </si>
  <si>
    <t>Dado el nivel residual del riesgo este se asume.</t>
  </si>
  <si>
    <t>No aplica</t>
  </si>
  <si>
    <t>N/A</t>
  </si>
  <si>
    <t>Diseñar protocolo de entrenamiento al cargo.</t>
  </si>
  <si>
    <t>Protocolo de entrenamiento diseñado y publicado.</t>
  </si>
  <si>
    <t>El apoyo a la Supervisión realiza reuniones mensuales con el Abogado Apoderado para verificar que las actuaciones se encuentren actualizadas en Siproj.</t>
  </si>
  <si>
    <t>Actas de Reunión de seguimiento a contrato.</t>
  </si>
  <si>
    <t>Numero de actas de reuniones de seguimiento a contratos / 11 actas de reuniones programadas</t>
  </si>
  <si>
    <t>Sistemas de información externos desactualizados.</t>
  </si>
  <si>
    <t>Un Procedimiento ajustado y socializado</t>
  </si>
  <si>
    <t>Campañas de prevención de la corrupción realizadas / 3 campañas programadas</t>
  </si>
  <si>
    <t>Un plan de contingencia con seguimiento</t>
  </si>
  <si>
    <t>Procesos administrativos sancionatorios por presuntos incumplimientos en los productos y servicios programados a beneficiar una población objetivo</t>
  </si>
  <si>
    <t>una socialización efectuada</t>
  </si>
  <si>
    <t>Un instructivo Desarrollado</t>
  </si>
  <si>
    <t>Una comunicación oficial dirigida a la SDHT</t>
  </si>
  <si>
    <t>Un procedimiento actualizado</t>
  </si>
  <si>
    <t>Un Manual de uso de Bienes Muebles</t>
  </si>
  <si>
    <t>Actas de inspecciones aleatorias desarrolladas / Actas de 3 inspecciones aleatorias programadas</t>
  </si>
  <si>
    <t>Una evaluación de jornadas de sensibilización desarrollada</t>
  </si>
  <si>
    <t>16. Evaluación de la Gestión</t>
  </si>
  <si>
    <t>Auditoría Interna y Visitas</t>
  </si>
  <si>
    <t>Asesor(a) de Control Interno</t>
  </si>
  <si>
    <t>Incumplimiento del Plan Anual Auditorías aprobado para la vigencia</t>
  </si>
  <si>
    <t>Incumplimiento de las acciones planteadas incluidas en el Plan Anual de Auditorías.</t>
  </si>
  <si>
    <t>Insuficiencia de personal para atender la auditorías planeadas.</t>
  </si>
  <si>
    <t>Determinar las áreas que más reprocesos causan "deficiencia en la calidad y trazabilidad de la información entregada a la Asesoría de Control Interno por parte de las demás dependencias", analizarlas desde una perspectiva de sistémica para proponer al proceso o a OAP mejoras en esa causa.</t>
  </si>
  <si>
    <t>Informe con análisis.</t>
  </si>
  <si>
    <t>Asesor de Control Interno</t>
  </si>
  <si>
    <t>Profesionales idóneos para atender las necesidades del área.</t>
  </si>
  <si>
    <t>El no tener profesionales idóneos provoca retraso en el cumplimiento del plan de auditorías</t>
  </si>
  <si>
    <t>Deficiencia en la calidad y trazabilidad de la información entregada a la Asesoría de Control Interno por parte de las demás dependencias</t>
  </si>
  <si>
    <t>Reprocesos en la gestión de las auditorías.</t>
  </si>
  <si>
    <t>Documentación errada de hallazgos y conceptos de seguimiento tras revisión de herramientas de gestión de los procesos.</t>
  </si>
  <si>
    <t>Coerción para no mostrar o cambiar resultados de las auditorías realizadas.</t>
  </si>
  <si>
    <t>Algunos resultados de las auditorías pueden ser coercionados desde altos cargos de la CVP o externos para se omitan, cambien o modifiquen.</t>
  </si>
  <si>
    <t>Resultados de las auditorías omitidos, cambiados o modificados.</t>
  </si>
  <si>
    <t>Sensibilizar a las diferentes áreas de la CVP sobre el control que se implementará en caso de evidenciarse coerción para ocultar, omitir o modificar información de los informes de auditorías.</t>
  </si>
  <si>
    <t>Listado de asistencia y presentación</t>
  </si>
  <si>
    <t>Presiones externas para ocultar, omitir o modificar información de los informes de auditorías.</t>
  </si>
  <si>
    <t>Total de áreas Sensibilizadas / Total de áreas de la CVP</t>
  </si>
  <si>
    <t xml:space="preserve">Oficina Asesora de Comunicaciones </t>
  </si>
  <si>
    <t>11 Correos electrónicos</t>
  </si>
  <si>
    <t>2. Gestión de Comunicaciones</t>
  </si>
  <si>
    <t>Procedimiento administración y gestión de contenidos en web e intranet.</t>
  </si>
  <si>
    <t xml:space="preserve">Jefe Oficina Asesora de Comunicaciones </t>
  </si>
  <si>
    <t>Estratégico</t>
  </si>
  <si>
    <t xml:space="preserve">
Entrega de información fuera de las fechas establecidas para publicación.</t>
  </si>
  <si>
    <t xml:space="preserve"> 
Hallazgos por parte de los entes de control internos y externos</t>
  </si>
  <si>
    <t>Incumplimiento de lo establecido en la ley cuando ello establece tiempos para publicar.</t>
  </si>
  <si>
    <t>Community manager administrador de redes sociales y/o medios digitales</t>
  </si>
  <si>
    <t>Rara vez</t>
  </si>
  <si>
    <t>Jefe Oficina Asesora de Comunicación</t>
  </si>
  <si>
    <t>Baja cohesión institucional y compromiso para la entrega de información pública</t>
  </si>
  <si>
    <t xml:space="preserve">Incumplimiento en la aplicación de la ley 1712 de 2014 que llevaría a sanciones legales. </t>
  </si>
  <si>
    <t>Baja disposición para la publicación de información sobre contratación, talento humano y gestión de bienes y servicios</t>
  </si>
  <si>
    <t>208-DGC-Pr-16 CONTRATACIÓN POR CONCURSO DE MÉRITOS ABIERTO
208-DGC-Pr-18 CONTRATACIÓN DIRECTA
208-DGC-Pr-20 LICITACIÓN PÚBLICA
208-DGC-Pr-22 CONTRATACIÓN MÍNIMA CUANTÍA V3
208-DGC-Pr-24 CONTRATACIÓN POR SELECCIÓN ABREVIADA DE MENOR CUANTÍA
208-DGC-Pr-25 CONTRATACIÓN POR SELECCIÓN ABREVIADA POR SUBASTA INVERSA</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</si>
  <si>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</si>
  <si>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</si>
  <si>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Los supervisores de contrato no remiten la documentación completa al expediente contractual.</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</si>
  <si>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</si>
  <si>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</si>
  <si>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de manera fraudulenta y/o sin acatar la normatividad vigente.</t>
  </si>
  <si>
    <t>Que el proceso de selección se adelante con documentación faltante o errónea  con el propósito de favorecer a un tercero.</t>
  </si>
  <si>
    <t>Debilidad en la actividad de revisión de documentación para iniciar el proceso de selección.</t>
  </si>
  <si>
    <t>Realizar una (1) socialización a los referentes de contratación sobre la documentación relacionada en el formato 208-DGC-FT-84 Acta radicación documentos pago a proveedores - persona jurídica.</t>
  </si>
  <si>
    <t>Lista de asistencia</t>
  </si>
  <si>
    <t>Realizar una (1) socialización a los referentes de contratación sobre los formatos de estudio previo y/o pliego de condiciones.</t>
  </si>
  <si>
    <t>Realizar una (1) socialización a los referentes de contratación sobre las listas de chequeo por modalidad de contratación.</t>
  </si>
  <si>
    <t>Dilatar el tramite de un expediente  para obtener beneficio propio en cualquier etapa y/o actividad del proceso de titulación</t>
  </si>
  <si>
    <t>Ausencia de alarmas relacionadas con las demoras en las diferentes etapas del proceso de titulación</t>
  </si>
  <si>
    <t xml:space="preserve">Establecer las causas de las demoras para evidenciar que estas se deben a situaciones normales del proceso o identificar intereses en las demoras evidenciadas a fin de establecer acciones que eviten el posible riego de corrupción. </t>
  </si>
  <si>
    <t>Alertas que se reportan en la plataforma SIMA</t>
  </si>
  <si>
    <t>Numero de alarmas por demoras analizadas / Alarmas por demoras totales.</t>
  </si>
  <si>
    <t xml:space="preserve">Estratégico </t>
  </si>
  <si>
    <t>Línea base de definición de criterios de oportunidad.</t>
  </si>
  <si>
    <t>Base de Criterios de oportunidad definidos.</t>
  </si>
  <si>
    <t xml:space="preserve">Demora voluntaria en la entrega de un expediente para posterior a esto solicitar alguna prebenda por la gestión relacionada con el mismo. </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</si>
  <si>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</si>
  <si>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Programar dos mesas de trabajo con los lideres de los procesos ( Agosto y Noviembre), para la elaboración del anteproyecto de los diagnósticos e implementarlos en la formulación del Plan estratégico de talento Humano 2021</t>
  </si>
  <si>
    <t>Debilidad en la socialización y divulgación del Plan Estratégico de Talento Humano</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</si>
  <si>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</si>
  <si>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Jornada de sensibilizaciones</t>
  </si>
  <si>
    <t>13. Adquisición de Bienes y Servicios</t>
  </si>
  <si>
    <t>Soporte Técnico</t>
  </si>
  <si>
    <t>Pérdida de productividad o respuestas tardías a las necesidades de los grupos de interés</t>
  </si>
  <si>
    <t>Acta de socialización</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</si>
  <si>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</si>
  <si>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</si>
  <si>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sensible para beneficio propio y/o de terceros, por personal interno o intrusión de un externo a la entidad.</t>
  </si>
  <si>
    <t>Disminución en la eficacia del cumplimiento del plan y afectación en la calidad.</t>
  </si>
  <si>
    <t>Un Documento de análisis de las "deficiencia en la calidad y trazabilidad de la información entregada a la Asesoría de Control Interno por parte de las demás dependencias"</t>
  </si>
  <si>
    <t>Dádivas a auditores para ocultar, omitir o modificar información de los informes de auditorías.</t>
  </si>
  <si>
    <t>20. Fecha Finalización</t>
  </si>
  <si>
    <t>Elaboración de un reporte inconsistente en cifras y datos en cada uno de los componentes del FUSS (Formato Único de Seguimiento Sectorial) Consolidado</t>
  </si>
  <si>
    <t xml:space="preserve">Pérdida de credibilidad y confianza en la información elaborada debido a inconsistencias en el reporte.
</t>
  </si>
  <si>
    <t xml:space="preserve">En el momento de atender solicitudes de las áreas, frente a búsqueda de documentos obsoletos, se dificulta la ubicación de la información de vigencias anteriores. </t>
  </si>
  <si>
    <t xml:space="preserve">Reprocesos de las actividades en la Administración de la Información del Sistema Integrado de Gestión  </t>
  </si>
  <si>
    <t xml:space="preserve">Fallas humanas de quien crea, modifica o elimina los documentos del SIG. </t>
  </si>
  <si>
    <t xml:space="preserve"> Reprocesos de las actividades en la Administración de la Información del Sistema Integrado de Gestión </t>
  </si>
  <si>
    <t xml:space="preserve"> No se han guardado correctamente los back-up de los profesionales encargados de la información del Sistema Integrado de Gestión, para los años anteriores a 2014. </t>
  </si>
  <si>
    <t xml:space="preserve">Expedición de concepto de viabilidad sin el debido soporte idóneo de solicitud firmado por el ordenador del gasto. </t>
  </si>
  <si>
    <t>Elaborar un concepto de viabilidad sin la firma del ordenador del gasto a sabiendas que este puede ignorar la solicitud.</t>
  </si>
  <si>
    <t>Interés en adelantar el tramite de solicitud de un CDP</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</si>
  <si>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</si>
  <si>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Falta de cronograma con fechas límite de entrega para publicaciones por parte de las áreas que la producen.</t>
  </si>
  <si>
    <t>Omitir o retardar voluntariamente la publicación  de información.</t>
  </si>
  <si>
    <t xml:space="preserve">Este riesgo está asociado a la no publicación de las solicitudes de las diferentes áreas para un beneficio especifico o el retraso en la entrega de la información pública. </t>
  </si>
  <si>
    <t>3. Prevención del Daño Antijurídico y Representación Judicial</t>
  </si>
  <si>
    <t>Aplicación inadecuada de la normatividad vigente, que puede generar perdida de Procesos Judiciales o  sanciones.</t>
  </si>
  <si>
    <t>Inapropiado manejo de los archivos físicos de la Dirección de Reasentamientos</t>
  </si>
  <si>
    <t>Sustracción indebida y/o alteración de documentos de los expedientes por desconocimiento de los procedimientos de la dirección</t>
  </si>
  <si>
    <t>Reporte erróneo y a destiempo de la información de las familias del programa</t>
  </si>
  <si>
    <t>Falta de corresponsabilidad de los hogares en cuanto al cumplimiento de los requisitos legales previstos para su reubicación y búsqueda de su alternativa habitacional definitiva.</t>
  </si>
  <si>
    <t>Dar y/o recibir retribución alguna considerando que los tramites al interior de la entidad son gratuitos</t>
  </si>
  <si>
    <t xml:space="preserve">Modificación y socialización de los formatos con la inclusión de la información </t>
  </si>
  <si>
    <t xml:space="preserve">Estructuración de Proyectos Subsidio Distrital Mejoramiento de Vivienda
</t>
  </si>
  <si>
    <t>Reproceso en la estructuración de subsidios de mejoramiento de vivienda</t>
  </si>
  <si>
    <t>Presentar un hogar estructurado ante la SDHT, que no cumpla la normatividad establecida para la postulación al subsidio de mejoramiento de vivienda</t>
  </si>
  <si>
    <t>Ajustar el procedimiento 208-MV-Pr-06 ESTRUCTURACIÓN PROYECTOS SUBSIDIO DISTRITAL MV, donde se incluya una actividad que defina la solicitud de las bases de datos actualizadas a las diferentes entidades que suministran información para el desarrollo del proceso.</t>
  </si>
  <si>
    <t>Envío de oficios a las diferentes entidades distritales, de las que se requiere información para el desarrollo del proceso, solicitando las bases de datos actualizadas para realizar los cruces de información</t>
  </si>
  <si>
    <t xml:space="preserve">Estructuración de Proyectos Subsidio Distrital Mejoramiento de Vivienda
</t>
  </si>
  <si>
    <t>Que los funcionarios realicen cobros de dinero a beneficiarios, con el fin de favorecerlos durante el proceso de estructuración del subsidio</t>
  </si>
  <si>
    <t>Campañas Anticorrupción socializadas</t>
  </si>
  <si>
    <t>Desconocimiento de la gratuidad de los servicios prestados por la Dirección, por parte de la comunidad</t>
  </si>
  <si>
    <t>Cobro por adelantar el proceso de asistencia técnica para el tramite de licencias de construcción y/o actos de reconocimiento ante curadurías urbanas.</t>
  </si>
  <si>
    <t>Que los funcionarios realicen cobros a los beneficiarios, por la inclusión del predio en el proceso de asistencia técnica para el tramite de la licencia de construcción y/o acto de reconocimiento</t>
  </si>
  <si>
    <t>Desconocimiento de la gratuidad de los servicios prestados por la Dirección, por parte de la comunidad.</t>
  </si>
  <si>
    <t>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t>
  </si>
  <si>
    <t>Desarrollar un "plan de contingencia" con el objetivo de comprometer los recursos del tipo de gasto de Infraestructura, durante los primeros 5 meses de la vigencia 2020</t>
  </si>
  <si>
    <t>Seguimiento al Plan de contingencia" con el objetivo de comprometer los recursos del tipo de gasto de Infraestructura, durante los primeros 5 meses de la vigencia 2020</t>
  </si>
  <si>
    <t>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t>
  </si>
  <si>
    <t xml:space="preserve">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t>
  </si>
  <si>
    <t>Registros y/o actas de reunión con la socialización y sensibilización realizadas</t>
  </si>
  <si>
    <t>Socializar y sensibilizar al equipo de trabajo de la DMB y a los contratistas de obra e interventoría en la implementación eficiente de los comités de seguimiento y control semanal, y del debido registro de las visitas de Inspección "In Situ" en la ejecución de las obras entre la interventoría, el constructor y la supervisión de la DMB</t>
  </si>
  <si>
    <t>Manipulación de la ejecución de los  proyectos de infraestructura suministrados externamente</t>
  </si>
  <si>
    <t>Demora en el trámite de titulación por reproceso de los componentes  social, técnico y jurídico y validación con FONVIVIENDA</t>
  </si>
  <si>
    <t>Proyección tardía de las resoluciones para titular por reproceso en tramites desde la creación del expediente, debido a insuficiencia de los documentos necesarios para dar continuidad al proceso técnico y poder obtener el avalúo del predio</t>
  </si>
  <si>
    <t xml:space="preserve">Demoras voluntarias de la gestión con los expedientes. </t>
  </si>
  <si>
    <t>Una estrategia frente al lenguaje claro e incluyente implementada</t>
  </si>
  <si>
    <t>Elaborar un Manual de uso, cuidado e información, sobre el procedimiento de los bienes asignados  a los funcionarios y/o contratistas de la CVP.</t>
  </si>
  <si>
    <t>Falencias en la ejecución de compromisos y giros de los recursos programados en la vigencia, afectando drásticamente en el cumplimiento de las metas y generando rezagos por encima de lo establecido por parte de la Secretaria de Hacienda Distrital.</t>
  </si>
  <si>
    <t>La no ejecución total del presupuesto</t>
  </si>
  <si>
    <t>Establecer una sistema de alertas donde se informe a los ordenadores de gasto el comportamiento y la probabilidad de ejecución presupuestal de los recursos de la vigencia, reservas presupuestales y pasivos exigibles.</t>
  </si>
  <si>
    <t xml:space="preserve">Falta de gestión de pagos de los recursos de la vigencia y de las reservas presupuestales por parte de los ordenadores de gasto y supervisores, previo cumplimiento de las obligaciones contractuales por parte de los contratistas. </t>
  </si>
  <si>
    <t>Obtener la información de ejecución, avance y probabilidad  presupuestal para una buena toma de decisiones.</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</si>
  <si>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</si>
  <si>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</si>
  <si>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</si>
  <si>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</si>
  <si>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La información disponible para los usuarios no refleja la realidad económica de la Entidad lo que puede influir en diferentes decisiones.</t>
  </si>
  <si>
    <t>Revisar selectivamente de manera mensual los hechos económicos reconocidos en el sistema de información de gestión contable.</t>
  </si>
  <si>
    <t>Generación de información errada y no confiable para la toma de decisiones.</t>
  </si>
  <si>
    <t>Control inadecuado en los protocolos de seguridad de la Tesorería de la CVP</t>
  </si>
  <si>
    <t>Probabilidad de fraude o practicas inadecuadas frente al acceso y custodia de títulos valores en la Caja Fuerte de la Entidad.</t>
  </si>
  <si>
    <t>Falta de revisión y análisis de posibles actualizaciones al instructivo 208-SFIN-In-03 PROT. SEGURIDAD TESORERIA DE LA CVP</t>
  </si>
  <si>
    <t>Realizar análisis, control y seguimiento a la aplicación del instructivo 208-SFIN-In-03 PROT. SEGURIDAD TESORERIA DE LA CVP, articulados con el procedimiento 208 SFIN-Pr-11 OPERACIONES DE TESORERIA V3 y la Directiva 003 de 2013</t>
  </si>
  <si>
    <t>Probabilidad de perdida y/o extravío de los títulos valores afectando drásticamente las operaciones tesorales.</t>
  </si>
  <si>
    <t>Apertura y cierre de cuentas bancarias que no cuentan con los requisitos mínimos exigidos por la Secretaria de Hacienda Distrital para ser sujetos de cupo.</t>
  </si>
  <si>
    <t>Beneficiar a ciertas entidades financieras por medio de coimas o favores específicos.</t>
  </si>
  <si>
    <t>Creación de un procedimiento de selección de Entidades Bancarias para la apertura y cierre de cuentas.</t>
  </si>
  <si>
    <t>Desconocimiento de los reportes vigentes del ranking de cupos de inversión por parte de la Secretaria  de Hacienda Distrital</t>
  </si>
  <si>
    <t>Apertura o cierre de cuentas sin analizar y verificar las zonas de riesgo y limites de concentración</t>
  </si>
  <si>
    <t>12. Gestión del Talento Humano</t>
  </si>
  <si>
    <t>14. Gestión Tecnología de la Información y Comunicaciones</t>
  </si>
  <si>
    <t>7. Urbanizaciones y Titulación</t>
  </si>
  <si>
    <t>10. Gestión Financiera</t>
  </si>
  <si>
    <t>Piezas Informativas 
Presentaciones
Listado de Asistencia</t>
  </si>
  <si>
    <t>Persistencia en la situación de los beneficiarios que origina la vinculación al programa de reasentamientos en periodos superiores a 3 años.</t>
  </si>
  <si>
    <t>Sistema Integrado de Conservación implementado</t>
  </si>
  <si>
    <t>Emitir conceptos errados por desconocimiento normativo o presentar duplicidad en conceptos ya emitidos.</t>
  </si>
  <si>
    <t xml:space="preserve">Debido al constante cambio normativo, se puede presentar desactualización en la normatividad vigente por parte de los profesionales adscritos a la Dirección. 
O
Por falta de verificación de los Conceptos que han sido emitidos por esta Dirección, se pueden presentar Conceptos con duplicidad.  
       </t>
  </si>
  <si>
    <t>Procesos Judiciales sin Apoderado a cargo, y/o sin seguimiento.</t>
  </si>
  <si>
    <t xml:space="preserve">Acuerdo 01 de 2018 Por el cual se adopta el Comité de Conciliaciones de la CVP. (Capitulo ll Articulo. 10). </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</si>
  <si>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</si>
  <si>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debera reunirse dos veces al mes de manera ordinaria y extraordinaria las veces que lo amerite.</t>
  </si>
  <si>
    <t>Desconocimiento normativo</t>
  </si>
  <si>
    <t>Incumplimiento en la ejecución de las reuniones obligatorias del Comité de Conciliación.</t>
  </si>
  <si>
    <t>Cuando se cambia el Secretario del Comité, no se realiza inducción a puesto de trabajo.</t>
  </si>
  <si>
    <t xml:space="preserve">EVITAR </t>
  </si>
  <si>
    <t>Diseñar protocolo de entrenamiento al cargo, teniendo en cuenta el Secretario del Comité de Conciliaciones.</t>
  </si>
  <si>
    <t>Realizar reuniones mensuales entre el Abogado Apoderado y el apoyo a la Supervisión, para verificar que las actuaciones se encuentren actualizadas en Siproj.</t>
  </si>
  <si>
    <t xml:space="preserve">1  Formato - Protocolo Entrenamiento </t>
  </si>
  <si>
    <t>Una (1) Jornada de sensibilización realizada</t>
  </si>
  <si>
    <t>Una (1) Circular</t>
  </si>
  <si>
    <t>% de comprensión por parte de los equipos de gestión documental , según evaluación de asistentes</t>
  </si>
  <si>
    <t xml:space="preserve">Listado Maestro actualizado oportunamente </t>
  </si>
  <si>
    <t xml:space="preserve">Listado Maestro </t>
  </si>
  <si>
    <t>Una (1) Sensibilización efectuada</t>
  </si>
  <si>
    <t>Retraso en la aplicación efectiva de los programas de la Dirección de Reasentamientos.</t>
  </si>
  <si>
    <t>Vinculación de personal sin el cumplimiento de los requisitos</t>
  </si>
  <si>
    <t xml:space="preserve">Procedimiento 208-MB-Pr-05 SUPERVISIÓN DE CONTRATOS actualizado, socializado y sensibilizado </t>
  </si>
  <si>
    <t>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t>
  </si>
  <si>
    <t xml:space="preserve">Procedimiento 208-MB-Pr-05 SUPERVISIÓN DE CONTRATOS en la versión 8
Registros de Reunión con la socialización y sensibilización </t>
  </si>
  <si>
    <t>Socialización y sensibilización efectuada</t>
  </si>
  <si>
    <t>Socializar y Sensibilizar a los equipos de trabajo de la DMB y los contratistas de obra e interventoría en la implementación de la metodología para el registro de un "Plan de inspección y control ejercido en las modificaciones de los diseños durante la construcción de las obras"</t>
  </si>
  <si>
    <t>Procedimiento 208-MB-Pr-02 Estudios de Previabilidad actualizado y socializado</t>
  </si>
  <si>
    <t>Un instructivo implementado, socializado y sensibilizado</t>
  </si>
  <si>
    <t>Instructivo "Desarrollo de la comunicación, gestión y coordinación interinstitucional efectiva con las partes interesadas del sector" implementado.
Registros y/o actas de reunión con la socialización y sensibilización realizadas</t>
  </si>
  <si>
    <t>Registros y/o actas de reunión con la socialización y sensibilización realizada</t>
  </si>
  <si>
    <t xml:space="preserve">Demora en la respuesta a los requerimientos de las áreas que originan la información para publicación.   </t>
  </si>
  <si>
    <t xml:space="preserve">Realizar una pieza grafica y/o audivisual que permita describir el procediemiento, los tiempos para las solicitudes y responsables para la solicitud de publicaciones </t>
  </si>
  <si>
    <t>Pieza grafica y/o audiovisual socializada</t>
  </si>
  <si>
    <t>Pieza grafica y/o audivisual elaborada/Pieza grafica y/o audivisual socializada</t>
  </si>
  <si>
    <t>Diseñar un cronograma que contenga tiempos de publicación, fechas y responsables para el cumplimiento de requisitos legales relacionado con publicaciones.</t>
  </si>
  <si>
    <t xml:space="preserve">Cronograma </t>
  </si>
  <si>
    <t>Cronograma proyectado / cronograma elaborado</t>
  </si>
  <si>
    <t xml:space="preserve"> Un (1) Memorando </t>
  </si>
  <si>
    <t xml:space="preserve">Mantener el Listado Maestro de Documentos debidamente actualizado, acorde a los requerimientos de las áreas para crear, modificar o eliminar documentos del Sistema Inegrado de Gestión. </t>
  </si>
  <si>
    <t xml:space="preserve">Jefe Oficina Asesora de Planeación
Equipo SIG </t>
  </si>
  <si>
    <t>Jefe  Oficina Asesora de Planeación
Gestor Ambiental o Referente Ambiental</t>
  </si>
  <si>
    <t>Jefe Oficina Asesora de Planeación
Gestor Ambiental o Referente Ambiental</t>
  </si>
  <si>
    <t xml:space="preserve">
Jefe  Oficina Asesora de Planeación
Enlaces Proyectos
</t>
  </si>
  <si>
    <t>Director de Reasentamientos</t>
  </si>
  <si>
    <t>DIRECTOR DE URBANIZACIONES Y TITULACION</t>
  </si>
  <si>
    <t xml:space="preserve">SUBDIRECTOR ADMINISTRATIVO  GESTIÓN DOCUMENTAL </t>
  </si>
  <si>
    <t xml:space="preserve">SUBDIRECTOR ADMINISTRATIVO GESTIÓN DOCUMENTAL </t>
  </si>
  <si>
    <t>SUBDIRECTOR ADMINISTRATIVO GESTIÓN TALENTO HUMANO</t>
  </si>
  <si>
    <t xml:space="preserve">COMPARTIR </t>
  </si>
  <si>
    <t>No Aplica para el presente corte.</t>
  </si>
  <si>
    <t>N.A.</t>
  </si>
  <si>
    <r>
      <t xml:space="preserve">Acorde a la actividad, la Oficina Asesora de Planeación, ha enviado mensualmente correos institucionales a los Gerentes de cada Poryecto, con copia a los enlaces de cada uno de los Proyectos de inversión, con </t>
    </r>
    <r>
      <rPr>
        <b/>
        <sz val="9"/>
        <color theme="1"/>
        <rFont val="Arial"/>
        <family val="2"/>
      </rPr>
      <t xml:space="preserve">Asunto denominado </t>
    </r>
    <r>
      <rPr>
        <sz val="9"/>
        <color theme="1"/>
        <rFont val="Arial"/>
        <family val="2"/>
      </rPr>
      <t xml:space="preserve">"Formatos Únicos de Seguimiento Sectorial - FUSS", estos correos en aras de atender la presentacion oportuna del  del informe para los meses de enero, febrero, marzo y abril de 2020 ,  reportando oportunamente la información a quien corresponde. En los mencionados correos se estipúla la fecha de remisión a la OAP, solicitud de ajustes, revisión de ajustes de los informes remitidos y validación del informe consolidado, asi como el profesional de enlace correpondiente en la OAP.
</t>
    </r>
    <r>
      <rPr>
        <b/>
        <sz val="9"/>
        <color theme="1"/>
        <rFont val="Arial"/>
        <family val="2"/>
      </rPr>
      <t xml:space="preserve">
Por tanto esta actividad a la fecha tiene un avance del 33% (3/11).</t>
    </r>
  </si>
  <si>
    <r>
      <t xml:space="preserve">El profesional encargado de la consolidación del reporte FUSS de los Proyectos de Inversión de la Entidad, una vez lo realiza, envía al grupo de enlaces de la Oficina Asesora de Planeación mediante correo electrónico, para que sea validado en el consolidado los datos de los proyectos a cargo, los cuales deben responder via mail, sobre las observaciones que se tengan al respecto, si se requiere. Para lo que va corrido de esta vigencia se tiene el FUSS consolidado, validado y enviado de los meses de diciembre 2019, enero, febrero y marzo de 2020. 
</t>
    </r>
    <r>
      <rPr>
        <b/>
        <sz val="9"/>
        <color theme="1"/>
        <rFont val="Arial"/>
        <family val="2"/>
      </rPr>
      <t xml:space="preserve">
Avance del 33,33% (4/12) </t>
    </r>
  </si>
  <si>
    <r>
      <t xml:space="preserve">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Acorde a las solicitudes de las áreas de la entidad, se eliminan documentos de la carpeta de Calidad. 
</t>
    </r>
    <r>
      <rPr>
        <b/>
        <sz val="9"/>
        <rFont val="Arial"/>
        <family val="2"/>
      </rPr>
      <t>Porcentaje de Avance: 33%</t>
    </r>
    <r>
      <rPr>
        <sz val="9"/>
        <rFont val="Arial"/>
        <family val="2"/>
      </rPr>
      <t xml:space="preserve">
\\10.216.160.201\calidad</t>
    </r>
  </si>
  <si>
    <r>
      <t xml:space="preserve">Se realizó una jornada de sensibilización  con el tema "Inducción-Reinducción PIGA (Política y 5 programas base)", la cual se convocó mediante memorando interno y correo electrónico masivo a todos los funcionarios. Esta sensibilización fue efectuada el 28 de febrero, por disponiblidad del auditorio, pese a que la fecha de inicio de la actividad de contgrol es 1 de marzo.
Desde la Oficina Asesora de Planeación se desarrollará una nueva jornada de sensibilización para reforzar en los trabajadores y contratistas de la entidad el conocimiento y las obligaciones del PIGA.
Porcentualmente, para el presente corte, </t>
    </r>
    <r>
      <rPr>
        <b/>
        <sz val="9"/>
        <rFont val="Arial"/>
        <family val="2"/>
      </rPr>
      <t xml:space="preserve">la actividad registra un avance del 50%. </t>
    </r>
  </si>
  <si>
    <t>Riesgos Asumido 
N.A.</t>
  </si>
  <si>
    <t>Durante la presente periodo no se tenia programada la actividad de control.</t>
  </si>
  <si>
    <t>Los oficios de solicitud de información a las diferentes entidades, no se han remitido aún, toda vez que la Secretaria Distrital del Habitat no ha realizado la priorizacion de los territorios para la vigencia 2020, con el fin de continuar con el proceso de asistencia técnica para el proceso de estructuracion de subsidios de mejoramiento de vivienda en la modalidad de habitabilidad.</t>
  </si>
  <si>
    <t>La Secretaria Distrital del Habitat no ha realizado aún la priorizacion de los territorios para la vigencia 2020, con el fin de poder continuar con la asistencia técnica para el proceso de estructuracion de subsidios de mejoramiento de vivienda en la modalidad de habitabilidad. Adicionalmente, se debe tener en cuenta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mediante el cual se ordena el aislamiento preventivo obligatorio de todas las personas habitantes de la República de Colombia a partir del 25 de marzo hasta el 13 de abril de 2020, medida que fue ampliada el día 6 de marzo por la Presidencia de la República, hasta las 11:59 p.m. del 26 de marzo del 2020, se precisa que, esta medida nuevamente se amplió hasta mayo 11 de 2020 a las 11:59 p.m. según el Decreto 593 de 2020, debido a la emergencia sanitaria causada por el Coronavirus Covid-19. Por lo antes descrino no se ha podido dar inicio al proceso en campo, así como las campañas institucionales de prevención de la corrupción, a los funcionarios y/o contratistas de la Dirección en el que se resalte la necesidad de socializar a la comunidad frente a la gratuidad de los servicios que presta la CVP.</t>
  </si>
  <si>
    <t xml:space="preserve">La sensibilización no se ha realizado, pero para el trabajo virtual en la elaboración de viabilidades, la Oficina Asesora de Planeación ha establecido que los Gerentes de cada proyecto, son quienes deben enviar la solicitud para que sea aceptada, y los enlaces de proyecto solo realizaran las viabilidades enviadas a solicitud porm parte de la Jefe de la OAP, ademas se establecieron códigos de seguridad para las viabilidades generadas de cada uno de los Proyectos de Inveresión, los cuales una vez realizada la viabilidad, se envian al correo de la Jefe de la OAP, para su correspondiente firma, esto como control desde la Oficina Asesora de Planeación y validez de la viabilidad. 
para el presente corte, la actividad registra un avance del 25%. </t>
  </si>
  <si>
    <t>Desarrollo de mesas de trabajo bimestral con el equipo para hacer seguimiento a los compromisos establecidos en el Plan de Mejoramiento de  Contraloría de Bogotá D.C.  a cargo de la DUT.</t>
  </si>
  <si>
    <t xml:space="preserve">En el mes de enero se realizó pieza gráfica en la cual se socializó la versión preliminar del Mapa de Risgos - Plan Anticorrupción y Atención al Ciudadano vigencia 2020, dicha socialización se realizó a través de la página web, redes sociales y canales internos de la entidad. </t>
  </si>
  <si>
    <t>Se realizó diseño del cronograma de publicación, el cual contiene los tiempos de publicación, fechas y responsables para el cumplimiento de requisitos legales relacionado con publicaciones, dicho cronograma se encuentra publicado en la página web de la entidad en la siguiente ruta: https://www.cajaviviendapopular.gov.co/sites/default/files/BORRADOR%20CRONOGRAMA%20DE%20PUBLICACI%C3%93N%20DE%20INFORMACI%C3%93N%20DE%20LA%20P%C3%81GINA%20WEB%20DE%20LA%20CAJA%20DE%20LA%20VIVIENDA%20POPULAR%202020.xlsx</t>
  </si>
  <si>
    <r>
      <t xml:space="preserve">La actividad con corte a 30 de abril 2020, se encuentra en elaboración  del  Formato Protocolo de Entrenamiento, en el mes de mayo se oficializara y publicara de acuerdo al procedimiento para tal fin, en este orden la actividad se cumplirá con la fecha estipulada para su ejecución.
</t>
    </r>
    <r>
      <rPr>
        <b/>
        <sz val="9"/>
        <rFont val="Arial"/>
        <family val="2"/>
      </rPr>
      <t>Para este corte se cuenta con un avance del 25%</t>
    </r>
  </si>
  <si>
    <r>
      <t>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
Teniendo en cuenta que son 11 reuniones programas en el año, ya se ha cumplido con 2 para un</t>
    </r>
    <r>
      <rPr>
        <b/>
        <sz val="9"/>
        <rFont val="Arial"/>
        <family val="2"/>
      </rPr>
      <t xml:space="preserve"> porcentaje de cumplimiento del 25%</t>
    </r>
  </si>
  <si>
    <r>
      <t xml:space="preserve">La actividad con corte a 30 de abril 2020 se encuentra en elaboración del Formato Protocolo de Entrenamiento, en el cual se tendrá en cuenta las actividades del Secretario del Comité de Conciliaciones.
En el mes de mayo se oficializará y publicará de acuerdo con el procedimiento para tal fin, en este orden la actividad se cumplirá con la fecha estipulada para su ejecución.
</t>
    </r>
    <r>
      <rPr>
        <b/>
        <sz val="9"/>
        <rFont val="Arial"/>
        <family val="2"/>
      </rPr>
      <t>Para este corte se cuenta con un avance del 25%</t>
    </r>
  </si>
  <si>
    <r>
      <t xml:space="preserve">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
Teniendo en cuenta que son 11 reuniones programas en el año, ya se ha cumplido con 2 </t>
    </r>
    <r>
      <rPr>
        <b/>
        <sz val="9"/>
        <rFont val="Arial"/>
        <family val="2"/>
      </rPr>
      <t>para un porcentaje de cumplimiento del 25%</t>
    </r>
  </si>
  <si>
    <r>
      <t xml:space="preserve">Se realizó reunión el dia 22 de enero para iniciar la gestión de modificación del procedimiento de Reubicación Definitiva, pero aún no se ha realizado la modificación. Y no se ha iniciado la modificación de los otros procedimientos. Correo electrónico del 16-04-2020. Adicionalmente, Se realizó la modificación del formato REAS-Ft-103 FORMATO PARA PRESTAMO Y DEVOLUCIÓN DE EXPEDIENTES. Correo enviado el 22-04-2020. 
</t>
    </r>
    <r>
      <rPr>
        <b/>
        <sz val="9"/>
        <rFont val="Arial"/>
        <family val="2"/>
      </rPr>
      <t>Avance: 6%</t>
    </r>
  </si>
  <si>
    <r>
      <t xml:space="preserve">Todavía no se registran avances en esta acción.
</t>
    </r>
    <r>
      <rPr>
        <b/>
        <sz val="9"/>
        <rFont val="Arial"/>
        <family val="2"/>
      </rPr>
      <t>Avance: 0%</t>
    </r>
  </si>
  <si>
    <r>
      <t xml:space="preserve">Se realizó la revisión de 15 expedientes los cuales se encuentran actualizados en el GIS
2018-CP19-16530, 2018-CP19-16728, 2018-CP19-16330, 2018-CP19-16429, 2018-CP19-16878, 2018-CP19-16282, 2018-CP19-16501, 2018-CP19-16499, 2018-CP19-16485, 2018-CP19-16404, 2018-CP19-16383, 2018-CP19-16322, 2018-CP19-16318, 2018-CP19-16327, 2018-CP19-16556. Se evidencia el informe generado del GIS.
</t>
    </r>
    <r>
      <rPr>
        <b/>
        <sz val="9"/>
        <rFont val="Arial"/>
        <family val="2"/>
      </rPr>
      <t>Avance 27%</t>
    </r>
  </si>
  <si>
    <r>
      <t xml:space="preserve">Dadas las circunstancias laborales que actualmente se presentan en Colombia, no se han podido realizado mesas de trabajo. 
</t>
    </r>
    <r>
      <rPr>
        <b/>
        <sz val="9"/>
        <rFont val="Arial"/>
        <family val="2"/>
      </rPr>
      <t xml:space="preserve">
Avance: 0%</t>
    </r>
  </si>
  <si>
    <r>
      <t xml:space="preserve">Se realizó la verificación de 15 expedientes de los cuales todos tienen selección de vivienda.
2017-Q03-14938,  2017-04-14930, 2017-04-14932, 2017-Q23-14943, 2017-19-14969, 2017-19-14967, 2017-19-14965, 2017-19-14963, 2017-Q09-14972, 2017-19-14959, 2017-19-14968, 2017-19-14964, 2017-19-14952, 2017-19-14958, 2017-19-14955.
Se anexa base de selección de vivienda e imágenes del GIS.
</t>
    </r>
    <r>
      <rPr>
        <b/>
        <sz val="9"/>
        <rFont val="Arial"/>
        <family val="2"/>
      </rPr>
      <t>Avance: 27%</t>
    </r>
  </si>
  <si>
    <r>
      <t xml:space="preserve">Todavía no se registran avances en esta acción .
</t>
    </r>
    <r>
      <rPr>
        <b/>
        <sz val="9"/>
        <rFont val="Arial"/>
        <family val="2"/>
      </rPr>
      <t>Avance: 0%</t>
    </r>
  </si>
  <si>
    <t>Según el indicador y con la fecha de finalización actual de la acción, el avance se representa en un 75% (ccorespondiente a 3 seguimientos realizados de 4 programados) para el producto " Un Plan de contigencia con seguimiento". Sobre los avances, se identifican 3 seguimientos realizados a la planificación de la inversión por el tipo de gasto de infraestructura, y se encuentran soportados en actas y/o registros de reunión:
1. Registro de reunión del 5 de marzo de 2020
2. Acta de reunión del 12 de marzo de 2020
3. Acta de reunión del 2 de abril de 2020
La Dirección de Mejoramiento de Barrios, proyectó el plan de contingencia representando la gestión realizada sobre los recursos de infraestructura disponibles hasta el 31 de mayo de 2020, debido al cierre del rubro presupuestal del plan de desarrollo vigente, previo al período de armonización al nuevo plan de desarrollo distrital. 
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En el seguimiento realizado al 2 de abril 2020, se identificó la reprogramación de las acciones y estrategias en el plan de contingencia, y el análisis de las afectaciones presentes en cada riesgo, estratégico, financiero y operativo. Como soporte se identifican 2 documentos en excel del plan de contingencia inicial y el reprogramado a la fecha.
Al 31 de abril 2020, la DMB considera la necesidad de plantear un Nuevo plan de contingencia para ser ejecutado durante el segundo semestre de la vigencia, una vez se desarrolle la armonización al nuevo plan de desarrollo distrital. Por consiguiente se solicitará modificación de la actividad antes de su fecha de finalización para la posterior aprobación en el próximo comité de MIPG  que sea convocado en la Entidad.</t>
  </si>
  <si>
    <t xml:space="preserve">Frente al riesgo estratégico "Afectación en la programación de las magnitudes de las metas en cada vigencia, con los recursos disponibles de Infraestructura en el Proyecto de Inversión 208 Mejoramiento de Barrios" se realiza la siguiente observación: Del presupuesto disponible para el primer semestre de la vigencia fiscal, se realizó la suspensión del valor de 2044 millones, según circular No. 01 de 2020, emitida por la SDH,  los cuales van hacer ejecutados en el segundo semestre (CDPS emitidos). Se cedieron los recursos por valor de 1500 millones para la atención de la emergencia del Covid 19, según circular No. 007 de 2020 emitida por DDP. Dichas acciones fueron efecutadas como correctivas frente a la situación actual.
En cuanto a las actividades formuladas por el riesgo, según el indicador el avance es igual a 0; y por consiguiente sustentamos que, debido a la transición administrativa de la gerencia y direccionamiento del proyecto de inversión 208 mejoramiento de barrios, se requirió de una gestión más fuerte en la emisión de reportes de cierres de acciones, de estados del presupuesto, de los planes de seguimiento y control vigentes, de actas de entrega y recepción del cargo de gerencia pública en la Dirección.
No obstante, al corte de cierre del presente seguimiento, se identifica un avance inicial en la actualización del procedimiento de "Estudios de Previabilidad" en la versión 7, y en la proyección inicial de un Instructivo "Desarrollo de la comunicación, gestión y coordinación interinstitucional efectiva con las partes interesadas del sector", el cual se logrará publicar en la carpeta de calidad durante los mes de mayo y junio de 2020.
La contingencia del "riesgo de salud" en el país (COVID-19),  ha generado efectos sobre el normal funcionamiento de los procesos y procedimientos, afectando de manera directa el normal funcionamiento y la operación de la Dirección.  Una vez se logre contar con todo el equipo de trabajo contratado, se desarrollará la socialización y sensibilización del procedimiento actualizado y del instructivo implementado.
En el seguimiento realizado, se puede identificar que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t>
  </si>
  <si>
    <t>Esta actividad según el indicador formulado, presenta un avance para obtener el producto final. La Dirección de Mejoramiento de Barrios,  dirigió el comunicado con CORDIS No.2020EE3127 del día  11 de marzo 2020, con el asunto "Solicitud priorización de la zona de intervención para continuar con la planeación de los recursos de inversión disponibles en 2020", a la Subdirección de Mejoramiento de Barrios de la Secretaría Distrital del Häbitat.
Desde la última semana de marzo de 2020, se han desarrollado de manera conjunta entre la cabeza del sector y la entidad ejecutora, las instancias definidas como mesas estructurantes del "Plan Terrazas", con el fin de obtener la documentación de la política a implementar.</t>
  </si>
  <si>
    <t xml:space="preserve">Para el periodo de enero a abril de 2020 mediante la definiciòn de la lìnea base  bajo la  herramienta SIMA, se establecieron  tiempos que dura cada expedientes en cada componente para un consolidado de 4.184 trazas definidas asì:  asignaciòn componente jurìdico 1.285, componente social 655, componente tècnico 738, ficha financiera 53, Fonvivienda 73, archivos definitivos 930, archivos provisional 244 y titulado 206,   de los cuales   a 103 predios se logrò la titulaciòn. </t>
  </si>
  <si>
    <t>Para el periodo de enero a abril han sido titulados 103 predios, una vez revisados por cada uno de los componentes los criterios  para poder emitir la resoluciòn.y los tiempos contemplados en la lìnea base.</t>
  </si>
  <si>
    <t>Durante el periìodo de enero a abril de 2020 se desarrollaron 2  mesas de trabajo  con el equipo de Inventario de Bienes Inmuebles de DUT y la Direcciòn de Reasentamientos  efectuadas  el 14 de enero y el 6 de marzo de 2020, la cual reposa en el Formato còdugo 208-PLA-Ft-54 en el serv.CV-11/AMVELEZ/calidad2020/abril2020</t>
  </si>
  <si>
    <t>Con la herramienta bajo la plataforma SIMA que integra y controla los tiempos del expediente en cada componente mediante los reportes diarios de alertas de tiempo se determinò en el periòdo de enero a abril 2020 que  quedaron pendientes de titular predios  por las siguientes causas: : 76 por realizar avalùos, 102 por creaciòn de expedientes, 216 por revisiòn solicitudes de cesiòn por predio, 279 por cotejar informaciòn con FONVIVIENDA, 491 por elaborar viabilidad tècnica, 210 por elaborar viabilidad jurìdica, 89 por publicar en prensa, 102 por elaborar resolucipon de transferencia de dominio y cesiòn a tìtulo gratuito, 102 por notificar resoluciòn y 102 por registrar la resoluciòn ante la ORIP. Estas demoras atienden a situaciones normales del proceso de titulaciòn, como consecuciòn de la informaciòn y efectuar procesos demorados en cada uno de los componentes.</t>
  </si>
  <si>
    <r>
      <t xml:space="preserve">
La actualización del procedimiento 208-SC-Pr-06 GESTION DE SERVICIO AL CIUDADANO, que incluya la actividad de solicitar a las áreas pertinentes, la información de modificación de trámites y servicios, se llevará a caboa mas tardar en el mes de Junio de 2020. 
</t>
    </r>
    <r>
      <rPr>
        <b/>
        <sz val="9"/>
        <color theme="1"/>
        <rFont val="Arial"/>
        <family val="2"/>
      </rPr>
      <t>Con corte al primer cuatrimestre se tiene una ejecución del 0%</t>
    </r>
  </si>
  <si>
    <r>
      <t xml:space="preserve">En la gestión del riesgo, el avance, es la definición de la estrategia de Lenguaje Claro de sensibilización del personal del proceso de Servicio al Ciudadano, para que se ofrezca a los ciudadanos, información en lenguaje sencillo y comprensible, de conformidad con el formato de registro de reunión del 29-04-2020. En dicha reunión se definieron los componentes de la estrategia. Se aclara que el producto final de la actividad de control, estrategia de Lenguaje Claro, se entregará en un informe de implementación de la misma con corte a 31-12-2020, teniendo en cuenta que la misma se desarrollará a lo largo de la vigencia 2020. También se agrega que, como parte de la estrategia, se impartió la primera jornada de sensibilización el 29-04-2020. 
Con respecto al soporte de la actividad (Quejas recibidas relacionadas con la no utilización de lenguaje claro e incluyente), como lo recomendó la Oficina Asesora de Planeación, se validará este campo para el próximo corte. 
</t>
    </r>
    <r>
      <rPr>
        <b/>
        <sz val="9"/>
        <color theme="1"/>
        <rFont val="Arial"/>
        <family val="2"/>
      </rPr>
      <t>Con corte al primer cuatrimestre se tiene una ejecución del 16,6%</t>
    </r>
  </si>
  <si>
    <r>
      <t xml:space="preserve">Se realizo solicitud a la Oficina Asesora de Planeación la actualización del procedimiento 208-CID-Pr-01 Control Interno Disciplinario en el cual se incluyo la actividad:  verificar el número de procesos disciplinarios en curso y estado actual en el cual se encuentran.
El documento se encuentra en revisión de acuerdo con las observaciones realizadas por la Oficicna Asesora de Planeación, una vez se subsanen, el documento proecedera a ser publicado y socializado en la carpeta de calidad y página web.
</t>
    </r>
    <r>
      <rPr>
        <b/>
        <sz val="9"/>
        <rFont val="Arial"/>
        <family val="2"/>
      </rPr>
      <t>Con corte al primer cuatrimestre se tiene una ejecución del 33%</t>
    </r>
  </si>
  <si>
    <r>
      <t xml:space="preserve">Las presentes actividades se encuentran enfocadas a la importancia de socializar y sensibilizar con el equipo de trabajo de la DMB y con los contratistas de consultoría, obra e interventoría el procedimiento de "supervisión de contratos".
Debido al riesgo de salud pública presente en el país (COVD -19), el modelo y la capacidad operacional de la Dirección, se encuentran afectados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
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-la implementación de los puntos de control durante la supervisión de productos y servicios que son suministrados de manera externa,
-la implementación de la metodología para el registro de un "Plan de inspección y control ejercido en las modificaciones de los diseños durante la construcción de las obras,
-y  en la implementación eficiente de los comités de seguimiento y control semanal, y del debido registro de las visitas de Inspección "In Situ" en la ejecución de las obras entre la interventoría, el constructor o consultor y la supervisión de la DMB.
</t>
    </r>
    <r>
      <rPr>
        <b/>
        <sz val="9"/>
        <color theme="1"/>
        <rFont val="Arial"/>
        <family val="2"/>
      </rPr>
      <t xml:space="preserve">La presente actividad, según el indicador presenta un avance del 0%. </t>
    </r>
  </si>
  <si>
    <r>
      <t xml:space="preserve">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-Actividades y formatos establecidos en el procedimiento de Supervisión de contratos y en el ejercicio de un supervisión eficiente,
-y  en la implementación del formato "Informes de Supervisión"  establecido desde la Dirección de Gestión Corporativa y CID, en el ejercicio del seguimiento y control contractual de los contratos vigentes.
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
En el seguimiento realizado, se puede identificar que una de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t>
    </r>
    <r>
      <rPr>
        <b/>
        <sz val="9"/>
        <color theme="1"/>
        <rFont val="Arial"/>
        <family val="2"/>
      </rPr>
      <t>En las actividades formuladas por el riesgo de corrupción, se identifica un avance según el indicador del 0%.</t>
    </r>
  </si>
  <si>
    <t>Esta acción se vió  afectada debido al aislamiento preventivo obligatorio, se esta adelantando el documento borrador para crear el Manual de uso, se debe reprogramar la fecha de finalización para el 30 de Junio de 2020.</t>
  </si>
  <si>
    <t>Esta acción esta en proceso y se vió afectada por el aislamiento obligatorio por el COVID-19, no se pudo realizar inspecciones.</t>
  </si>
  <si>
    <t xml:space="preserve">Esta acción se vió afectada debido al aislamiento preventivo obligatorio, se debe revisar  y analizar la jornada de sensibilización virtual o presencial para cumplir con la fecha de finalización.  </t>
  </si>
  <si>
    <t>Esta acción esta en proceso y se vió afectada por el  aislamiento preventivo obligatorio</t>
  </si>
  <si>
    <t>Esta acción esta en proceso y se vió afectada por el aislamiento preventivo obligatorio</t>
  </si>
  <si>
    <t>Se realizó borrador del documento el cual se  debe verificar por la Subdirección , esta acción se  vió afectada por el  aislamiento preventivo obligatorio, se reprograma su fecha de finalización para el 30 de Junio de 2020.</t>
  </si>
  <si>
    <t>Esta actividad inicia en el mes de Agosto de 2020.</t>
  </si>
  <si>
    <t xml:space="preserve">Esta acción se vió  afectada debido al  aislamiento preventivo obligatorio, se debe revisar y analizar  jornada de sensibilización virtual o presencial para cumplir con la fecha de finalización.  </t>
  </si>
  <si>
    <r>
      <t xml:space="preserve">No se ha realizado la modificación del instructivo. 
</t>
    </r>
    <r>
      <rPr>
        <b/>
        <sz val="9"/>
        <rFont val="Arial"/>
        <family val="2"/>
      </rPr>
      <t xml:space="preserve">
La Acción inicia en junio de 2020.</t>
    </r>
  </si>
  <si>
    <r>
      <t xml:space="preserve">El día 21 de febrero, la Dirección de Mejoramiento de Vivienda, solicito mediante memorando 2020IE2994 la modificación del procedimiento 208-MV-Pr-06 Estructuración de Proyectos Subsidio Distrital Mejoramiento de Vivienda, donde se realiza la incorporación de la actividad de envío de oficios a las diferentes entidades, de las que se requiere información para el desarrollo del proceso, solicitando las bases de datos actualizadas para realizar los cruces de información.
</t>
    </r>
    <r>
      <rPr>
        <b/>
        <sz val="9"/>
        <color theme="1"/>
        <rFont val="Arial"/>
        <family val="2"/>
      </rPr>
      <t xml:space="preserve">Para el presente corte, la actividad registra un avance del 50%. </t>
    </r>
  </si>
  <si>
    <r>
      <t xml:space="preserve">Para la vigencia 2020 se desarrollo un sistema de alertas tempranas donde contempla el presupuesto de la vigencia, giros, Plan Anual Mensualizado de Caja (PAC), Reservas Presupuestales y pasivos exigibles. Este sistema de alertas contiene las programaciones y ejecuciones de manera mensual y a su vez se pretende desarrollar un informe de seguimiento con frecuencia semanal. 
</t>
    </r>
    <r>
      <rPr>
        <b/>
        <sz val="9"/>
        <rFont val="Arial"/>
        <family val="2"/>
      </rPr>
      <t>Con corte al primer cuatrimestre se tiene una ejecución del 33%</t>
    </r>
  </si>
  <si>
    <r>
      <t xml:space="preserve">En el proceso de la revisión selectiva de los hechos economicos en el primer cuatrimestre de 2020 , se ha revisado de manera fisica y con una frecuencia mensual la información contable y financiera. De manera alterna se ha ido trabajando en la actualización del Procedimiento 208-SFIN-Pr-10 RECONOCIMIENTO, MEDICIÓN POSTERIOR Y REVELACIÓN DE LOS HECHOS ECONÓMICOS con el objetivo de afinar actividades y politicas de operación que contribuyan a la confiabilidad de la información registrada en los sistemas de información. A la fecha de 30 de abril </t>
    </r>
    <r>
      <rPr>
        <b/>
        <sz val="9"/>
        <rFont val="Arial"/>
        <family val="2"/>
      </rPr>
      <t xml:space="preserve">se cuenta con una ejecución del 33% </t>
    </r>
  </si>
  <si>
    <r>
      <t xml:space="preserve">En el primer cuatrimestre de la vigencia 2020, se ha ido trabajando de manera conjunta con el equipo de Tesorería de la Entidad, en la actualización del instructivo 208-SFIN-In-03 PROT. SEGURIDAD TESORERIA DE LA CVP y articulado con el procedimiento 208 SFIN-Pr-11 OPERACIONES DE TESORERIA V3 y la Directiva 003 de 2013. 
</t>
    </r>
    <r>
      <rPr>
        <b/>
        <sz val="9"/>
        <rFont val="Arial"/>
        <family val="2"/>
      </rPr>
      <t>Con corte a 30 de abril de 2020 se cuenta con una ejecución del 20%</t>
    </r>
  </si>
  <si>
    <r>
      <t xml:space="preserve">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Por otra parte se estan recopilando los actos administrativos y la normatividad vigente para la elaboración del procedimiento de apertura y cierre de cuentas bancarias.  
</t>
    </r>
    <r>
      <rPr>
        <b/>
        <sz val="9"/>
        <rFont val="Arial"/>
        <family val="2"/>
      </rPr>
      <t>Con corte a 30 de abril de 2020 se cuenta con una ejecución del 33%</t>
    </r>
  </si>
  <si>
    <r>
      <t xml:space="preserve">El procedimiento de gestión de incidentes y requerimientos se encuentra en proceso de elaboración, el flujograma de incidentes y requerimientos están desarrollados en un 70% en su contenido y estructura del mismo.
El procedimiento de lo anterior se encuentra en la unidad de documentos del usuario responsable del procedimiento.
</t>
    </r>
    <r>
      <rPr>
        <b/>
        <sz val="9"/>
        <rFont val="Arial"/>
        <family val="2"/>
      </rPr>
      <t>Con corte al primer cuatrimestre se tiene una ejecución del 33%</t>
    </r>
  </si>
  <si>
    <r>
      <t xml:space="preserve">La socialización se realizó el día 27 de febrero del 2020 al equipo de la Oficina TIC donde se mostró el normograma de la oficina TIC y se indicó que todo documento que fuera realizado y/o actualizado como parte de la gestión y operación del proceso de TIC y que fuera para publicar en la carpeta de calidad, debería enviarse con anticipación al profesional encargado de la Política de Gobierno Digital para la revisión correspondiente del Marco Normativo si este aplica.
El acta de lo anterior se encuentra archivada en el archivo de gestión de la Oficina TIC.
</t>
    </r>
    <r>
      <rPr>
        <b/>
        <sz val="9"/>
        <rFont val="Arial"/>
        <family val="2"/>
      </rPr>
      <t>Con corte al primer cuatrimestre se tiene una ejecución del 33%</t>
    </r>
    <r>
      <rPr>
        <sz val="9"/>
        <rFont val="Arial"/>
        <family val="2"/>
      </rPr>
      <t xml:space="preserve">
</t>
    </r>
  </si>
  <si>
    <r>
      <t xml:space="preserve">Durante el cuatrimestral de la vigencia, se enviaron correos electrónicos a la Oficina Asesora de Comunicaciones con recomendaciones en seguridad de la información para que fueran socializados en piezas informativas al interior de la entidad con los siguientes temas:
1. Robo de información del Ministerio de salud
2.  Pérdida de control y el acceso a la plataforma de mensajería de whassap
3. Aplicaciones para videoconferencias
Las piezas informativas de lo anterior se encuentran en el correo de comunicaciones.
</t>
    </r>
    <r>
      <rPr>
        <b/>
        <sz val="9"/>
        <rFont val="Arial"/>
        <family val="2"/>
      </rPr>
      <t>Con corte al primer cuatrimestre se tiene una ejecución del 33%</t>
    </r>
  </si>
  <si>
    <t>Estrategia de lenguaje claro e incluyente implementada</t>
  </si>
  <si>
    <t>No. Evidencia</t>
  </si>
  <si>
    <t xml:space="preserve">Revisión evidencias </t>
  </si>
  <si>
    <t>Se evidenciaron 6 correos de fechas 4Feb; 28Feb; 01Abr; 01Jun; 06Jul y 31Ago, remitidos a los gerentes de proyecto donde les Informaban los plazos establecidos para la entrega oportuna de la Información.
Por lo tanto al 31Ago2020, llevan 6 de 11 correos posibles, siendo que faltó informar para los meses de abril y de julio. Fórmula = 6/11 = 54.55%</t>
  </si>
  <si>
    <t xml:space="preserve">Los FUSS enviados por los gerentes de los proyectos de inversión, una vez revisados, validados y consolidados por la OAP, se han remitido via correo electrónico a la SDHT. </t>
  </si>
  <si>
    <t>No se pudo evaluar por presentar evidencias no idóneas</t>
  </si>
  <si>
    <t>La evidencia presentada no corresponde con el soporte de la actividad de control, por lo tanto, no fue posible evaluarla.
Se entregaron 3 correos dirigidos a la SDHT: 20May, reportando abril; 25Jun, reportando mayo. Se entrega otro correo aparentemente enviado el 28Ago reportando los meses de junio y julio, sin embargo, este correo carece de las características de un correo institucional.</t>
  </si>
  <si>
    <t>El segumiento se ha realizado de manera mensual, mediante el envio de correos electronicos a los gerentes de cada proyecto de inversión.</t>
  </si>
  <si>
    <t xml:space="preserve">La Norma Fundamental fue revisada, aprobada y socializada a todos los niveles de la Entidad. 
Norma Fundamental Versión 11 - actualizada 
</t>
  </si>
  <si>
    <t>Se evidenció el listado maestro de documentos con la norma fundamental actualizada, y el documento actualizado en lo correspondiente a las responsabilidades de los líderes de los procesos frente a la revisión de la documentación del le sistema de gestión de calidad de cada proceso.</t>
  </si>
  <si>
    <t xml:space="preserve">Se remitió mediante memorando No. 2020IE7194, Lineamientos establecidos para las Herramientas de Gestión y para la Documentación del Sistema Integrado de Gestión. A todos los Resposnables de Procesos. </t>
  </si>
  <si>
    <t>Se evidencia memorando 2020IE7194 del 13Ago2020 con asunto: Lineamientos establecidos para las Herramientas de Gestión y para la Documentación del Sistema Integrado de Gestión, dirigido a los líderes de los procesos.</t>
  </si>
  <si>
    <t>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t>
  </si>
  <si>
    <t>Durante el perido de seguimiento reportado no se realizo avance en el desarrollo de esta actividad, no obstante se espera generar avance para el siguiente periodo de medicion, cumpliendo con los tiempos propios de la actividad</t>
  </si>
  <si>
    <t>NA</t>
  </si>
  <si>
    <t>Se envía correo a Oficina Asesora de Planeación solicitando incluir actividades del PIGA que requieren presupuesto .
La oficina Asesora de Planeación incluyó las actividades dentro del anteproyecto de presupuesto.
Se proyecto Plan de Acción del PIGA para la vigencia 2021, el cual estará sujeto a revisión y aprobación de la Secretaría Distrital de Ambiente en diciembre de 2020, de acuerdo a lo establecido en la Resolución 242 de 2014</t>
  </si>
  <si>
    <t xml:space="preserve">Cada uno de los enlaces de la OAP, relizó con los enlaces de los PI de cada una de las Direcciones, reuniones vituales - telefónicas, con el fin de  indicar la importancia del manejo del plan de adquisiciones, de las solicitudes de viabilidad y las solicitudes de modificaciones. Para el caso de solicitudes de viabilidad, se efectuará mediante memo debidamente firmado por el jefe del área (Gerentes de proyectos de inversión) y acompañados por los estudios previos cuando sea el caso y que se encuentren debidamente firmados. </t>
  </si>
  <si>
    <t>En los meses de mayo y agosto (13 may - 18 de agosto ) realizamos la publicación y socialización de las piezas graficas en los canales de comunicación institucionales internos y externos.</t>
  </si>
  <si>
    <t>El cronograma y/o esquema de publicación es de permanente consulta en la pagina web de la entidad pues allí quedaron establecidas fechas y responsables de las publicaciones para realizar de manera oportuna por las diferentes áreas de la entidad, esta acción se reporta a corte 31 de agosto de 2020</t>
  </si>
  <si>
    <t>No se presentó avance de esta actividad para este corte y la actividad ya se encuentra vencida</t>
  </si>
  <si>
    <t>Para el periodo comprendido entre mayo y agosto 2020, se han ejecutado las reuniones programadas denominadas reunión de supervisión y seguimiento, ejecutándose 1 reunión al mes así: para el mes de mayo fue realizada el 15/05/2020, en junio el 05/06/2020, en julio el 13/07/2020 y en agosto el 20/08/2020 todas de manera virtual. Se continua con la programación mensual de las reuniones. 
Teniendo en cuenta que son 11 reuniones programas en el año, ya se ha cumplido con 6 para un porcentaje de cumplimiento del 54%</t>
  </si>
  <si>
    <t>1. Se realizó modificación del Procedimiento de Reubicación Definitiva 208-REAS-Pr-05, mediante memorando 2020IE6123 del 09 de junio de 2020. Pantallazo con versión y fecha de actualización. Se envío correo el 19 de junio de 2020 socializando la modificación del procedimiento de Reubicación Definitiva.
2. Se realizó modificación del Procedimiento de Relocalización Transitoria 208-REAS-Pr-06, memorando 2020IE7090 del 10 de agosto de 2020. Pantallazo con versión y fecha de actualización. Se envío correo el 26 de agosto de 2020 socializando la modificación del procedimiento de Relocalización Transitoria.
3. Se realizó modificación del Procedimiento de Adquisición de Predios 208-REAS-Pr-04, memorando 2020IE7091 del 10 de agosto de 2020. Pantallazo con versión y fecha de actualización. Se envío correo el 26 de agosto de 2020 socializando la modificación del procedimiento de Adquisición de Predios.
Avance 60% (3/5)</t>
  </si>
  <si>
    <t>Se realizó socialización de los procedimientos con el equipos social de Reas. Correo electrónico con citación el 28 de agosto para socialización con el equipo social, presentación y lista de asistencia. La socialización se realizará a 10 grupos.  Citación a socialización 3 de septiembre de 2020 a los grupos de trabajo en 5 citaciones.
Avance 10%  (0,1/1)</t>
  </si>
  <si>
    <t>Se realizó la revisión de 20 expedientes los cuales se encuentran actualizados en el GIS
2018-CP19-16388, 2018-CP19-16587, 2018-CP19-16814, 2018-CP19-16527, 2018-CP19-16524, 2018-CP19-16335, 2018-CP19-16703, 2018-CP19-16609, 2018-CP19-16762, 2018-CP19-16626, 2018-CP19-16360, 2018-CP19-16543, 2018-CP19-16321, 2018-CP19-16699, 2018-CP19-16684, 2018-CP19-16329, 2018-CP19-16418, 2018-CP19-16337, 2018-CP19-16319, 2018-CP19-16354. Se evidencia informe generado del GIS.
Avance 64% (35/55)</t>
  </si>
  <si>
    <t>Se realizó reunión el 26 de agosto de 2020, se evidencia Registro de Reunión donde se determinó la estrategia para el establecimiento de los puntos de control en el instructivo de cargue de información al GIS 208-REAS-In-06 y se estableció un peso porcentual para cada acción.   
Avance 20% (1 acción 20%)</t>
  </si>
  <si>
    <t>Se realizó reunión el 23 de junio con el equipo de trabajo de Reasentamientos, Dirección Corporativa y la Subdirección Administrativa con el fin de establecer las obligaciones contractuales para garantizar la entrega de documentos y la actualización de los sistemas de información. Se evidencia registro de reunión de la primera mesa de trabajo correos electrónicos.
Avance 50% (1/2)</t>
  </si>
  <si>
    <t>Se realizó la verificación de 20 expedientes de los cuales todos tienen selección de vivienda.
2017-19-14977, 2017-08-14935, 2017-Q09-14970, 2017-08-14926, 2017-19-15043, 2017-08-14925, 2017-04-14981, 2017-04-14980, 2017-19-14978, 2017-Q20-15040, 2017-19-14954, 2017-08-14946, 2017-19-14985, 2017-08-14927, 2017-19-14989, 2017-19-14997, 2017-19-14995, 2017-19-14966, 2017-19-14990, 2017-08-14949.
Se anexa base de selección de vivienda e imágenes del GIS.
Avance: 64% (35/55)</t>
  </si>
  <si>
    <t>Se realizó la inclusión del párrafo en el formato de Ayuda de memoria 208-REAS-Ft-06, que se le entrega a los beneficiarios asegurando que tengan conocimiento de la información. Memorando 2020IE7337. Se envía correo electrónico socializando la modificación con fecha 26 de agosto. El 28 de agosto se realizó socialización al equipo social, se evidencia asistencia a la reunión y presentación realizada.
Avance 100% (1/1)
NOTA: El formato de Ayuda de memoria 208-REAS-Ft-06 es el único que la Dirección de Reasentamientos entrega al beneficiario.</t>
  </si>
  <si>
    <t>Mediante memorando 2020IE2994 del 21 de febrero de 2020, la Dirección de Mejoramiento de Vivienda solicitó la modificación del procedimiento "208-MV-Pr-06 Estructuración de Proyectos Subsidio Distrital Mejoramiento de Vivienda", donde se incorpora la actividad relacionada con la solicitud de las bases de datos actualizadas para realizar los cruces de información, que serán dirigidas a las diferentes entidades de las cuales se requiere esta información para el desarrollo del proceso.
Esta modificación se hizo efectiva el 25 de febrero de 2020 mediante la actualización y publicación de la versión 6 del procedimiento  "208-MV-Pr-06 " la cual se encuentra en la carpeta de calidad, que puede ser consultada en la siguiente ruta: \\10.216.160.201\calidad\5. PROCESO MEJORAMIENTO DE VIVIENDA\PROCEDIMIENTOS\208-MV-Pr-06 ESTRUCTURACIÓN PROYECTOS SUBSIDIO DISTRITAL MV
Con estas acciones se da por cumplida al 100% la actividad de control prevista para presente vigencia y contribuirá con la mitigación del riesgo relacionado con el reproceso en la estructuración de subsidios de mejoramiento de vivienda.</t>
  </si>
  <si>
    <t>Debido a que a la fecha se está ejecutando la fase de aprestamiento para el proceso de asistencia técnica, en el marco de las metas definidas en el Plan de Desarrollo Distrital 2020-2024, la priorización de los territorios para la vigencia 2020, se encuentra en etapa de estructuración lo cual se ejecuata en coordinación con la Secretaria Distrital del Habitat, para la asignación de los subsidios de mejoramiento de vivienda en la modalidad de habitabilidad, no se ha presentado la necesidad técnica del envío de los oficios solicitando las bases de datos a las diferentes entidades, para el cruce de información requerido para determinar la viabilida técnica, jurídica y financiera de las viviendas y las condiciones socieconómicas de los hogares.</t>
  </si>
  <si>
    <t>Debido 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de 2020, mediante el cual se ordena el aislamiento preventivo obligatorio de todas las personas habitantes de la República de Colombia a partir del 25 de marzo hasta el 13 de abril de 2020, medida que se amplió hasta el 31 de agosto de 2020 a las 11:59 p.m., como consecuencia de la emergencia sanitaria causada por el Coronavirus Covid-19, no se pudo llevar a cabo el proceso en campo previsto para la presente vigencia, lo cual conllevó a que tampoco se pudieran realizar las campañas institucionales de prevención de la corrupción dirigida a los funcionarios y/o contratistas en la cual se resalte como un componente estratégico la necesidad de socializar con la comunidad la gratuidad de los servicios que presta la CVP. Todo lo anterior, en desarrollo del proceso de asistencia técnica para el proceso de estructuracion de subsidios de mejoramiento de vivienda en la modalidad de habitabilidad, lo cual 
se debe tener una completa articulación con la Secretaría Distrital del Hábitat, en cada una de las etapas y en el proceso de priorizacion de los territorios para la vigencia 2020, de acuerdo con las metas previstas en el Plan de Desarrollo Distrital 2020-2024.
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t>
  </si>
  <si>
    <t>Debido 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de 2020, mediante el cual se ordena el aislamiento preventivo obligatorio de todas las personas habitantes de la República de Colombia a partir del 25 de marzo hasta el 13 de abril de 2020, medida que se amplió hasta el 31 de agosto de 2020 a las 11:59 p.m., como consecuencia de la emergencia sanitaria causada por el Coronavirus Covid-19, no se pudo llevar a cabo el proceso en campo previsto para la presente vigencia, lo cual conllevó a que tampoco se pudieran realizar las campañas institucionales de prevención de la corrupción dirigida a los funcionarios y/o contratistas en la cual se resalte como un componente estratégico la necesidad de socializar con la comunidad la gratuidad de los servicios que presta la CVP. Todo lo anterior, en desarrollo del proceso de asistencia técnica para el proceso de estructuracion de subsidios de mejoramiento de vivienda en la modalidad de habitabilidad, lo cual se debe tener una completa articulación con la Secretaría Distrital del Hábitat, en cada una de las etapas y en el proceso de priorizacion de los territorios para la vigencia 2020, de acuerdo con las metas previstas en el Plan de Desarrollo Distrital 2020-2024.
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t>
  </si>
  <si>
    <t>La actividad de control tiene como propósito contrarestar la BAJA EJECUCIÓN PRESUPUESTAL  de los recursos en el tipo de gasto Infraestructura del Proyecto de Inversión  Mejoramiento de Barrios, lo cual  provoca la constitución de volúmenes en reservas presupuestales, y en ocasiones, la conformación de saldos en pasivos exigibles, y por efecto, el castigo de las apropiaciones disponibles en cada vigencia. Por esta razón la DMB, determinó la necesidad de proyectar un PLAN DE CONTIGENCIA, con el fin de comprometer los recursos. Sin embargo, la situación presentada en el primer semestre  por el problema de la cuarentena llevó a que se formulara un nuevo plan d contingencia para el segundo semestre del año, una vez terminada la armonización presupuestal y entrada en vigencia del nuevo Plan Distrital de Desarrollo " UN NUEVO PACTO SOCIAL Y AMBIENTAL PARA LA BOGOTÁ DEL SIGLO XXI". 
Con base en lo planteado anteriormente, la Dirección de Mejoramiento de Barrios Planteó un Nuevo Plan de contigencia con el objetivo de comprometer los recursos de tipo infraestructura durante la vigecia fiscal 2020
Sobre el Plan de contingencia se hace un seguimiento con corte a 31 de agosto con los siguientes avances:
1.  Realizarla actualización de los  conceptos normativos y las visita de reconocimiento insitu para su depuración de los CIV que cuentan con estudios y diseños en el Banco de proyectos de la DMB y que pueden  ser ntervenidos en el marco del proyecto 7703 "Mejoramiento Integral de Barrios con Participación Ciudadana"
2. Gestionar la Firma de convenio entre la Secretaría Distrital de Hábitat y la Caja de vivienda Popular  con el fin de  articular esfuerzos, técnicos, administrativos, jurídicos y económicos para adelantar las acciones necesarias para la ejecución del proyecto 7703 "Mejoramiento integral de barrios con participación ciudadana" en 8 territorios priorizados en la ciudad de Bogotá.  
3. Estructurar los estudios previos para Contratar la consultoría e interventoría para la actualización de los estudios y diseños que resulten de la depuración y actualización de la base de datos del banco de proyectos en la Dirección de Mejoramiento de Barrios.
4. Contratar los procesos de consultoría e interventoría que tienen como objeto "atualizar 137 estudios y diseños del banco de proyectos de la dirección de Mejoramiento de Barrios"
En cuanto a la II actividad para el control del riesgo, la DMB inicia la revisión del procedimiento No.208-MB-Pr-05 SUPERVISIÓN DE CONTRATOS V7,  así como también la normatividad vigente, con el propósito de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sin embargo hasta la fecha no se tienen avances significativos para esta actividad. 
Avance: 30%</t>
  </si>
  <si>
    <t xml:space="preserve">Las presentes actividades se encuentran enfocadas a la importancia de socializar y sensibilizar con el equipo de trabajo de la DMB y con los contratistas de consultoría, obra e interventoría el procedimiento de ""supervisión de contratos"".
Con respesto a la capacitación,  se identifican la necesidad de realizar las siguientes actividades: 
1. En el marco del nuevo Plan de Desarrollo Distrital y el  proyecto de inversión 7703 Mejoramiento Integral de Barrios con Participación Ciudadana" Tener conformado el nuevo equipo de trabajo de la Dirección de Mejoramiento de Barrios con todos sus componentes: Planeación, Administrativo, Financiero Jurídico, Técnico y SST-MA y Social. 
2. Programar dos capacitaciones sobre el procedimiento de SUPERVISIÓN DE CONTRATOS, una diriga a los contratistas internos, y otra dirigida a los contratistas externos
Con respecto a las actividades, A la fecha del presente reporte, se ha avanzado en lo siguiente: 
1. La DMB logra avanzar con la conformación del equipo de trabajo por cada componente: Planeación, Administrativo, Financiero Jurídico, Técnico y SST-MA y Social. 
2. La DMB, avanza con al revisón de los procesos 208-SADM-Pr-26 INDUCCIÓN Y REINDUCCIÓN V4 y 208-MB-Pr-05 SUPERVISIÓN DE CONTRATOS, con el fin de organizar las dos capacitaciones; con respecto a la capacitación interna la dirección presenta el borrador de la presentación de power point para la capacitación, con respecto a la capacitación sobre el procedimiento de supervisión  dirigida a los contratistas externos, se está revisando el procedimiento para determinar las actividades que deben ser realizadas por los contratistas externos.   
</t>
  </si>
  <si>
    <t>La actividades de control tiene como propósito contrarestar el riesgo de afectación en la magnitudes programadas de las metas en cada vigencia, lo cual, a la vez afecta los recursos disponibles de infraestructura en el proyecto de inversión. Con base en lo anterior, la DMB, realizó las siguientes actividades:
1. revisión y ajuste al procedimiento  de estudios de previabiliad, incluyendo en el  proceso la necesidad de reunirse quincenalmente para hacer seguimiento.  
2, La DMB proyecta el instructivo definido con el nombre de "DESARROLLO DE LA COMUNICACIÓN, GESTIÓN Y COORDINACIÓN INTERINSTITUCIONAL EFECTIVA CON LAS PARTES INTERESADAS DEL SECTOR"</t>
  </si>
  <si>
    <t>Se cuenta con el Borrador  instructivo definido con el nombre de "DESARROLLO DE LA COMUNICACIÓN, GESTIÓN Y COORDINACIÓN INTERINSTITUCIONAL EFECTIVA CON LAS PARTES INTERESADAS DEL SECTOR"</t>
  </si>
  <si>
    <t>Con el fin de solicitar a la cabeza del sector SDHT la convocatoría a las instancias de coordinación para la definición de las priorizaciones de las intervenciones en espacio público a escala barrios, la DMB realizó las siguientes actividades: 
1. Comunicación por escrito dirigida a la SDHT (, con el fin de solicitar de que se analice la priorización de los tramos víales del Banco de Proyectos de la DMB que fueron los productos obtenidos de los convenio interadminsitrativo No. 237 y 303. Como respuesta a esta comunicación, la SDHT, respondió de manera
2. La DMB participa de la mesa de trabajo interinstitucional de Mejoramiento de Barrios, la cual está encabezada por la SDHT, realizada el 30 de junio del presente año, la cual tenía como objetivo  priorizar los territorios que serán objeto de intervención en la presente administración en el marco del Plan de Desarrollo "UN NUEVO CONTRATO SOCIAL Y AMBIENTAL PARA LA BOGOTÁ DEL SIGLO XXI"</t>
  </si>
  <si>
    <t>Las actividades de control tienen como propósito sencibilizar al equipo de trabajo de la DMB sobre las actividades enmarcadas dentro del proceso de Mejoramiento de Barrios y la responsabilidad de los contratistas que son asignados como apoyo a la supervisión de contratos de interventoría,  especialmente cuando se trata de sustentar modificaciones contractuales, a peteción de los contratistas.  
En cuanto a las actividades de control, la DMB ha avanzado con las siguientes actividades: 
1, Hasta el día 20 de agosto, la DMB  logra avanzar con la conformación de todo el equipo de trabajo por cada componente: Planeación, Administrativo, Financiero Jurídico, Técnico y SST-MA y Social. 
2, Se revisa los procedimientos de adquisición de bienes y servicios, manual de contratación y supervisión de contratos, procedimiento 208-SADM-Pr-26 INDUCCIÓN Y REINDUCCIÓN  V4</t>
  </si>
  <si>
    <r>
      <rPr>
        <sz val="9"/>
        <rFont val="Arial"/>
        <family val="2"/>
      </rPr>
      <t xml:space="preserve">Con la herramienta en MIcrosoft Access con còdigo V:B: se controla  la informaciòn para el chequear  el reparto y la  trazabilidad de los expedientes que se encuentran en los distintos frentes de trabajo de la DUT (Fonvivienda, Social, Tècnico y Jurìdico). Esta herramienta almacena los registros en tablas y contiene un Formulario de captura de traza y de consulta, para el periodo de mayo a agosto de 2020 mediante la definiciòn de la lìnea base , se efectuò el reparto para  743 chips( mayo 159, junio 353, julio 99 y agosto 132). El tiempo que dura el  expediente en cada frente de trabajo  puede visualizarse en la plataforma SIMA por demoras internas y externas. </t>
    </r>
    <r>
      <rPr>
        <sz val="9"/>
        <color rgb="FFFF0000"/>
        <rFont val="Arial"/>
        <family val="2"/>
      </rPr>
      <t xml:space="preserve">  </t>
    </r>
  </si>
  <si>
    <t>Debido a las demoras internas y externas se informa a la DUT el reporte de demora  del expediente en cada frente de trabajo. Para el periodo de mayo a agosto 2020  han sido titulados 7 predios, una vez revisados por cada uno de los componentes los criterios  para poder emitir la resoluciòn.y los tiempos contemplados en la lìnea base.</t>
  </si>
  <si>
    <r>
      <t xml:space="preserve">Durante el periìodo de mayo a agosto de 2020 se desarrollò 1  mesa de trabajo  con el equipo de Inventario de Bienes Inmuebles de DUT con al Oficina Asesora de Control Interno  efectuada  el 13 de mayo, la cual reposa en el Formato còdugo 208-PLA-Ft-54 en el serv.CV-11/AMVELEZ/calidad2020/mayo2020.  Adicionalmente se cerraron los hallazgos 3.1.4.5 y 3.1.4.6 que no requerian reunòn del equipoo DUT, de acuerdo a las acciones propuestas en el Plan de Mejoramiento, la cual reposan en la carpeta de calidad serv.CV-11/AMVELEZ/calidad2020 </t>
    </r>
    <r>
      <rPr>
        <b/>
        <sz val="9"/>
        <rFont val="Arial"/>
        <family val="2"/>
      </rPr>
      <t>Avance 50%</t>
    </r>
  </si>
  <si>
    <t>Con la herramienta bajo la plataforma SIMA que integra y controla los tiempos del expediente en cada frente de trabajo mediante los reportes diarios de alertas de tiempo se determinò en el periòdo de mayo a agosto 2020   quedaron pendientes de titular predios  por las siguientes causas: : 1   seguimiento al Decreto de condiciones de urgencia, oferta, avalùo, expropiaciòn y/o enajenaciòn voluntaria registrada, 66 creaciòbn de expedientes para transferir el dominio a favor de los ocupantes , 63 caracterizaciòn social del hogar en el sistema SIMA, 12 elaboraciòn viablilidades tècnicas, 278 publicar en prensa datos del predio a ceder, 249 elaborar resoluciòn de transferencia de dominio y/o cesiòn a titulo gratuito, 6 notificar resoluciòn y 6 para registrar la resoluciòn ante la ORIP por  Estas demoras atienden a situaciones normales del proceso de titulaciòn, como consecuciòn de la informaciòn y efectuar procesos demorados en cada uno de los componentes, la cual se puede evidenciar en el FUSS mes de julio de 2020</t>
  </si>
  <si>
    <t>Se actualizó el procedimiento  208-SC-Pr-06 Gestión del servicio al ciudadano V13, en donde se incluyó una actividad de solicitar a las dependencias o áreas de la CVP, el suministro de información actualizada de los tramites y servicios que han sido modificados y de información que sea relevante de cara a la ciudadanía.</t>
  </si>
  <si>
    <t>Continuando con el desarrollo de la estrategia de Lenguaje Claro, con el propósito de ofrecer a los ciudadanos, información en lenguaje sencillo y comprensible, se impartió la segunda jornada de sensibilización el 24-07-2020 al personal de Servicio al Ciudadano. En dicha jornada se explicó la Metodología para la Traducción de Documentos a Lenguaje Claro, diseñada por la Veeduría Distrital.   
De igual forma, entre el día 31 de julio y el 1 de agosto de 2020, se realizó el el primer taller de lenguaje claro, que de igual forma, hace parte de la estrategia. En dicho taller, se puso en práctica la Metodología de Traducción de Documentos a Lenguaje Claro, escogiendo un documento de alto impacto de cara a la ciudadanía y realizando la aplicación de los pasos pertinentes.</t>
  </si>
  <si>
    <t>El día 30/06/2020 se adoptó el instructivo 208-SC-ln-01 estrategia de divulgación de información sobre la gratuidad de trámites y servicios, con el objetivo de diseñar, elaborar e implementar un instructivo que contenga el paso a paso para el desarrollo una estrategia de divulgación sobre la gratuidad de los trámites y servicios que ofrece la CVP, tanto para los servidores públicos y la ciudadanía.</t>
  </si>
  <si>
    <t>En cumplimiento de esta actividad se creó el Manual de uso, cuidado e información de bienes, el cual se encuentra disponible desde el día 05-08-2020 en la carpeta de calidad.
Ruta Manual: 
\\10.216.160.201\calidad\9. PROCESO GESTIÓN ADMINISTRATIVA\MANUALES\208-SADM-Mn-10 MANUAL DE USO CUIDADO E INFORMACION DE BIENES
- De igual manera se encuentra publicado en la página web de la entidad desde el día 11-08-2020.
Ruta Página CVP / Transparencia / 6. Planeación / 6.1 Políticas lineamientos y manuales / manuales  
Url: https://www.cajaviviendapopular.gov.co/?q=Transparencia/politicas-lineamientos-y-manuales
- A través de correo electrónico institucional con el apoyo de la Oficina Asesora de Comunicaciones, el día 21-08-2020 la Subdirección Administrativa ha socializado a todos los servidores públicos de la Entidad, la creación del Manual de uso, cuidado e información de bienes con el fin de garantizar el control, seguimiento y adecuado uso por parte de los funcionarios y contratistas que tienen a su cargo bienes en cada una de las dependencias de la Caja de la Vivienda Popular.</t>
  </si>
  <si>
    <t>Debido a las medidas de aislamiento preventivo obligatorio decretadas por el gobierno, se ha visto afectado el desarrollo de las inspecciones aleatorias en cada una de las dependencias de la entidad, esta actividad solo es posible adelantarse de manera presencial.
Sin embargo, de acuerdo a la información suministrada por las distintas dependencias de la entidad, se realiza actualización de los inventarios individuales y los recursos asignados a los funcionarios y/o contratistas de la Caja de la Vivienda Popular.
-Se realiza actualización de inventario individual de la Funcionaria Alexandra Alvarez de la Oficina Asesora de Control Interno, según lo indicado mediante correo electrónico del día 01 de Julio en razón de su retiro de la entidad.
-Se realiza actualización de inventario individual del Funcionario Daniel Carreño de la subdirección Financiera, según lo indicado mediante correo electrónico del día 15 de Julio.
-Mediante memorando 2020IE6841 asunto Equipos All in one en alquiler de fecha 22-07-2020, la Oficina TIC de la Caja de la Vivienda Popular informa a la subdirección administrativa los equipos en alquiler que han sido asignados a las distintas dependencias que han requerido de computadores para suplir las necesidades de computo que demandan los sistemas de información.
Con base en la información indicada en el formato de entrega por parte de la oficina TIC se realizan las actividades propias de registro y actualización de los inventarios individuales de los funcionarios relacionados de las siguientes dependencias (Dirección General / Subdirección Financiera / Oficina TIC / Dirección Gestión Corporativa / Dirección Jurídica / Oficina Asesora de Control Interno)
-Se realiza actualización de inventario individual de funcionarios y/o contratistas de la Subdirección Administrativa, en razón de reubicación de funcionarios en la dependencia, traslado de elementos entre funcionarios, ingreso y retiro de funcionarios en la dependencia. 
En el ERP SI CAPITAL Modulo SAI se realizan los correspondientes traslados “FUNCIONARIO-BODEGA”, “BODEGA-FUNCIONARIO”, “ENTRE FUNCIONARIOS” en efecto de actualizar los inventarios individuales de estos funcionarios y/o contratistas, en efecto de  realizar la modificación física del bien y responsables del uso o custodia de los mismos.</t>
  </si>
  <si>
    <t>Se realizó jornada de sensibilización virtual  con los funcionarios del Proceso de  Contratación el día 10 de julio de 2020, con el objetivo de identificar el riesgo asociado a la actividad de control en el  procedimiento adquisición de bienes y servicios, Después de realizada la evaluación y tomar la muestra de los resultados obtenidos se obtuvo una calificación de 95% de comprensión.</t>
  </si>
  <si>
    <t>Durante la vigencia 2020, se desarrollo y se implemento un sistema de alertas tempranas donde contempla el presupuesto de la vigencia, giros, Plan Anual Mensualizado de Caja (PAC), Reservas Presupuestales y pasivos exigibles. Este sistema de alertas contiene las programaciones y ejecuciones de manera mensual y semanal. 
A fecha de 31 de agosto se tiene una ejecución del 66%</t>
  </si>
  <si>
    <t xml:space="preserve">En el proceso de la revisión selectiva de los hechos economicos en el primer y segundo cuatrimestre de 2020 , se ha revisado de manera conciliatoria con una frecuencia trimestral la información contable y financiera con corte a 30 de marzo y a 30 de julio de 2020. De manera alterna se actualizo el Procedimiento 208-SFIN-Pr-10 RECONOCIMIENTO, MEDICIÓN POSTERIOR Y REVELACIÓN DE LOS HECHOS ECONÓMICOS donde se incluyo la politica de operacion No. 40. para facilitar la revision selectiva de los hechos economicos por medio de las conciliaciones interareas de manera mensual. 
A la fecha de 31 de agosto se cuenta con una ejecución del 100% </t>
  </si>
  <si>
    <t>En el primer y segundo cuatrimestre de la vigencia 2020, se ha ido trabajando de manera conjunta con el equipo de Tesorería de la Entidad, en la actualización del instructivo 208-SFIN-In-03 PROT. SEGURIDAD TESORERIA DE LA CVP con fecha de actualizacion del 02 de julio de 2020 y se articula con el procedimiento 208 SFIN-Pr-11 OPERACIONES DE TESORERIA V4 en el numeral 2.4.14. 
Con corte a 31 de agosto de 2020 se cuenta con una ejecución del 100%</t>
  </si>
  <si>
    <t>Con corte al segundo cuatrimestre de 2020, en el marco de la normatividad vigente segun la Resolucion SDH 000313 de 2107 y las Circulares DDT 05 y 06 de 2018 y 2019 respectivamente, se inicio la creación del procedimiento de apertura y cierre de cuentas bancarias, la cual fue objeto de propuesta y presentacion inicial en el Comite Financiero del 30 de junio de 2020, la cual, en la  actualidad se encuentra en proceso de ajuste y validacion. Se espera que a finales del mes de septiembre este procedimiento quede aprobado y publicado en la carpeta de calidad del Proceso de Gestión Financiera. 
Por otra parte, 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Para el segundo cuatrimestre los rankings de los bancos no ha cambiado respecto al primer cuatrimestre con la novedad de que un solo banco ha cambiado las zonas de riesgo como Banco BBVA. Aunque para algunos bancos ha disminuido el puntaje, los limites y los cupos de concentracion de recursos han aumentado.  
Con corte a 31 de agosto de 2020 se cuenta con una ejecución del 66%</t>
  </si>
  <si>
    <t>La ejecución del SIC plan de Conservación Documental se ha visto afectada por el aislamiento obligatorio toda vez que hay varias actividades que no pueden adelantarse de modo diferente a la presencial. Sin embargo, el porcentaje de avance alcance el 45,84%</t>
  </si>
  <si>
    <t>Realización de una jornada de capacitación virtual el día 27 de mayo de 2020. Después de realizada la evaluación de los resultados obtenidos se obtuvo una calificación de 95% de comprensión.</t>
  </si>
  <si>
    <t>Se expidió la Circular No. 14 de 2020 el 19 de junio Recordatorios Gestión Documental y recomendaciones manejo de inventarios documentales y expedientes.</t>
  </si>
  <si>
    <t>Se realizó  jornada de capacitación virtual el día 27 de mayo de 2020</t>
  </si>
  <si>
    <t>Se programa mesa de trabajo con la Comisión de Personal de la entidad para el día 28 de agosto de 2020, de conformidad con sus funciones establecidas en  el literal h, del numeral 2 del artículo 16 de la Ley 909 de 2004 que establece: “Participar en la elaboración del plan anual de formación y capacitación y en el de estímulos y en su seguimiento”.
Se solicitó realizar modificación en la actividad de control, con el fin de  ampliar los meses para el cumplimiento</t>
  </si>
  <si>
    <t>Se realizó jornada de sensibilización virtual con los funcionarios del Proceso de Talento Humano el día 7 de julio de 2020, con el objetivo de identificar el riesgo asociado a la actividad de control en el proceso de vinculación y desvinculación de servidores públicos. Después de realizada la evaluación y tomar la muestra de los resultados obtenidos se obtuvo una calificación de 95% de comprensión.</t>
  </si>
  <si>
    <t>Se realizo socialización del formato 208-DGC-Ft-84 ACTA DE RADICACIÓN DOCUMENTOS PAGO A PROVEEDORES-PERSONA JURÍDICA, a través de correo electrónico a los referentes de archivo y contratación de la Entidad, adjuntando presentación el día 31 de agosto.</t>
  </si>
  <si>
    <t xml:space="preserve">
La actividad de control se encuentra cumplida.</t>
  </si>
  <si>
    <t>Esta acción fue realizada el día 27 de febrero del 2020 al equipo de la Oficina TIC donde se socializó el normograma al equipo de la oficina TIC, para que fuera tenido en cuenta al momento de crear y/o actualizar documentos del proceso.
Adicionalmente el Normograma de la Oficina TIC se encuentra actualizado y publicado en la carpeta de calidad con fecha 26/06/2020.</t>
  </si>
  <si>
    <t>Las piezas informativas de lo anterior se encuentran en el correo de comunicaciones.
2. Durante los meses de mayo, junio, julio y agosto se implementarion los controles de seguridad de la siguiebnte manera:
* Aplicabilidad del Checklist_hardening_servidores, con requerimientos de seguridad.
* Se implementó el certificado SSL para el portal web de la entidad dado que el mismo se encontraba vencido.
* Se implementó el servicio de VPN para la contingencia de trabajo en casa por la emergencia ante el COVID19 en el firewall de red 
3. A través del memorando: 2020IE6164 Se solicito al área de Gestión Corporativa y CID la inclusión de obligaciones de confidencialidad de la información en la min uta de los contratos de la Caja de Vivienda Popular.</t>
  </si>
  <si>
    <t>Se realizo la socialización a los profesionales del área sobre  la violación de la reserva  legal de los expedientes disciplinarios de conformidad  con lo establecido en el articulo 95 del CDU, el día 19 de agosto de 2020,</t>
  </si>
  <si>
    <t>El día 22/05/2020 se actualizó el procedimiento 208-CID-Pr-01 Control Interno disciplinario Versión no. 5.0, en el cual se incluyó la actividad:  verificar el número de procesos disciplinarios en curso y estado actual en el cual se encuentran.</t>
  </si>
  <si>
    <t>Se realizó reunión de planificación el día 27/08/2020, donde se acordó citar a cada auditor de Control Interno en una reunión personalizada, con el fin de que se informen y consoliden las dificultades en la entrega de la información (calidad, completitud y oportunidad) que se han venido presentado con las areas a lo largo del año.</t>
  </si>
  <si>
    <t>Actividades Programadas</t>
  </si>
  <si>
    <t>Actividades con seguimiento</t>
  </si>
  <si>
    <t xml:space="preserve">MATRIZ DE SEGUIMIENTO AL PAAC </t>
  </si>
  <si>
    <t>Primer Seguimiento PAAC</t>
  </si>
  <si>
    <t>Corte de Seguimiento: 30 de abril de 2020</t>
  </si>
  <si>
    <t xml:space="preserve">Componente </t>
  </si>
  <si>
    <t>Actividades Programadas en el PAAC 2020</t>
  </si>
  <si>
    <t>Actividades con avance en el 2do seguimiento 2020</t>
  </si>
  <si>
    <t>Estado de Avance</t>
  </si>
  <si>
    <t xml:space="preserve">Observaciones </t>
  </si>
  <si>
    <t>1. Mapa de Riesgos</t>
  </si>
  <si>
    <t>Para el 2do seguimiento</t>
  </si>
  <si>
    <t>Verde por encima del 67%</t>
  </si>
  <si>
    <t>Amarillo entre 51 y 66</t>
  </si>
  <si>
    <t>Rojo debajo 50</t>
  </si>
  <si>
    <t>Procesos</t>
  </si>
  <si>
    <t>Calificación</t>
  </si>
  <si>
    <t>9.Gestión Administrativa</t>
  </si>
  <si>
    <t>Total general</t>
  </si>
  <si>
    <t xml:space="preserve">FECHA DE ACTUALIZACIÓN CONTROL INTERNO:       DÍA 14   MES 9  AÑO 2020  </t>
  </si>
  <si>
    <t>Acciones con seguimiento 
corte 31Ago2020</t>
  </si>
  <si>
    <t xml:space="preserve">Seguimiento 
corte 31Ago2020
</t>
  </si>
  <si>
    <t xml:space="preserve">Se evidencian actas de reuniones en las cuales se refleja una sensibilización del plan de adquisiciones y emisión de viabilidades el 15 de julio 2020  con el enlace de mejoramiento de barrios la cual se realizó mediante llamada telefónica, sin embargo en el nombre del archivo hacen referencia a 208-SADM-Ft-06 Acta de reunión vivienda, y el acta corresponde a mejoramiento de barrios, el 16 de julio 2020 se realizó la reunión con el enlace de DUT mediante llamada telefónica,  el 16 de julio se realizó la reunión con el enlace de la dirección corporativa mediante llamada meet-google, el 8 de julio se realizó la reunión con la dirección reas mediante meet reunión virtual, y se repite de nuevo la misma acta la cual denominan 208-SADM-Ft-06 Acta de reunión barrios; pese a lo anterior no se evidencia la sensibilización sobre la ética de los servidores públicos, a los enlaces de Proyectos ni el soporte el cual corresponde al listado de asistencia y las presentaciones. </t>
  </si>
  <si>
    <t xml:space="preserve">Se evidencian Carpetas de Mayo (15 evidencias), Junio (5 evidencias), Julio (8 evidencias) y Agosto (1 evidencia) con piezas gráficas correspondientes a los meses mencionados, sin embargo, no se evidencia la pieza gráfica audiovisual socializada referente a la descripción del procedimiento administración y gestión de contenidos en web e intranet., los tiempos para las solicitudes y responsables para la solicitud de publicaciones, por lo que las evidencias recibidas no responden a la actividad de control. </t>
  </si>
  <si>
    <t>El cronograma para la gestión de Community manager y la  administrador de redes sociales y/o medios digitales se remite a las parrillas o sinergías que elabora Alcaldia de Bogotá para el apoyo de campañas en redes sociales sobre los eventos de la Entidad para ser difundidos en fechas y horas previamente acordadas.
La CVP tiene una parrilla de manejo interno para socializar las campañas en cuentas de redes sociales Twitter y Facebook, Instagram y Youtube.</t>
  </si>
  <si>
    <t xml:space="preserve">Se evidencia el Esquema de publicación de información de la página web de la Caja de Vivienda Popular lo cual no corresponde al cronograma de gestión Community manager administrador de redes sociales y/o medios digitales por lo tanto no se evidencia avance en la actividad de control de este riesgo. 
Además, la fila 17 que corresponde a la segunda causa y segunda consecuencia del riesgo de corrupción “Baja disposición para la publicación de información sobre contratación, talento humano y gestión de bienes y servicios” no se refleja en la hoja de google ni en el archivo de excel, sin embargo, la actividad de control es igual ya que el riesgo es el mismo y lo que no se ve en el documento es la segunda causa y consecuencia. 
</t>
  </si>
  <si>
    <t xml:space="preserve">Se evidencia un Esquema de publicación de información de la página web de la Caja de Vivienda Popular en el cual se reflejan fechas y responsables y tiempos de publicación.
Al descargar el archivo en excel se evidencia como oculta la fila 15, sin embargo al descargarlo en una hoja como documento de google, si se encuentran los datos registrados y los avances correspondientes a la actividad de control, se sugiere mantener los archivos originales que no presenten este tipo de inconvenientes. 
</t>
  </si>
  <si>
    <t xml:space="preserve">Se evidencia la convocatoria de la reunión del 15 de mayo, 5 de junio,  13 de julio  y 20 de agosto 2020, así mismo los pantallazos de las reuniones mencionadas; al no evidenciar las actas de reunión se realiza comunicación con el enlace, solicitando las actas correspondientes ya que es el soporte que daría respuesta al indicador, a pesar de lo anterior se reciben 4 actas de las fechas 15 de mayo, 05 de junio, 13 de julio, y 20 de agosto 2020, sin embargo en las actas no diligencian la casilla número de reunión y la evidencia no cumple como un documento formalizado ya que no cuenta con las firmas de los asistentes. </t>
  </si>
  <si>
    <t>Notas</t>
  </si>
  <si>
    <t xml:space="preserve">Se evidencia el pantallazo correspondiente al procedimiento 208-REAS-Pr-05 REUBICACIÓN DEFINITIVA – Versión 9 – Vigencia 19/06/2020, el cual se encuentra registrado debidamente en el Listado maestro de documentos, sin embargo este procedimiento no se encuentra actualizado en la página web de la entidad el día 12-09-2020 a la 01:00 pm ya que aún está la versión 7 – Vigencia 14-1-2019. 
Se evidencia el pantallazo correspondiente al procedimiento 208-REAS-Pr-06 PROCEDIMIENTO RELOCALIZACIÓN TRANSITORIA – Versión 6 – Vigencia 26/08/2020, el cual se encuentra registrado debidamente en el Listado maestro de documentos y en la página web de la entidad. 
Se evidencia el pantallazo correspondiente al procedimiento 208-REAS-Pr-04 PROCEDIMIENTO ADQUISICIÓN DE PREDIOS – Versión 7 – Vigencia 26/08/2020, el cual se encuentra registrado debidamente en el Listado maestro de documentos y en la página web de la entidad.
 </t>
  </si>
  <si>
    <t>Se evidencia la presentación de la socialización al Grupo Social de los procedimientos actualizados 208-REAS-Pr-05 REUBICACIÓN DEFINITIVA – Versión 9 – Vigencia 19/06/2020, 208-REAS-Pr-06 PROCEDIMIENTO RELOCALIZACIÓN TRANSITORIA – Versión 6 – Vigencia 26/08/2020 y 208-REAS-Pr-04 PROCEDIMIENTO ADQUISICIÓN DE PREDIOS – Versión 7 – Vigencia 26/08/2020; sin embargo se debe tener presente que para lograr el 100% de esta actividad de control, deben socializar a los 10 grupos los otros 2 procedimientos que se actualicen y completar la socialización de los 3 procedimientos actualizados a los 9 grupos que hacen falta. 
Fórmula: 1/20=5.0%</t>
  </si>
  <si>
    <t>Se evidencia Registro de reunión del 26 de agosto 2020 en la cual se trata el tema de la revisión la acción establecida en el Mapa de riesgos, relacionada con “Optimizar instructivo 208-REAS-In-06 INSTRUCTIVO DE CARGUE Y ACTUALIZ DE INF DE LOS PROCESOS REAS EN GIS Vr1 estableciendo puntos de control para su aplicación efectiva” con el fin de determinar la estrategia que garantice su cumplimiento, así mismo, se determinó el porcentaje para cada una de las acciones de la estrategia así: *Mesa de trabajo para establecer la estrategia de modificación del Instructivo 20%, *Mesas de trabajo con los equipos social, técnico y jurídico, para determinar los puntos de control  40% , *Ajuste al Instructivo de cargue de información al GIS 20%  y *Socialización de la modificación del Instructivo 20%.</t>
  </si>
  <si>
    <t>Se evidencia un Registro de reunión de 23 de junio 2020, en la cual se realiza una mesa de trabajo con la Dirección de Gestión Corporativa (contratos) y Talento Humano para determinar un esquema de entrenamiento para el desarrollo efectivo de las obligaciones de los contratistas y funcionarios.
Igualmente hay una serie de correos electrónicos en las fechas 24, 25 y 26 de junio 2020 en los cuales inicialmente se propone incluir una cláusula en los contratos, finalmente concluyen que no podría ser una cláusula por cuanto tendría efectos para toda la entidad y se propone entonces una obligación general así: El contratista deberá atender sus obligaciones acorde a los sistemas de información dispuestos para cada programa misional de la entidad, actualizando la información y generando los productos para tal fin desde las herramientas tecnológicas que se le indique ó El contratista deberá mantener actualizados los sistemas de información que estén previstos para el cumplimiento de sus obligaciones.</t>
  </si>
  <si>
    <t xml:space="preserve">Se evidencia el documento 208-REAS-Ft-06 Ayuda de memoria modificado y actualizado con un texto al final del formato que dice “LOS TRÁMITES Y SERVICIOS PRESTADOS POR LA CVP SON GRATUITOS”, se evidencia memorando 2020IE7337 de fecha  24-08-2020 en el cual la Directora Técnica de Reasentamientos hace la solicitud del cambio del formato a la Jefe Oficina Asesora de Planeación y se evidencia la presentación de la socialización del formato con el Grupo social el 28 de agosto 2020. 
Una vez revisado el Listado maestro de documentos se refleja que el nombre del formato está como "ÁREA SOCIAL FORMATO AYUDA DE MEMORIA"- fila 542 y el formato original quedó como "FORMATO AYUDA DE MEMORIA".
</t>
  </si>
  <si>
    <t xml:space="preserve">No se siguieron los parámetros establecidos por el área de Control Interno para el diligenciamiento del PAAC en la reunión del 27 de agosto 2020, en donde se mencionó que debían diligenciar las últimas tres columnas W5: Seguimiento, X5: %Avance, Y5: No. de evidencia, en el archivo recibido se evidencia que incluyeron una columna adicional V5: Porcentaje de avance en la cual incluyen el porcentaje de avance sin aportar a la estandarización de las herramientas del área. 
Se evidencia la actualización del procedimiento 208-MV-Pr-06 “ESTRUCTURACIÓN DE PROYECTOS SUBSIDIO DISTRITAL MEJORAMIENTO DE VIVIENDA” Versión: 06 Vigente desde: 25 de febrero de 2020 en el cual se incluye en el punto 8 en la actividad 2 “Envío de oficios a las diferentes entidades, de las que se requiere información para el desarrollo del proceso, solicitando las bases de datos actualizadas para realizar los cruces de información”, pese a esto el indicador que mide el riesgo menciona "procedimiento actualizado y socializado" sin embargo dentro de las evidencias no se encuentra la socialización del procedimiento.
Fórmula: 1/2=50% </t>
  </si>
  <si>
    <t>De acuerdo a las evidencias recibidas, no se refleja avance en esta actividad.</t>
  </si>
  <si>
    <t>% Avance calificación 
Control Interno</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</si>
  <si>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Anexo Matriz de Contrato la cual no tiene relación con lo descrito en la actividad de control, ni el soporte “Registros y/o actas de reunión con la socialización y sensibilización realizadas” ni el indicador “Socialización y sensibilización efectuada”, lo cual no refleja ningún avance en esta actividad de control. </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</si>
  <si>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Presentación Inducción DMB en la que no se evidencia implementación de la metodología para el registro de un "Plan de inspección y control ejercido en las modificaciones de los diseños durante la construcción de las obras" tal y como lo menciona la actividad de control, lo cual no muestra avance en esta actividad de control.  </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</si>
  <si>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Adicional, no se evidencia ningún soporte para esta actividad. </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</si>
  <si>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el Procedimiento 208-MB-Pr-02 Estudios de Previabilidad Versión: 6 - Vigente desde: 18 de noviembre 2019 lo cual no corresponde al soporte de la actividad de control la cual es la actualización del Procedimiento 208-MB-Pr-02 ESTUDIOS DE PREVIABILIDAD, en la versión 7 como tampoco al indicador “Procedimiento 208-MB-Pr-02 Estudios de Previabilidad actualizado y socializado”, esta actividad no refleja ningún avance y ya se encuentra vencida desde 31 de marzo 2020.</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</si>
  <si>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un documento con nombre “DESARROLLO DE LA COMUNICACIÓN, GESTIÓN Y COORDINACIÓN INTERINSTITUCIONAL EFECTIVA CON LAS PARTES INTERESADAS DEL SECTOR” Código:208-SADM-G-01 Vigente desde: 25/06/2019 el cual no corresponde a un instructivo elaborado de conformidad a la documentación implementada en la CVP, tampoco se encuentra registrado en el Listado maestro de documentos actual, razón por la cual no está implementado y no se evidencia la socialización del mismo, esta actividad no refleja ningún avance y ya se encuentra vencida desde 31 de marzo 2020.</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</si>
  <si>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una comunicación formal realizada a la Subdirección de barrios de la Secretaría Distrital del Hábitat, la cual tiene como asunto Solicitud de priorización de la zona de intervención para continuar con la planeación de los recursos de inversión de infraestructura disponibles en 2020, sin embargo no se refleja a convocatoria a las instancias de coordinación que permitan gestionar las necesidades de definición de mecanismos de actuación para lograr la priorización de las intervenciones en espacio público a escala barrial. También anexan un “ACTA DE REUNIÓN SUBDIRECCIÓN DE BARRIOS SECRETARÍA DISTRITAL DEL HÁBITAT” con fecha de 30 de junio 2020 que de acuerdo al soporte y al indicador del riesgo no es necesaria. Esta actividad se encuentra vencida desde el 31 de Julio 2020. </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</si>
  <si>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el borrador de la presentación denominada “SENSIBILIZACIÓN RIESGOS DE CORRUPCIÓN RESPONSABILIDAD DE LOS CONTRATISTAS DELEGADOS COMO APOYO A LA SUPERVISIÓN” la cual contiene la normatividad vigente, definiciones y un cuadro de definición de estados contractuales, al igual que no se ha efectuado la socialización por lo que no responde al indicador, ni a los soportes del control de riesgo (registros y/o actas de reunión). </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</si>
  <si>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No se evidencia ningún soporte para esta actividad la cual se encuentra vencida desde el 30 de marzo 2020.</t>
  </si>
  <si>
    <t xml:space="preserve"> </t>
  </si>
  <si>
    <t xml:space="preserve">Se evidencia una carpeta denominada 1. Plataforma SIMA ubicada en la DUT, la cual se encuentra vacía y por lo tanto no es posible revisar estas evidencias. </t>
  </si>
  <si>
    <t>No se pudo evaluar por ausencia de evidencias</t>
  </si>
  <si>
    <t>Se evidencia un documento en excel el cual contiene las siguientes etiquetas FUSS, POA, Seguimiento a presupuesto, Territorialización y base de títulos; sin embargo, tanto el FUSS como el POA presentan seguimiento solamente en el mes de Julio 2020, se puede evidenciar el registro de 6 títulos, a pesar de esto no se observa la definición de criterios de oportunidad para las acciones del proceso, se sugiere definirlos para dar cumplimiento al indicador y al soporte de la actividad de control.</t>
  </si>
  <si>
    <t xml:space="preserve">Se evidencia un acta de reunión con fecha del 29 de mayo 2020, en la cual el asunto es mesa de trabajo para la conciliación entre Dirección de Reasentamientos y la Dirección de Urbanizaciones y Titulación de los predios contenidos en la base de inventario de inmuebles 208-GA-Ft-37 la cual no genero compromisos adicionales. 
Se evidencia otra acta de reunión con fecha del 06 de junio 2020, en la cual el asunto es mesa de trabajo para la conciliación entre Dirección de Reasentamientos y la Dirección de Urbanizaciones y Titulación de los predios contenidos en la base de inventario de inmuebles 208-GA-Ft-37 y no se generaron compromisos adicionales.
En dichas actas de reunión, se evidencia el seguimiento a los compromisos correspondientes al hallazgo 3.1.4.4. establecidos en el plan de Mejoramiento de Contraloría de Bogotá D.C.  a cargo de la DUT, sin embargo para los demás hallazgos 3.1.4.3 – 3.1.4.5 – 3.1.4.6 – 3.3.4.2 y 3.3.6.2 no se reflejan actas de reunión en las cuales se observe el seguimiento a estas acciones, asi mismo adjuntan un archivo de excel denominado “Plan de Mejoramiento de  24-08-2020” en el cual registran el avance de cada acción, sin embargo, teniendo en cuenta que la actividad de control del riesgo es “Desarrollo de mesas de trabajo bimestral con el equipo para hacer seguimiento a los compromisos establecidos en el Plan de Mejoramiento de  Contraloría de Bogotá D.C.  a cargo de la DUT” y dado que el soporte y el indicador del riesgo establecen “Acta de desarrollo de seis mesas de trabajo”, en las evidencias solo se observan 2 actas de reunión de las 6. 
Fórmula: 2/6=33.33%
</t>
  </si>
  <si>
    <t xml:space="preserve">Se evidencia un documento en excel el cual contiene las siguientes etiquetas FUSS, POA, Seguimiento a presupuesto, Territorialización y base de títulos; tanto el FUSS como EL POA presentan seguimiento solamente en el mes de Julio 2020, dado que el soporte para la actividad de control del riesgo menciona Alertas que se reportan en la plataforma SIMA y el indicador Numero de alarmas por demoras analizadas, las cuales no se reflejan dentro de las evidencias recibidas por lo tanto no fue posible ver avance en esta actividad. </t>
  </si>
  <si>
    <t xml:space="preserve">Se evidencia un documento denominado “INFORME DE EVALUACIÓN DEL PRIMER TALLER DE LENGUAJE CLARO IMPARTIDO AL PERSONAL DE ATENCIÓN DE SERVICIO AL CIUDADANO” en el cual se observan los resultados sobre la aplicación de la metodología de traducción de documentos a lenguaje claro de la veeduría distrital.
Se evidencia un acta de reunión con fecha del 24 de julio 2020 en la cual el asunto es la sensibilización de lenguaje claro, en la cual participan 6 colaboradores de la dependencia de servicio al ciudadano. 
Se evidencia un registro de reunión con fecha del 29 de abril 2020 en la cual objetivo era Establecer la estrategia de Lenguaje Claro de sensibilización del personal del proceso de Servicio al Ciudadano, con el propósito de ofrecer a los ciudadanos, información en lenguaje sencillo y comprensible. Sensibilizar al personal del proceso de Servicio al Ciudadano sobre generalidades de Lenguaje Claro y temas de la guía de trámites y servicios, se refleja la participación de 2 colaboradores de la dependencia de servicio al ciudadano. 
Se llevan a la fecha del 31 de agosto 2020 - 2 reuniones ejecutadas y 1 taller con estas actividades se soporta el 50% de avance en esta actividad, quiere decir que con corte a 31 de diciembre 2020 se realizarán al menos 2 reuniones más y un taller más para un total 4 reuniones y 2 talleres al finalizar el año. 
</t>
  </si>
  <si>
    <t xml:space="preserve">Se evidencia el documento 208-SC-In-01 “ESTRATEGIA DE DIVULGACIÓN DE INFORMACIÓN SOBRE LA GRATUIDAD DE TRÁMITES Y SERVICIOS” Versión: 1, Vigente desde el 30 de junio 2020, el cual corresponde a lo establecido en el Listado maestro de documentos de la entidad y tiene como objetivo general “Diseñar, elaborar e implementar un instructivo que contenga el paso a paso para el desarrollo una estrategia de divulgación sobre la gratuidad de los trámites y servicios que ofrece la CVP, tanto para los servidores públicos y la ciudadanía”. </t>
  </si>
  <si>
    <t xml:space="preserve">Se evidencia el documento 208-SC-In-01 “ESTRATEGIA DE DIVULGACIÓN DE INFORMACIÓN SOBRE LA GRATUIDAD DE TRÁMITES Y SERVICIOS” versión: 1, vigente desde el 30 de junio 2020, el cual corresponde a lo establecido en el Listado maestro de documentos de la entidad y tiene como objetivo general “Diseñar, elaborar e implementar un instructivo que contenga el paso a paso para el desarrollo una estrategia de divulgación sobre la gratuidad de los trámites y servicios que ofrece la CVP, tanto para los servidores públicos y la ciudadanía”. </t>
  </si>
  <si>
    <t xml:space="preserve">Se evidencia el documento 208-SADM-Mn-10 “MANUAL DE USO, CUIDADO E INFORMACION DE LOS BIENES MUEBLES” versión: 1, vigente desde el 05 de agosto 2020, el cual corresponde a lo establecido en el Listado maestro de documentos de la entidad, el cual tiene como propósito establecer un instrumento administrativo que permita brindar herramientas para garantizar el control, seguimiento y adecuado uso por parte de los funcionarios y contratistas que tienen bienes a su cargo en cada una de las dependencias de la Caja de la Vivienda Popular. </t>
  </si>
  <si>
    <t xml:space="preserve">Se evidencia un documento denominado Avance de revisiones inventarios individuales, en el que se observa la actualización de inventario individual de 2 funcionarios a los cuales se les envía correo electrónico - Solicitud de Inventario Alexandra Álvarez  el día 01 de Julio 2020 en razón de su retiro de la entidad  y Portátil HP Placa 4014 asignado a Raúl Daniel Carreño el día 15 de Julio 2020. 
Luego en el mismo documento relacionan que enviaron memorando 2020IE6841 con fecha del 22 de julio 202 a 6 funcionarios a los cuales se les realiza la actualización de los equipos  de cómputo asignados,  finalmente menciona que realiza la actualización de inventario individual de funcionarios y/o contratistas de la Subdirección Administrativa en razón de reubicación de funcionarios en la dependencia, traslado de elementos entre funcionarios, ingreso y retiro de funcionarios en la dependencia en donde se relacionan 5 funcionarios. 
La información anteriormente descrita es muy valiosa, sin embargo, el soporte y el indicador correspondientes a esta actividad de control del riesgo mencionan que se deben hacer actas de inspecciones aleatorias y una lista de chequeo, lo cual no se refleja en los soportes recibidos.
La importancia del acta de reunión es porque efectivamente queda la constancia de que esta actividad se realizó con el funcionario y/o contratista y la lista de chequeo es importante porque es la relación de los elementos que efectivamente fueron inspeccionados, de acuerdo a lo anterior el documento adjunto no responde a lo requerido. 
</t>
  </si>
  <si>
    <t xml:space="preserve">Se evidencia la invitación a la Jornada de sensibilización virtual normas y/o procedimientos adquisición de bienes y servicios la cual se llevaría a cabo el 10 de julio de 2020 y se refleja la evaluación de dicha jornada.
Se observa la invitación a la Jornada de sensibilización virtual vinculación funcionarios programada para el 07 de julio 2020 y la invitación a la Sesión Virtual Comisión de Personal programada para 28 de agosto 2020. 
Al realizarse 3 sensibilizaciones en total, solo se evidencia la evaluación de la jornada del 10 de julio 2020, en ese orden de ideas para que la actividad se pueda completar al 100%, se deberán evaluar las otras 2 jornadas realizadas, debido a que el soporte de la actividad de control es evaluaciones de jornadas de sensibilización y el indicador es evaluación de jornadas de sensibilización desarrolladas.
Fórmula: 1/3= 33.33%
</t>
  </si>
  <si>
    <t xml:space="preserve">Se evidencian los informes correspondientes a los meses de enero, febrero, marzo, abril, mayo, junio, julio y agosto 2020 de Compromisos BMT, Giros BMT, Reservas BMT y pasivos BMT, a partir de junio, julio y agosto se refleja además Compromisos CSA y Giros CSA. 
Se evidencia un archivo denominado “Matriz de seguimiento presupuestal 1-08-2020 BMT”, en el cual se evidencian las etiquetas: Codificación, Base de datos, Seguimiento a Giros y Seguimiento a Reservas. 
Referente al seguimiento de giros del 01 al 31 de agosto 2020 es importante mencionar que en las tablas de ejecución de giros los porcentajes de ejecución tienen unos puntos verdes, amarillos y rojos, al final de la tabla se refleja una observación  la cual “Con corte a 31 de agosto todos los que tengan &gt;= del 58,33% se verán en verde, los que tengan 50% se verán en amarillo, es importante mencionar que estas alertas se pueden llegar a confundir con las flechas que también son de los mismos colores. 
Con respecto al Seguimiento a Reservas del 01 al 31 de agosto 2020, cabe resaltar que las celdas I28, K28, M28 y O28 presentan un error, es importante mencionar que estas alertas se pueden llegar a confundir con las flechas que también son de los mismos colores. 
Seguimiento a Pasivos 01 de enero al 31 de agosto 2020, en donde solo se refleja avance en Mejoramiento de barrios “Con corte a 31 de agosto todos los que tengan &gt;= del 66.67% se verán en verde, los que tengan 58.33% se verán en amarillo, es importante mencionar que estas alertas se pueden llegar a confundir con las flechas que también son de los mismos colores. 
Convenciones se refleja el Semáforos indicativos según lo estimado y las alertas. 
También se evidencian las alertas de acuerdo al documento Matriz de seguimiento presupuesta 1-08- 2020 CSA, en la cual se reflejan en la etiqueta convenciones las alertas correspondientes a los compromisos de la vigencia, giros de vigencia, reserva presupuestal, programación rezago PAC, recursos sin programar, informe probabilístico y el Informe de giros Vs PAC. 
Fórmula: 8/12=66.67%
</t>
  </si>
  <si>
    <t>Se evidencia un sistema de alertas, cumpliendo de acuerdo al indicador y al soporte de la actividad de control, sin embargo, la actividad de control menciona “Obtener la información de ejecución, avance y probabilidad presupuestal para una buena toma de decisiones”, sería pertinente incluir como soporte de esta actividad el cómo ha influenciado este sistema de alarmas para la buena toma de decisiones. 
Fórmula: 8/12=66.67%</t>
  </si>
  <si>
    <t xml:space="preserve">Se evidencia el 208-SFIN-Pr-10 “PROCEDIMIENTO PARA EL RECONOCIMIENTO, MEDICIÓN POSTERIOR Y REVELACIÓN DE LOS HECHOS ECONÓMICOS” versión: 4, vigente desde el 05 de agosto 2020, el procedimiento se encuentra actualizado en el Listado maestro de documentos sin embargo lo registran solo como “RECONOCIMIENTO, MEDICIÓN POSTERIOR Y REVELACIÓN DE LOS HECHOS ECONÓMICOS”, el nombre del documento debe ser exacto en el listado maestro, se recomienda revisarlo con la Oficina Asesora de Planeación. También se evidencia el procedimiento actualizado en la página web de la Caja de Vivienda Popular. </t>
  </si>
  <si>
    <t xml:space="preserve">Se evidencia el borrador del procedimiento “APERTURA Y CIERRE DE CUENTAS BANCARIAS”, el cual tiene como objetivo “Establecer los lineamientos para que las inversiones realizadas por la Caja de la Vivienda Popular de los excedentes de liquidez, se ejecuten en condiciones de legalidad, transparencia, solidez en condiciones de mercado, cumpliendo en su orden con los criterios de seguridad, solvencia, liquidez y rentabilidad”.
Fórmula: 0.5/1=50%
</t>
  </si>
  <si>
    <t>No se reciben evidencias, argumentan que se encuentran de manera física.</t>
  </si>
  <si>
    <t xml:space="preserve">No se evidencia una jornada de sensibilización para el personal que labora en los archivos de gestión como tampoco se observan las evaluaciones de la sensibilización, por esta razón la actividad de control no refleja ningún avance.  </t>
  </si>
  <si>
    <t xml:space="preserve">Esta actividad se había evaluado en el seguimiento de enero a abril 2020. </t>
  </si>
  <si>
    <t xml:space="preserve">Se evidencian pantallazos de piezas gráficas ejecución de mantenimiento de equipos de cómputo, ejecución de mantenimiento VPN, en las cuales se indica que se van a realizar actividades de mantenimiento, sin embargo el soporte menciona contratos de mantenimiento y el indicador requiere contratos de mantenimiento ejecutados, estos soportes no se reflejan en las evidencias, se solicita al enlace el jueves 10 de septiembre el envío de los documentos de la ruta de calidad y lo que vuelven a enviar corresponde a los mismos archivos del primer correo recibido. </t>
  </si>
  <si>
    <t xml:space="preserve">Se evidencia que en el Mapa de riesgos recibido el 01 de septiembre 2020 y el del 10 de septiembre 2020, se refleja oculta la fila 87, Correspondiente al riesgo inoportunidad en las herramientas y/o elementos tecnológicos y la actividad de control Realizar un procedimiento de gestión de incidentes tecnológicos y requerimientos de soporte, por lo anterior no es posible registrar avance y esta actividad se encuentra vencida desde el 31 de mayo 2020. 
</t>
  </si>
  <si>
    <t xml:space="preserve">Se evidencia acta de reunión de fecha 27 de enero 2020, en la cual el asunto es socialización sobre el proceso de revisión del marco normativo TIC, lo cual responde al soporte - acta de socialización y al indicador - socialización realizada. </t>
  </si>
  <si>
    <t xml:space="preserve">Se evidencia acta de reunión de fecha 27 de enero 2020, en la cual el asunto es socialización sobre el proceso de revisión del marco normativo TIC, lo cual responde al soporte - acta de socialización y al indicador - socialización realizada, sin embargo, en el Mapa de riesgos recibido el 01 de septiembre 2020 y el del 10 de septiembre 2020, se refleja oculta la fila 89. </t>
  </si>
  <si>
    <t xml:space="preserve">Se evidencia que en el Mapa de riesgos recibido el 01 de septiembre 2020 y el del 10 de septiembre 2020, se refleja oculta la fila 91, Correspondiente al riesgo “Salida no controlada de información y/o mal manejo de la misma a interés propios o de terceros” y la actividad de control “Implementar como mínimo tres (3) controles de seguridad en la infraestructura tecnológica que permitan la aplicabilidad de la política de seguridad de la información en la entidad”, por lo anterior no es posible registrar avance de esta actividad.
</t>
  </si>
  <si>
    <t>Se evidencia que en el Mapa de riesgos recibido el 01 de septiembre 2020 y el del 10 de septiembre 2020, se refleja oculta la fila 92, Correspondiente al riesgo Solicitar a la Dirección de Gestión Corporativa y CID la inclusión de una obligación de confidencialidad de la información en la minuta de todos los contratos y la actividad de control Solicitar a la Dirección de Gestión Corporativa y CID la inclusión de una obligación de confidencialidad de la información en la minuta de todos los contratos, por lo anterior no es posible registrar avance y esta actividad se encuentra vencida desde el 30 de abril 2020.</t>
  </si>
  <si>
    <t xml:space="preserve">% Avance de acuerdo a lo recibido por los procesos </t>
  </si>
  <si>
    <t xml:space="preserve">Se evidencia un acta de reunión con fecha el 19 de agosto 2020, en la cual el tema es ejecución de acciones establecidas en la matriz de riesgo y de acuerdo al orden del día el segundo punto es la socialización a los profesionales sobre la violación de la reserva legal, lo cual corresponde al soporte “una socialización efectuada” y al indicador “Lista de asistencia”, los asistentes firman el acta lo cual esa totalmente valido. </t>
  </si>
  <si>
    <t xml:space="preserve">Se evidencia 208-CID-Pr-01 CONTROL INTERNO DISCIPLINARIO versión: 5, vigente desde: 22 de mayo 2020, lo cual responde a la actividad de control y tanto al soporte como al indicador del riesgo “Un procedimiento actualizado”. </t>
  </si>
  <si>
    <t xml:space="preserve">No se evidencian soportes para esta actividad de control. </t>
  </si>
  <si>
    <t>% Avance de acuerdo a lo evaluado por Control Interno</t>
  </si>
  <si>
    <t>CALIFICACIÓN</t>
  </si>
  <si>
    <t>Acorde a la actividad, la Oficina Asesora de Planeación, ha enviado mensualmente correos institucionales a los Gerentes de cada Poryecto, con copia a los enlaces de cada uno de los Proyectos de inversión, con Asunto denominado "Formatos Únicos de Seguimiento Sectorial - FUSS", estos correos en aras de atender la presentacion oportuna del  del informe para los meses de enero, febrero, marzo y abril de 2020 ,  reportando oportunamente la información a quien corresponde. En los mencionados correos se estipúla la fecha de remisión a la OAP, solicitud de ajustes, revisión de ajustes de los informes remitidos y validación del informe consolidado, asi como el profesional de enlace correpondiente en la OAP.
Por tanto esta actividad a la fecha tiene un avance del 33% (3/11).</t>
  </si>
  <si>
    <t xml:space="preserve">El profesional encargado de la consolidación del reporte FUSS de los Proyectos de Inversión de la Entidad, una vez lo realiza, envía al grupo de enlaces de la Oficina Asesora de Planeación mediante correo electrónico, para que sea validado en el consolidado los datos de los proyectos a cargo, los cuales deben responder via mail, sobre las observaciones que se tengan al respecto, si se requiere. Para lo que va corrido de esta vigencia se tiene el FUSS consolidado, validado y enviado de los meses de diciembre 2019, enero, febrero y marzo de 2020. 
Avance del 33,33% (4/12) </t>
  </si>
  <si>
    <t>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Acorde a las solicitudes de las áreas de la entidad, se eliminan documentos de la carpeta de Calidad. 
Porcentaje de Avance: 33%
\\10.216.160.201\calidad</t>
  </si>
  <si>
    <t xml:space="preserve">Se realizó una jornada de sensibilización  con el tema "Inducción-Reinducción PIGA (Política y 5 programas base)", la cual se convocó mediante memorando interno y correo electrónico masivo a todos los funcionarios. Esta sensibilización fue efectuada el 28 de febrero, por disponiblidad del auditorio, pese a que la fecha de inicio de la actividad de contgrol es 1 de marzo.
Desde la Oficina Asesora de Planeación se desarrollará una nueva jornada de sensibilización para reforzar en los trabajadores y contratistas de la entidad el conocimiento y las obligaciones del PIGA.
Porcentualmente, para el presente corte, la actividad registra un avance del 50%. </t>
  </si>
  <si>
    <t xml:space="preserve">% Avance calificación por parte de los Procesos </t>
  </si>
  <si>
    <t>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Por otra parte se estan recopilando los actos administrativos y la normatividad vigente para la elaboración del procedimiento de apertura y cierre de cuentas bancarias.  
Con corte a 30 de abril de 2020 se cuenta con una ejecución del 33%</t>
  </si>
  <si>
    <t>En el primer cuatrimestre de la vigencia 2020, se ha ido trabajando de manera conjunta con el equipo de Tesorería de la Entidad, en la actualización del instructivo 208-SFIN-In-03 PROT. SEGURIDAD TESORERIA DE LA CVP y articulado con el procedimiento 208 SFIN-Pr-11 OPERACIONES DE TESORERIA V3 y la Directiva 003 de 2013. 
Con corte a 30 de abril de 2020 se cuenta con una ejecución del 20%</t>
  </si>
  <si>
    <t xml:space="preserve">En el proceso de la revisión selectiva de los hechos economicos en el primer cuatrimestre de 2020 , se ha revisado de manera fisica y con una frecuencia mensual la información contable y financiera. De manera alterna se ha ido trabajando en la actualización del Procedimiento 208-SFIN-Pr-10 RECONOCIMIENTO, MEDICIÓN POSTERIOR Y REVELACIÓN DE LOS HECHOS ECONÓMICOS con el objetivo de afinar actividades y politicas de operación que contribuyan a la confiabilidad de la información registrada en los sistemas de información. A la fecha de 30 de abril se cuenta con una ejecución del 33% </t>
  </si>
  <si>
    <t>Para la vigencia 2020 se desarrollo un sistema de alertas tempranas donde contempla el presupuesto de la vigencia, giros, Plan Anual Mensualizado de Caja (PAC), Reservas Presupuestales y pasivos exigibles. Este sistema de alertas contiene las programaciones y ejecuciones de manera mensual y a su vez se pretende desarrollar un informe de seguimiento con frecuencia semanal. 
Con corte al primer cuatrimestre se tiene una ejecución del 33%</t>
  </si>
  <si>
    <t>El procedimiento de gestión de incidentes y requerimientos se encuentra en proceso de elaboración, el flujograma de incidentes y requerimientos están desarrollados en un 70% en su contenido y estructura del mismo.
El procedimiento de lo anterior se encuentra en la unidad de documentos del usuario responsable del procedimiento.
Con corte al primer cuatrimestre se tiene una ejecución del 33%</t>
  </si>
  <si>
    <t>Durante el cuatrimestral de la vigencia, se realizarón las siguientes actividades:
1. Mantenimiento preventivo de los telefonos bajo el CTO 734-2019
2. Mantenimiento preventivo de los equipos de computo propios marca DELL bajo el CTO 433-2018
3. Mantenimiento preventivo de los equipos de portatiles propios de la CVP bajo CTO 474-2018
4. Se adjunta los casos reportados en el mes de febrero 2020 entre el 1 al 25 del mes en mencion
5. Se adjunta el correo donde se relaciona los incidentes y solicitudes asignados al equipo de sistemas de informacion
Para el mes de marzo, se encontraba en ejecución el mantenimiento preventivo de los equipos de alquiler bajo el contrato: 5562019 por la empresa necsoft, pero fueron suspendidos por la alerta sanitaria.
Los contratos se encuentran publicados en la carpeta de contratacion.
Con corte al primer cuatrimestre se tiene una ejecución del 33%</t>
  </si>
  <si>
    <t>Etiquetas de fila</t>
  </si>
  <si>
    <t xml:space="preserve">Promedio de % Avance calificación </t>
  </si>
  <si>
    <t>01. Gestión Estratégica</t>
  </si>
  <si>
    <t>02. Gestión de Comunicaciones</t>
  </si>
  <si>
    <t>03. Prevención del Daño Antijurídico y Representación Judicial</t>
  </si>
  <si>
    <t>04. Reasentamientos Humanos</t>
  </si>
  <si>
    <t>05. Mejoramiento de Vivienda</t>
  </si>
  <si>
    <t xml:space="preserve">06. Mejoramiento de Barrios </t>
  </si>
  <si>
    <t>07. Urbanizaciones y Titulación</t>
  </si>
  <si>
    <t>08. Servicio al Ciudadano</t>
  </si>
  <si>
    <t>09.Gestión_Administrativa</t>
  </si>
  <si>
    <t>Promedio de avance de las actividades del mapa de riesgos corte al 31 de Agosto de 2020</t>
  </si>
  <si>
    <t xml:space="preserve">Control Interno </t>
  </si>
  <si>
    <t xml:space="preserve">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</si>
  <si>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Fallas humanas en el registro y/o revisión de la información suministrada por las áreas reportantes de la Entidad, en el FUSS.</t>
  </si>
  <si>
    <t>Pérdida de credibilidad y confianza en la información elaborada debido a inconsistencias en el reporte.</t>
  </si>
  <si>
    <t>No se pudo evaluar por presentar evidencia insuficiente</t>
  </si>
  <si>
    <t>Revisión realizada el 11Sep2020 a las 4:15 m, con última fecha de actualización del archivo del 09Sep2020 12:43 pm
* En 960 registros, existen 7 celdas vacías A420; A532; A744; A934; A935; A961 y A964
* La columna F, no mantienen los nombres de los procesos estandarizados. Ejemplo: “GESTION DEL TALENTO HUMANO” y “GESTIÓN DEL TALENTO HUMANO”, con tilde y sin tilde el proceso, esto puede inducir a error al lector del listado.
* Existe por lo menos un procedimiento repetido en el listado, el cual se identifica con el código “208-SADM-Pr-15”, el cual está con dos nombres distintos en el listado “ADMINISTRACIÓN Y CONTROL DE BIENES MUEBLES, CONSUMO E INTANGIBLES” y “PROCEDIMIENTO PARA ADMINISTRACIÓN DE BIENES DEVOLUTIVOS”.
* En la columna “nombre” se están incluyendo observaciones tales como número de memorandos y las modificaciones que se han realizado a los documentos algunas en color negro otros resaltados en rojo, lo cual puede inducir a confusión al lector, para hacer estas observaciones, debería haber una columna con este fin.
Situación similar ocurre con el archivo remitido como evidencia de fecha 26Ago2020 y subido al drive por Cristhian Rodríguez.
Por todo lo anterior, se considera que esta actividad de control no se lleva a cabo con eficacia y no resulta efectiva para controlar la materialización del riesgo.
Se deja la misma calificación con corte al 30Abr2020.</t>
  </si>
  <si>
    <t>Se realizó una jornada de sensibilización  con el tema "Inducción-Reinducción PIGA (Política y 5 programas base)", la cual se convocó mediante memorando interno y correo electrónico masivo a todos los funcionarios. Esta sensibilización fue efectuada el 28 de febrero, por disponiblidad del auditorio, pese a que la fecha de inicio de la actividad de contgrol es 1 de marzo.
Desde la Oficina Asesora de Planeación se desarrollará una nueva jornada de sensibilización para reforzar en los trabajadores y contratistas de la entidad el conocimiento y las obligaciones del PIGA.
Porcentualmente, para el presente corte, la actividad registra un avance del 50%.</t>
  </si>
  <si>
    <t>Se mantienen las evidencias del primer seguimiento</t>
  </si>
  <si>
    <t xml:space="preserve">Se evidencia un documento denominado Anteproyecto de presupuesto el cual presenta la celda H:7 “fecha” sin diligenciar, al igual que las celdas A:80, E:80 y H:80 correspondientes a la elaboración, revisión y aprobación del Anteproyecto de presupuesto.
Adicional la actividad menciona que el soporte es el Presupuesto asignado para la ejecución del Plan de Acción PIGA y lo reflejado es el Anteproyecto de presupuesto lo cual no es el presupuesto ya asignado para la ejecución del plan, igualmente se reflejan Memorando 2020IE728 enviado el 21Ago 2020 en el cual hacen la solicitud del anteproyecto para la vigencia 2021, que tampoco corresponde al presupuesto asignado.
Actividad en proceso que deberá culminarse en el último cuatrimestre.
</t>
  </si>
  <si>
    <t>Cuando el riesgo residual se califica de una manera diferente a "bajo", entonces debe dársele tratamiento, por lo que debe ser revisada la ficha del riesgo y correjir la información que se encuentre errada. Lo anterior con el acompañamiento de la Oficina Asesora de Planeación</t>
  </si>
  <si>
    <t>En el primer envío que realizó la Dirección Jurídica el día 3 de septiembre 2020 se evidenció que en  el Mapa de Riesgos la actividad de control se había modificado por “Acoger el manual SADM-Mn-02 MANUAL DE INDUCCIÓN Y REINDUCCIÓN y hacer entrega de los procedimientos de la Dirección Jurídica a todos los abogados de la dependencia” incumpliendo las directrices de la Oficina Asesora de Planeación frente a estos cambios en la herramienta;  luego de varias conversaciones establecidas con el enlace del proceso se estableció que el tiempo apremiaba para realizar este cambio en la herramienta y al igual que la actividad propuesta no daría respuesta al soporte indicado, se recibió una segunda entrega en la fecha 9 de septiembre 2020, en la cual se evidencia que incluyeron la actividad de control inicial, la cual  es “Diseñar protocolo de entrenamiento al cargo”, como soporte quedó el Protocolo de entrenamiento diseñado y publicado y como indicador quedó 1  Formato - Protocolo Entrenamiento, los cuales estaban inicialmente en la herramienta., por lo tanto no se evidencia avance frente a esta actividad.</t>
  </si>
  <si>
    <t>Evidencia incompleta</t>
  </si>
  <si>
    <t>Se evidencia el reporte Caracoli Paimes REP GIS en el cual se evidencia el seguimiento a 35 expedientes resaltados los cuales corresponden a 2018-CP19-16530, 2018-CP19-16728, 2018-CP19-16330, 2018-CP19-16429, 2018-CP19-16878, 2018-CP19-16282, 2018-CP19-16501, 2018-CP19-16499, 2018-CP19-16485, 2018-CP19-16404, 2018-CP19-16383, 2018-CP19-16322, 2018-CP19-16318, 2018-CP19-16327, 2018-CP19-16556, 2018-CP19-16388, 2018-CP19-16587, 2018-CP19-16814, 2018-CP19-16527, 2018-CP19-16524, 2018-CP19-16335, 2018-CP19-16703, 2018-CP19-16609, 2018-CP19-16762, 2018-CP19-16626, 2018-CP19-16360, 2018-CP19-16543, 2018-CP19-16321, 2018-CP19-16699, 2018-CP19-16684, 2018-CP19-16329, 2018-CP19-16418, 2018-CP19-16337, 2018-CP19-16319, 2018-CP19-16354, los 15 expedientes revisados en el primer seguimiento no son evidenciados en los documentos adjuntos, sin embargo, se tienen en cuenta dentro de la calificación, para revisión posterior. Fórmula: 35/55=63,64%</t>
  </si>
  <si>
    <t xml:space="preserve">Se evidencia la base de selección de vivienda con corte 22 de mayo, 22 de junio, 23 de julio y 21 de agosto 2020, también se evidencian pantallazos de 30 de mayo, 16 de junio, 28 de julio y 26 de agosto de 2020 correspondientes a los siguientes expedientes: 2020 2017-19-14977, 2017-08-14935, 2017-Q09-14970, 2017-08-14926, 2017-19-15043, 2017-08-14925, 2017-04-14981, 2017-04-14980, 2017-19-14978, 2017-Q20-15040, 2017-19-14954, 2017-08-14946, 2017-19-14985, 2017-08-14927, 2017-19-14989, 2017-19-14997, 2017-19-14995, 2017-19-14966, 2017-19-14990, 2017-08-14949, lo cual en total suma 20 expedientes, los 15 expedientes revisados en el primer seguimiento no son evidenciados en los documentos adjuntos, sin embargo, se tienen en cuenta dentro de la calificación, para revisión posterior. Fórmula: 35/55=63,64% </t>
  </si>
  <si>
    <t>Se evidencia presentación denominada Plan Estratégico de Comunicaciones OAC Mejoramiento de Vivienda y otra presentación denominada Comunicaciones Plan Terrazas, sin embargo no se refleja en las evidencias las campañas institucionales de prevención de la corrupción, a los funcionarios y/o contratistas de la Dirección en el que se resalte la necesidad de socializar a la comunidad frente a la gratuidad de los servicios que presta la CVP, lo cual no genera cumplimiento al indicador ni al soporte de la actividad de control. Teniedno en cuenta la imposibilidad de realizar lo planteado, debió haberse solicitaod la modificación del mapa de riesgos, lo cual no se evidencia.</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</si>
  <si>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En comunicación con el enlace del proceso en donde se solicita aclaración en cuanto a la evidencia del riesgo “Baja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 y la actividad de control Desarrollar un "plan de contingencia" con el objetivo de comprometer los recursos del tipo de gasto de Infraestructura, durante los primeros 5 meses de la vigencia 2020, se le comunica que dicha evidencia no se refleja dentro de la documentación recibida, argumentando que el archivo estaba oculto y reflejándose en la carpeta compartida de drive hasta el 09 de septiembre 2020, momento en el cual se puede realizar una revisión de la evidencia; pese a lo anterior se evidencia un cronograma de actividades y no un  plan de contingencia, de igual manera no se refleja el seguimiento durante los primeros 5 meses tal y como lo menciona la actividad de control y el soporte.</t>
  </si>
  <si>
    <r>
      <t xml:space="preserve">A continuación se registran las siguientes observacones:  Se logrará iniciar el desarrollo de la presente actividad,  una vez se encuentre conformado el equipo de trabajo de la Dirección de Mejoramiento de Barrios en la administración actual.
El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presentará un avance en la publicación del procedimiento, la socialización  y sensibilización durante el segundo semestre de la vigencia.
</t>
    </r>
    <r>
      <rPr>
        <b/>
        <sz val="9"/>
        <rFont val="Arial"/>
        <family val="2"/>
      </rPr>
      <t>La presente actividad, según el indicador presenta un avance del 0%.</t>
    </r>
  </si>
  <si>
    <t xml:space="preserve">En cuanto a la II actividad para el control del riesgo, la DMB inicia la revisión del procedimiento No.208-MB-Pr-05 SUPERVISIÓN DE CONTRATOS V7,  así como también la normatividad vigente, con el propósito de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sin embargo hasta la fecha no se tienen avances significativos para esta actividad. </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</si>
  <si>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un documento Acta de reunión con fecha del 17 de agosto 2020, la cual es diligenciada en un formato obsoleto; de acuerdo al Listado maestro de documentos la versión actual de este documento es la 4 y no la versión 2 que finalmente es la que adjuntan. De igual forma presentan campos sin diligenciar como la hora y no se evidencian compromisos como resultados de la reunión; en dicha acta no se reflejan los cambios que merece el Procedimiento 208-MB-Pr-05 SUPERVISIÓN DE CONTRATOS en la versión 8., igualmente mencionan que van a empezar a proyectar el borrador de modificación de lo que será la versión V6 del procedimiento, lo cual no coincide con el Listado maestro de documentos ya que este muestra que el documento está en versión 7 como tampoco coincide con lo mencionado en lo que indica el soporte del Mapa de riesgos “Procedimiento 208-MB-Pr-05 SUPERVISIÓN DE CONTRATOS en la versión 8”, así mismo el acta dice “que una vez revisado el procedimiento, una vez realizada la lectura, determinar que se hace necesario tener claro algunos conceptos de tipo normativo por lo cual ven la necesidad de continuar con la actividad de revisión en una segunda mesa de trabajo” de la cual no envían soporte. 
También adjuntan el procedimiento 208-MB-Pr-05 SUPERVISIÓN DE CONTRATOS Versión: 6 - 19 de julio 2019, el cual es el “borrador con los ajustes” pero no se evidencian los cambios realizados más que algunas líneas resaltadas en color amarillo.</t>
  </si>
  <si>
    <t>INCUMPLIDA</t>
  </si>
  <si>
    <t>Estado de la actividad de control</t>
  </si>
  <si>
    <t>No se presentaron evidencias</t>
  </si>
  <si>
    <t>Se evidencian dos (2) reportes del ranking de entidades financieras emitidos por la Secretaria de Hacienda Distrital, uno correspondiente a diciembre 2019 y el otro de abril 2020.</t>
  </si>
  <si>
    <t>Se evidencia la invitación para la Comisión de personal con fecha del 28 de agosto 2020, en la que se evidencia el siguiente orden del día: verificación del quorum, aprobación del orden del día, lectura y aprobación del acta anterior, revisión y deliberación sobre propuesta de reglamento interno comisión de personal, construcción participativa de los diagnósticos del plan de bienestar laboral y plan de capacitación, como parte del  anteproyecto de plan estratégico de talento humano 2021, varios.  Pese a esto no se refleja en las evidencias “Formulación del anteproyecto para el PETH” el cual es el soporte de la actividad de control, como tampoco se observa un plan de capacitación con actividad incluida de seguimiento el cual es el indicador de la actividad de control del riesgo, lo que se evidencia es un pantallazo de los acuerdos de gestión de la página web de la entidad. 
Realmente son 4 actividades las que deben realizar y solo se evidencia 1, queda pendiente realizar una mesa de trabajo con líderes de los procesos, la formulación del anteproyecto para el PETH y un plan de capacitación con actividad incluida de seguimiento
Fórmula: 1/4= 25%</t>
  </si>
  <si>
    <r>
      <t xml:space="preserve">Se aplazo la socialización programada para el mes abril a los referentes de contratación sobre la documentación relacionada en el formato 208-DGC-FT-84 Acta radicación documentos pago a proveedores - persona jurídica, por motivos de la actual situación de emergencia de salud pública generada por el virus COVID-19 a nivel nacional.
</t>
    </r>
    <r>
      <rPr>
        <b/>
        <sz val="9"/>
        <rFont val="Arial"/>
        <family val="2"/>
      </rPr>
      <t>Con corte al primer cuatrimestre se tiene una ejecución del 0%</t>
    </r>
  </si>
  <si>
    <r>
      <t xml:space="preserve">Se realizo el día 14 de Enero de 2020, socialización con los referentes contractuales de las diferentes áreas de la Entidad que desarrollan procesos de contratación, la actualización y cambio de nombre de los formatos de Documento Complementario de Proyecto de pliego y Documento Complementario de pliego de condiciones, de conformidad con lo indicado por los diferentes capacitadores de Colombia Compra Eficiente y las guías de Creación de los Diferentes procesos de selección, los cuales fueron actualizados en el mes de diciembre de 2019. 
</t>
    </r>
    <r>
      <rPr>
        <b/>
        <sz val="9"/>
        <rFont val="Arial"/>
        <family val="2"/>
      </rPr>
      <t>Con corte al primer cuatrimestre se tiene una ejecución del 100%</t>
    </r>
  </si>
  <si>
    <r>
      <t xml:space="preserve">Se realizo el día 17 de Enero de 2020, socialización con los referentes contractuales de cada una de las áreas de la entidad, el cambio de los formatos de solicitud de ausencia de personal, la certificación de ausencia de personal, adopción del formato de justificación de objeto iguales y de autorización de objetos iguales, inclusión del formato de bienes y rentas y conflicto de intereses los cuales deben ser adjuntados en el mismo orden en que se incluye el formato de bienes y rentas del SIDEAP. 
</t>
    </r>
    <r>
      <rPr>
        <b/>
        <sz val="9"/>
        <rFont val="Arial"/>
        <family val="2"/>
      </rPr>
      <t>Con corte al primer cuatrimestre se tiene una ejecución del 100%</t>
    </r>
  </si>
  <si>
    <t>Se evidencia la presentación de la socialización del ACTA DE RADICACIÓN DOCUMENTOS PAGO A PROVEEDORES - PERSONA JURÍDICA - Código: 208-DGC-Ft-84 y un correo electrónico en el cual comparten la presentación con los referentes de contratación en la fecha de 31 de agosto 2020.  
Sin embargo, no se evidencia invitación de la socialización ni el pantallazo de los asistentes a dicha socialización, teniendo en cuenta que el indicador de la actividad corresponde a una socialización efectuada y el soporte a una lista de asistencia, se determina que la actividad no se ha cumplido.
Fórmula: 0.5/1=50%</t>
  </si>
  <si>
    <r>
      <t xml:space="preserve">Durante el cuatrimestral de la vigencia, se realizarón las siguientes actividades:
1. Mantenimiento preventivo de los telefonos bajo el CTO 734-2019
2. Mantenimiento preventivo de los equipos de computo propios marca DELL bajo el CTO 433-2018
3. Mantenimiento preventivo de los equipos de portatiles propios de la CVP bajo CTO 474-2018
4. Se adjunta los casos reportados en el mes de febrero 2020 entre el 1 al 25 del mes en mencion
5. Se adjunta el correo donde se relaciona los incidentes y solicitudes asignados al equipo de sistemas de informacion
Para el mes de marzo, se encontraba en ejecución el mantenimiento preventivo de los equipos de alquiler bajo el contrato: 5562019 por la empresa necsoft, pero fueron suspendidos por la alerta sanitaria.
Los contratos se encuentran publicados en la carpeta de contratacion.
</t>
    </r>
    <r>
      <rPr>
        <b/>
        <sz val="9"/>
        <rFont val="Arial"/>
        <family val="2"/>
      </rPr>
      <t>Con corte al primer cuatrimestre se tiene una ejecución del 33%</t>
    </r>
  </si>
  <si>
    <t>Durante los meses de mayo, junio,julio y agosto de la vigencia, se realizarón las siguientes actividades:
Para el periodo comprendido entre Mayo y Agosto de 2020, se realizaron los siguientes mantenimientos:
* Mantenimiento preventivo a las UPS Cto 479-2020, ejecución del mantenimiento 11 de junio y el día 22 de agosto.
* Mantenimiento preventivo a los computadores de alquiler Cto 556-2019
De acuerdo a la obligación específica del contratista "16. Realizar una visita cada tres (3) meses para mantenimiento preventivo de los equipos." se adelantó el mantenimiento preventivo para los computadores, impresoras y escanner que hacen parte de los equipos en alquiler.
* Mantenimiento preventivo a los computadores de propiedad de la entidad. Cto 443-2018, se adelanto el mantenimiento a partir del 6 de julio hasta el 30 julio.
Los contratos se encuentran publicados en la carpeta de contratacion.
2. En el mes de febrero se actualizó y publicó en la carpeta de calidad el documento de soporte técnico, sin embargo debido al despliegue de la herramienta GLPI en el mes de agosto se inició con el ajuste del procedimiento  "SOLICITUD Y SERVICIO DE SOPORTE TÉCNICO" acorde a la operación de la nueva herramienta de gestión de tickets, este borrador será publicado en la carpeta de calidad entre el mes de septiembre y octubre.</t>
  </si>
  <si>
    <t>Se socializará al equipo de la Oficina TIC el proceso para la revisión del marco normativo en los documentos del proceso TIC que sean generados y/o actualizados por parte de los responsables de los servicios de TI.</t>
  </si>
  <si>
    <t>Se evidencian 4 correos electrónicos los cuales fueron remitidos a comunicaciones solicitando que fueran enviados a los usuarios de la entidad: el 28 de agosto 2020 Alerta Phishing, Alerta suplantación Min Salud, el 11 de agosto 2020 Alerta de seguridad al interior de la CVP, el 14 de agosto Alerta de suplantación de SIGEP – robo de datos personales, también se evidencian dos listas de chequeo Checklist hardening Windows y Checklist hardening Linux; a pesar de esto la actividad de control está enfocada a “realizar estrategias de sensibilización trimestralmente que apoyen el conocimiento de los funcionarios y/o contratistas de la entidad con respecto al cuidado y buen manejo de la información, el indicador “Sensibilizaciones Efectuadas” y el soporte a “Piezas Informativas – Presentaciones - Listado de Asistencia” de lo cual solo se evidencian las piezas informativas.
Fórmula: 1/3= 33.33%</t>
  </si>
  <si>
    <r>
      <t xml:space="preserve">Durante el presente periodo no se realizo la socialización a  los profesionales sobre la violación de la reserva legal, por motivos de la actual situación de emergencia de salud pública generada por el virus COVID-19 a nivel nacional.
</t>
    </r>
    <r>
      <rPr>
        <b/>
        <sz val="9"/>
        <rFont val="Arial"/>
        <family val="2"/>
      </rPr>
      <t>Con corte al primer cuatrimestre se tiene una ejecución del 0%</t>
    </r>
  </si>
  <si>
    <t>Al 30 de Abril 2020 no se han realizado sensibilizaciones.</t>
  </si>
  <si>
    <t>Durante los primeros 45 días del año, el área se dedica a realizar informes de evaluación de la vigencia anterior. La información entregada por las áreas fue en general útil, comprensible y no fue necesario hacer reprocesos. Frente a la información para el informe de austeridad, se efectuó una reunión iniciando el mes de marzo, ya que se ha detectado como causa común en la entrega inadecuada de la información, el que las áreas responsables de entregar ésta no trabajan articuladamente. Por lo demás no fue necesario efectuar el análisis previsto en la actividad de control.</t>
  </si>
  <si>
    <t>Al 31 de agosto 2020 no se han realizado sensibilizaciones. Se realizó reunión de planificación el día 27/08/2020, donde se acordó que las sesibilizaciones se realizarán en el mes de octubre sean éstas presenciales o virtuales.</t>
  </si>
  <si>
    <t>CUMPLIDA</t>
  </si>
  <si>
    <t>Riesgo de incumplimiento</t>
  </si>
  <si>
    <t>En curso</t>
  </si>
  <si>
    <t>Reporte entregado por cada proceso</t>
  </si>
  <si>
    <t>TOTALES</t>
  </si>
  <si>
    <t>Actividades de control</t>
  </si>
  <si>
    <t>Cantidad</t>
  </si>
  <si>
    <t>Proceso</t>
  </si>
  <si>
    <t>Riesgos de Corrupción</t>
  </si>
  <si>
    <t>Riesgos de Proceso</t>
  </si>
  <si>
    <t>A nivel general se evidencia que el “Mapa de Riesgos”, correspondiente al segundo seguimiento del año 2020, presenta un porcentaje de avance de 38,40% para las actividades formuladas, lo cual se ubica en una zona de baja ejecución con alto riesgo de incumplimiento y posible materialización de riesgos.
Lo cual muestra que 10 de los 16 procesos se encuentran por debajo del 50%, Gestión Estratégica, Gestión de Comunicaciones, Prevención del Daño Antijurídico y Representación Judicial, Mejoramiento de Vivienda, Mejoramiento de Barrios, Urbanizaciones y Titulación, Gestión Administrativa, Gestión Documental, Gestión Tecnología de la Información y Comunicaciones y Evaluación de la Gestión. En el rango de 51% y 66% se encuentran los procesos de Gestión del Talento Humano y Reasentamientos Humanos; y 4 procesos se encuentran por encima del 67%, Servicio al Ciudadano, Gestión Financiera, Adquisición de Bienes y Servicios y Gestión del Control Interno Disciplinario, destacando este último que ya se encuentra en el 100% de cumplimiento.
Se presenta el riesgo que actividades de control con acciones de seguimiento mensuales o estipuladas para fechas específicas que no se hayan ejecutado, lo más seguro es que ya no se puedan cumplir debido a la oportunidad; mientras que acciones generales como sensibilizaciones, documentos por actualizar o campañas probablemente si se puedan lograr con corte al 31 de diciembre 2020.
Se encuentran 31 actividades sin avance de las 80 totales, teniendo que 8 de ellas ya están incumplidas y las 23 restantes están en riesgo de incumplimiento por no presentar ninguna ejecución o evidencia de ella.
Se encontraron un total de 17 actividades de control cumplidas; 22 en curso; 13 incumplidas y 28 en riesgo de incumplimiento</t>
  </si>
  <si>
    <t xml:space="preserve">Se evidencia el 208-SFIN-In-03 “PROTOCOLO DE SEGURIDAD DE LA TESORERIA DE LA C.V.P.” versión: 2, vigente desde: 02 de julio 2020, el cual se encuentra debidamente actualizado en el Listado maestro de documentos. </t>
  </si>
  <si>
    <t>Se evidencia el procedimiento 208-SC-Pr-06 GESTIÓN DEL SERVICIO AL CIUDADANO Versión: 13 Vigente desde el 25 de junio 2020 el cual fue actualizado; sin embargo, al corroborarlo en el Listado maestro de documentos el nombre del procedimiento no coincide ya que se encuentra como PROCEDIMIENTO DE SERVICIO AL CIUDADANO y no con el nombre oficial del documento, se corrobora en la página web de la entidad y se encuentra debidamente cargado en la versión 13Se recomienda revisar el tema del listado maestros de documentos con la Oficina Asesora de Planeación.</t>
  </si>
  <si>
    <t xml:space="preserve">
Se evidencia la Circular No. 14 de 2020 el 19 de junio Recordatorios Gestión Documental y recomendaciones manejo de inventarios documentales y expedientes.
</t>
  </si>
  <si>
    <t>Se evidencia la jornada de sensibilización a los funcionarios del proceso de talento humano y las evaluaciones de  los resultados de aprendizaje.</t>
  </si>
  <si>
    <t>Evaluación realizada por Control Interno con corte al 31 de agosto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</si>
</sst>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d\-mmm\-yyyy"/>
    <numFmt numFmtId="165" formatCode="dd\-mmm\-yyyy"/>
  </numFmts>
  <fonts count="24">
    <font>
      <sz val="11"/>
      <color theme="1"/>
      <name val="Calibri"/>
      <family val="2"/>
      <scheme val="minor"/>
    </font>
    <font>
      <sz val="9"/>
      <color theme="1"/>
      <name val="Arial"/>
      <family val="2"/>
    </font>
    <font>
      <sz val="11"/>
      <color theme="1"/>
      <name val="Calibri"/>
      <family val="2"/>
      <scheme val="minor"/>
    </font>
    <font>
      <b/>
      <sz val="10"/>
      <color theme="1"/>
      <name val="Arial"/>
      <family val="2"/>
    </font>
    <font>
      <sz val="10"/>
      <name val="Arial"/>
      <family val="2"/>
    </font>
    <font>
      <u/>
      <sz val="10"/>
      <color theme="10"/>
      <name val="Arial"/>
      <family val="2"/>
    </font>
    <font>
      <sz val="10"/>
      <name val="Arial"/>
      <family val="2"/>
    </font>
    <font>
      <sz val="9"/>
      <name val="Arial"/>
      <family val="2"/>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b/>
      <sz val="11"/>
      <color theme="1"/>
      <name val="Calibri"/>
      <family val="2"/>
      <scheme val="minor"/>
    </font>
    <font>
      <sz val="9"/>
      <color rgb="FFFF0000"/>
      <name val="Arial"/>
      <family val="2"/>
    </font>
    <font>
      <b/>
      <sz val="8"/>
      <color theme="1"/>
      <name val="Arial"/>
      <family val="2"/>
    </font>
    <font>
      <sz val="11"/>
      <color theme="1"/>
      <name val="Arial"/>
      <family val="2"/>
    </font>
    <font>
      <sz val="10.5"/>
      <color rgb="FF000000"/>
      <name val="Arial"/>
      <family val="2"/>
    </font>
    <font>
      <b/>
      <sz val="9"/>
      <color theme="0"/>
      <name val="Arial"/>
      <family val="2"/>
    </font>
    <font>
      <b/>
      <sz val="9"/>
      <color rgb="FF000000"/>
      <name val="Arial"/>
      <family val="2"/>
    </font>
    <font>
      <b/>
      <sz val="9"/>
      <color rgb="FF0D0D0D"/>
      <name val="Arial"/>
      <family val="2"/>
    </font>
    <font>
      <b/>
      <sz val="11"/>
      <color theme="1"/>
      <name val="Arial"/>
      <family val="2"/>
    </font>
  </fonts>
  <fills count="26">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CCCCFF"/>
        <bgColor indexed="64"/>
      </patternFill>
    </fill>
    <fill>
      <patternFill patternType="solid">
        <fgColor rgb="FFCCECF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bgColor theme="0"/>
      </patternFill>
    </fill>
    <fill>
      <patternFill patternType="solid">
        <fgColor rgb="FFFF99CC"/>
        <bgColor indexed="64"/>
      </patternFill>
    </fill>
    <fill>
      <patternFill patternType="solid">
        <fgColor rgb="FFFF7C80"/>
        <bgColor indexed="64"/>
      </patternFill>
    </fill>
    <fill>
      <patternFill patternType="solid">
        <fgColor rgb="FFFFCCFF"/>
        <bgColor indexed="64"/>
      </patternFill>
    </fill>
    <fill>
      <patternFill patternType="solid">
        <fgColor rgb="FFFF990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6"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auto="1"/>
      </top>
      <bottom style="thin">
        <color auto="1"/>
      </bottom>
      <diagonal/>
    </border>
    <border>
      <left/>
      <right style="thin">
        <color auto="1"/>
      </right>
      <top style="thin">
        <color auto="1"/>
      </top>
      <bottom/>
      <diagonal/>
    </border>
    <border>
      <left style="thin">
        <color indexed="64"/>
      </left>
      <right style="thin">
        <color auto="1"/>
      </right>
      <top style="thin">
        <color rgb="FF000000"/>
      </top>
      <bottom/>
      <diagonal/>
    </border>
    <border>
      <left style="thin">
        <color indexed="64"/>
      </left>
      <right style="thin">
        <color auto="1"/>
      </right>
      <top/>
      <bottom style="thin">
        <color rgb="FF00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s>
  <cellStyleXfs count="54">
    <xf numFmtId="0" fontId="0"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2" fillId="0" borderId="0"/>
    <xf numFmtId="0" fontId="2" fillId="0" borderId="0"/>
    <xf numFmtId="0" fontId="6" fillId="0" borderId="0"/>
    <xf numFmtId="0" fontId="2" fillId="0" borderId="0"/>
    <xf numFmtId="9" fontId="2" fillId="0" borderId="0" applyFont="0" applyFill="0" applyBorder="0" applyAlignment="0" applyProtection="0"/>
    <xf numFmtId="41" fontId="2" fillId="0" borderId="0" applyFont="0" applyFill="0" applyBorder="0" applyAlignment="0" applyProtection="0"/>
    <xf numFmtId="0" fontId="4" fillId="0" borderId="0"/>
    <xf numFmtId="41" fontId="2" fillId="0" borderId="0" applyFont="0" applyFill="0" applyBorder="0" applyAlignment="0" applyProtection="0"/>
    <xf numFmtId="41" fontId="2" fillId="0" borderId="0" applyFont="0" applyFill="0" applyBorder="0" applyAlignment="0" applyProtection="0"/>
    <xf numFmtId="9" fontId="14" fillId="0" borderId="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0" fontId="4" fillId="0" borderId="0"/>
    <xf numFmtId="0" fontId="2" fillId="0" borderId="0"/>
  </cellStyleXfs>
  <cellXfs count="587">
    <xf numFmtId="0" fontId="0" fillId="0" borderId="0" xfId="0"/>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8" fillId="0" borderId="0" xfId="0" applyFont="1"/>
    <xf numFmtId="0" fontId="8" fillId="0" borderId="0" xfId="0" applyFont="1" applyFill="1"/>
    <xf numFmtId="0" fontId="7" fillId="0" borderId="1" xfId="0" applyFont="1" applyBorder="1" applyAlignment="1">
      <alignment horizontal="center" vertical="center" wrapText="1"/>
    </xf>
    <xf numFmtId="0" fontId="7" fillId="9"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8" fillId="0" borderId="0" xfId="0" applyFont="1" applyAlignment="1">
      <alignment horizontal="center"/>
    </xf>
    <xf numFmtId="0" fontId="8" fillId="0" borderId="0" xfId="0" applyFont="1" applyBorder="1"/>
    <xf numFmtId="0" fontId="8" fillId="0" borderId="0" xfId="0" applyFont="1" applyBorder="1" applyAlignment="1">
      <alignment horizontal="center"/>
    </xf>
    <xf numFmtId="0" fontId="8" fillId="0" borderId="0" xfId="0" applyFont="1" applyFill="1" applyBorder="1"/>
    <xf numFmtId="0" fontId="1" fillId="7" borderId="1" xfId="0"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7" fillId="9" borderId="1" xfId="0"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xf numFmtId="0" fontId="13"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9" fontId="7" fillId="0" borderId="4" xfId="0" applyNumberFormat="1" applyFont="1" applyBorder="1" applyAlignment="1">
      <alignment horizontal="center" vertical="center" wrapText="1"/>
    </xf>
    <xf numFmtId="9" fontId="1" fillId="7" borderId="1" xfId="9" applyFont="1" applyFill="1" applyBorder="1" applyAlignment="1">
      <alignment horizontal="center" vertical="center" wrapText="1"/>
    </xf>
    <xf numFmtId="0" fontId="7" fillId="5" borderId="7"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0" applyFont="1" applyFill="1" applyBorder="1" applyAlignment="1">
      <alignment vertical="center" wrapText="1"/>
    </xf>
    <xf numFmtId="9" fontId="7" fillId="2" borderId="1" xfId="0" applyNumberFormat="1" applyFont="1" applyFill="1" applyBorder="1" applyAlignment="1">
      <alignment horizontal="center" vertical="center" wrapText="1"/>
    </xf>
    <xf numFmtId="9" fontId="7" fillId="10" borderId="1" xfId="0" applyNumberFormat="1" applyFont="1" applyFill="1" applyBorder="1" applyAlignment="1">
      <alignment horizontal="center" vertical="center" wrapText="1"/>
    </xf>
    <xf numFmtId="0" fontId="7" fillId="9" borderId="6"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11" borderId="1" xfId="0" applyFont="1" applyFill="1" applyBorder="1" applyAlignment="1">
      <alignment horizontal="center" vertical="center" wrapText="1"/>
    </xf>
    <xf numFmtId="0" fontId="7" fillId="11" borderId="1" xfId="0" applyFont="1" applyFill="1" applyBorder="1" applyAlignment="1">
      <alignment horizontal="left" vertical="center" wrapText="1"/>
    </xf>
    <xf numFmtId="9" fontId="7" fillId="3" borderId="1" xfId="0" applyNumberFormat="1" applyFont="1" applyFill="1" applyBorder="1" applyAlignment="1">
      <alignment horizontal="center" vertical="center" wrapText="1"/>
    </xf>
    <xf numFmtId="9" fontId="7" fillId="3" borderId="6" xfId="0" applyNumberFormat="1" applyFont="1" applyFill="1" applyBorder="1" applyAlignment="1">
      <alignment horizontal="center" vertical="center" wrapText="1"/>
    </xf>
    <xf numFmtId="9" fontId="1" fillId="5" borderId="1" xfId="0" applyNumberFormat="1" applyFont="1" applyFill="1" applyBorder="1" applyAlignment="1">
      <alignment horizontal="center" vertical="center" wrapText="1"/>
    </xf>
    <xf numFmtId="9" fontId="1" fillId="5" borderId="6" xfId="0" applyNumberFormat="1" applyFont="1" applyFill="1" applyBorder="1" applyAlignment="1">
      <alignment horizontal="center" vertical="center" wrapText="1"/>
    </xf>
    <xf numFmtId="9" fontId="1" fillId="5" borderId="4" xfId="0" applyNumberFormat="1" applyFont="1" applyFill="1" applyBorder="1" applyAlignment="1">
      <alignment horizontal="center" vertical="center" wrapText="1"/>
    </xf>
    <xf numFmtId="0" fontId="7" fillId="1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 fillId="3" borderId="4" xfId="0" applyFont="1" applyFill="1" applyBorder="1" applyAlignment="1">
      <alignment horizontal="left" vertical="center" wrapText="1"/>
    </xf>
    <xf numFmtId="0" fontId="7" fillId="12" borderId="1" xfId="0" applyFont="1" applyFill="1" applyBorder="1" applyAlignment="1">
      <alignment horizontal="left" vertical="center" wrapText="1"/>
    </xf>
    <xf numFmtId="0" fontId="1" fillId="7" borderId="1" xfId="0" applyFont="1" applyFill="1" applyBorder="1" applyAlignment="1">
      <alignment horizontal="left" vertical="center" wrapText="1"/>
    </xf>
    <xf numFmtId="0" fontId="7" fillId="3" borderId="1" xfId="4" applyFont="1" applyFill="1" applyBorder="1" applyAlignment="1">
      <alignment horizontal="left" vertical="center" wrapText="1"/>
    </xf>
    <xf numFmtId="0" fontId="1" fillId="13" borderId="1" xfId="11"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0" borderId="0" xfId="0" applyFont="1" applyFill="1" applyAlignment="1">
      <alignment horizontal="center"/>
    </xf>
    <xf numFmtId="0" fontId="8" fillId="0" borderId="0" xfId="0" applyFont="1" applyFill="1" applyBorder="1" applyAlignment="1">
      <alignment horizontal="center"/>
    </xf>
    <xf numFmtId="0" fontId="7" fillId="7" borderId="1" xfId="0" applyFont="1" applyFill="1" applyBorder="1" applyAlignment="1">
      <alignment horizontal="left" vertical="center" wrapText="1"/>
    </xf>
    <xf numFmtId="0" fontId="8" fillId="0" borderId="0" xfId="0" applyFont="1" applyAlignment="1">
      <alignment horizontal="left" vertical="center"/>
    </xf>
    <xf numFmtId="0" fontId="8" fillId="0" borderId="0" xfId="0" applyFont="1" applyBorder="1" applyAlignment="1">
      <alignment horizontal="left" vertical="center"/>
    </xf>
    <xf numFmtId="0" fontId="12" fillId="0" borderId="0" xfId="0" applyFont="1" applyAlignment="1">
      <alignment horizontal="left" vertical="center"/>
    </xf>
    <xf numFmtId="0" fontId="13" fillId="16" borderId="1" xfId="0" applyFont="1" applyFill="1" applyBorder="1" applyAlignment="1">
      <alignment horizontal="center" vertical="center" wrapText="1"/>
    </xf>
    <xf numFmtId="9" fontId="13" fillId="16" borderId="1" xfId="9"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 fillId="9" borderId="2" xfId="0" applyFont="1" applyFill="1" applyBorder="1" applyAlignment="1">
      <alignment horizontal="left" vertical="top" wrapText="1"/>
    </xf>
    <xf numFmtId="0" fontId="1" fillId="9" borderId="5" xfId="0" applyFont="1" applyFill="1" applyBorder="1" applyAlignment="1">
      <alignment horizontal="left" vertical="top" wrapText="1"/>
    </xf>
    <xf numFmtId="0" fontId="1" fillId="0" borderId="10" xfId="0" applyFont="1" applyFill="1" applyBorder="1" applyAlignment="1">
      <alignment horizontal="left" vertical="center" wrapText="1"/>
    </xf>
    <xf numFmtId="0" fontId="7" fillId="18"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2" borderId="2" xfId="0" applyFont="1" applyFill="1" applyBorder="1" applyAlignment="1">
      <alignment horizontal="left" vertical="center" wrapText="1"/>
    </xf>
    <xf numFmtId="164" fontId="7" fillId="2" borderId="5" xfId="0" applyNumberFormat="1" applyFont="1" applyFill="1" applyBorder="1" applyAlignment="1">
      <alignment horizontal="left" vertical="center" wrapText="1"/>
    </xf>
    <xf numFmtId="0" fontId="1" fillId="3"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7" fillId="11" borderId="5" xfId="0" applyFont="1" applyFill="1" applyBorder="1" applyAlignment="1">
      <alignment horizontal="left" vertical="center" wrapText="1"/>
    </xf>
    <xf numFmtId="0" fontId="7" fillId="3" borderId="8" xfId="0" applyFont="1" applyFill="1" applyBorder="1" applyAlignment="1">
      <alignment vertical="center" wrapText="1"/>
    </xf>
    <xf numFmtId="0" fontId="7" fillId="4" borderId="2" xfId="0" applyFont="1" applyFill="1" applyBorder="1" applyAlignment="1">
      <alignment horizontal="left" vertical="center" wrapText="1"/>
    </xf>
    <xf numFmtId="0" fontId="7" fillId="7" borderId="2" xfId="0" applyFont="1" applyFill="1" applyBorder="1" applyAlignment="1">
      <alignment horizontal="left" vertical="center" wrapText="1"/>
    </xf>
    <xf numFmtId="0" fontId="13" fillId="19"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1" fontId="11" fillId="0" borderId="1" xfId="9" applyNumberFormat="1" applyFont="1" applyBorder="1" applyAlignment="1">
      <alignment horizontal="center" vertical="center" wrapText="1"/>
    </xf>
    <xf numFmtId="0" fontId="11" fillId="0" borderId="2" xfId="0" applyFont="1" applyBorder="1" applyAlignment="1">
      <alignment horizontal="center" vertical="center" wrapText="1"/>
    </xf>
    <xf numFmtId="0" fontId="7" fillId="0" borderId="0" xfId="0" applyFont="1" applyAlignment="1">
      <alignment horizontal="left" vertical="center"/>
    </xf>
    <xf numFmtId="0" fontId="11" fillId="0" borderId="2" xfId="0" applyFont="1" applyFill="1" applyBorder="1" applyAlignment="1">
      <alignment horizontal="center" vertical="center"/>
    </xf>
    <xf numFmtId="0" fontId="7" fillId="0" borderId="0" xfId="0" applyFont="1" applyAlignment="1">
      <alignment horizontal="center" vertical="center"/>
    </xf>
    <xf numFmtId="1" fontId="11" fillId="2" borderId="1" xfId="9"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18" borderId="2" xfId="0" applyFont="1" applyFill="1" applyBorder="1" applyAlignment="1">
      <alignment horizontal="left" vertical="top" wrapText="1"/>
    </xf>
    <xf numFmtId="0" fontId="16" fillId="2" borderId="5" xfId="0" applyFont="1" applyFill="1" applyBorder="1" applyAlignment="1">
      <alignment horizontal="left" vertical="center" wrapText="1"/>
    </xf>
    <xf numFmtId="1"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9" fontId="7" fillId="2" borderId="2" xfId="0" applyNumberFormat="1" applyFont="1" applyFill="1" applyBorder="1" applyAlignment="1">
      <alignment horizontal="left" vertical="center" wrapText="1"/>
    </xf>
    <xf numFmtId="9" fontId="7" fillId="2" borderId="5" xfId="0" applyNumberFormat="1" applyFont="1" applyFill="1" applyBorder="1" applyAlignment="1">
      <alignment horizontal="left" vertical="center" wrapText="1"/>
    </xf>
    <xf numFmtId="1" fontId="11" fillId="7" borderId="1"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3" fillId="16" borderId="1" xfId="0" applyFont="1" applyFill="1" applyBorder="1" applyAlignment="1">
      <alignment horizontal="center" wrapText="1"/>
    </xf>
    <xf numFmtId="0" fontId="4" fillId="0" borderId="1" xfId="52" applyBorder="1"/>
    <xf numFmtId="0" fontId="13" fillId="16" borderId="1" xfId="53" applyFont="1" applyFill="1" applyBorder="1" applyAlignment="1">
      <alignment horizontal="center" vertical="center"/>
    </xf>
    <xf numFmtId="0" fontId="13" fillId="16" borderId="6" xfId="53" applyFont="1" applyFill="1" applyBorder="1" applyAlignment="1">
      <alignment horizontal="center" vertical="center" wrapText="1"/>
    </xf>
    <xf numFmtId="0" fontId="13" fillId="16" borderId="1" xfId="53" applyFont="1" applyFill="1" applyBorder="1" applyAlignment="1">
      <alignment horizontal="center" vertical="center" wrapText="1"/>
    </xf>
    <xf numFmtId="0" fontId="17" fillId="0" borderId="1" xfId="0" applyFont="1" applyFill="1" applyBorder="1" applyAlignment="1">
      <alignment horizontal="center" vertical="center" wrapText="1"/>
    </xf>
    <xf numFmtId="1" fontId="18"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10" fontId="0" fillId="0" borderId="0" xfId="0" applyNumberFormat="1"/>
    <xf numFmtId="0" fontId="15" fillId="0" borderId="0" xfId="0" applyFont="1" applyAlignment="1">
      <alignment horizontal="center" vertical="center"/>
    </xf>
    <xf numFmtId="0" fontId="19" fillId="15" borderId="0" xfId="0" applyFont="1" applyFill="1" applyAlignment="1">
      <alignment horizontal="justify" vertical="center"/>
    </xf>
    <xf numFmtId="0" fontId="19" fillId="8" borderId="0" xfId="0" applyFont="1" applyFill="1" applyAlignment="1">
      <alignment horizontal="justify" vertical="center"/>
    </xf>
    <xf numFmtId="0" fontId="19" fillId="20" borderId="0" xfId="0" applyFont="1" applyFill="1" applyAlignment="1">
      <alignment horizontal="justify" vertical="center"/>
    </xf>
    <xf numFmtId="0" fontId="0" fillId="15" borderId="1" xfId="0" applyFill="1" applyBorder="1" applyAlignment="1">
      <alignment horizontal="left" vertical="center"/>
    </xf>
    <xf numFmtId="0" fontId="0" fillId="20" borderId="1" xfId="0" applyFill="1" applyBorder="1" applyAlignment="1">
      <alignment horizontal="left" vertical="center"/>
    </xf>
    <xf numFmtId="0" fontId="0" fillId="8" borderId="1" xfId="0" applyFill="1" applyBorder="1" applyAlignment="1">
      <alignment horizontal="left" vertical="center"/>
    </xf>
    <xf numFmtId="10" fontId="11" fillId="0" borderId="1" xfId="9" applyNumberFormat="1" applyFont="1" applyBorder="1" applyAlignment="1">
      <alignment horizontal="center" vertical="center"/>
    </xf>
    <xf numFmtId="10" fontId="11" fillId="0" borderId="1" xfId="9" applyNumberFormat="1" applyFont="1" applyBorder="1" applyAlignment="1">
      <alignment horizontal="center" vertical="center" wrapText="1"/>
    </xf>
    <xf numFmtId="10" fontId="11" fillId="0" borderId="1" xfId="9" applyNumberFormat="1" applyFont="1" applyFill="1" applyBorder="1" applyAlignment="1">
      <alignment horizontal="center" vertical="center"/>
    </xf>
    <xf numFmtId="10" fontId="11" fillId="2" borderId="1" xfId="9" applyNumberFormat="1" applyFont="1" applyFill="1" applyBorder="1" applyAlignment="1">
      <alignment horizontal="center" vertical="center" wrapText="1"/>
    </xf>
    <xf numFmtId="10" fontId="13" fillId="2" borderId="1" xfId="0" applyNumberFormat="1" applyFont="1" applyFill="1" applyBorder="1" applyAlignment="1">
      <alignment horizontal="center" vertical="center" wrapText="1"/>
    </xf>
    <xf numFmtId="10" fontId="11" fillId="7" borderId="1" xfId="0" applyNumberFormat="1" applyFont="1" applyFill="1" applyBorder="1" applyAlignment="1">
      <alignment horizontal="center" vertical="center" wrapText="1"/>
    </xf>
    <xf numFmtId="2" fontId="7" fillId="0" borderId="0" xfId="0" applyNumberFormat="1" applyFont="1" applyAlignment="1">
      <alignment horizontal="left" vertical="center"/>
    </xf>
    <xf numFmtId="10" fontId="13" fillId="19" borderId="1" xfId="9" applyNumberFormat="1" applyFont="1" applyFill="1" applyBorder="1" applyAlignment="1">
      <alignment horizontal="center" vertical="center" wrapText="1"/>
    </xf>
    <xf numFmtId="10" fontId="7" fillId="0" borderId="0" xfId="9" applyNumberFormat="1" applyFont="1" applyAlignment="1">
      <alignment horizontal="center" vertical="center"/>
    </xf>
    <xf numFmtId="9" fontId="7" fillId="0" borderId="0" xfId="9" applyNumberFormat="1" applyFont="1" applyAlignment="1">
      <alignment horizontal="center" vertical="center"/>
    </xf>
    <xf numFmtId="9" fontId="13" fillId="19" borderId="1" xfId="9" applyNumberFormat="1" applyFont="1" applyFill="1" applyBorder="1" applyAlignment="1">
      <alignment horizontal="center" vertical="center" wrapText="1"/>
    </xf>
    <xf numFmtId="2" fontId="7" fillId="0" borderId="0" xfId="0" applyNumberFormat="1" applyFont="1" applyAlignment="1">
      <alignment horizontal="center" vertical="center"/>
    </xf>
    <xf numFmtId="10" fontId="11" fillId="16" borderId="1" xfId="9" applyNumberFormat="1" applyFont="1" applyFill="1" applyBorder="1" applyAlignment="1">
      <alignment horizontal="center" vertical="center"/>
    </xf>
    <xf numFmtId="0" fontId="0" fillId="0" borderId="0" xfId="0" applyAlignment="1">
      <alignment wrapText="1"/>
    </xf>
    <xf numFmtId="14" fontId="0" fillId="0" borderId="0" xfId="0" applyNumberFormat="1"/>
    <xf numFmtId="0" fontId="15" fillId="0" borderId="0" xfId="0" applyFont="1"/>
    <xf numFmtId="10" fontId="18" fillId="20" borderId="1" xfId="0" applyNumberFormat="1" applyFont="1" applyFill="1" applyBorder="1" applyAlignment="1">
      <alignment horizontal="center" vertical="center"/>
    </xf>
    <xf numFmtId="0" fontId="0" fillId="0" borderId="0" xfId="0" pivotButton="1"/>
    <xf numFmtId="0" fontId="0" fillId="0" borderId="0" xfId="0" applyAlignment="1">
      <alignment horizontal="left"/>
    </xf>
    <xf numFmtId="10" fontId="0" fillId="0" borderId="0" xfId="9" applyNumberFormat="1" applyFont="1"/>
    <xf numFmtId="0" fontId="7" fillId="5" borderId="1" xfId="0" applyFont="1" applyFill="1" applyBorder="1" applyAlignment="1">
      <alignment vertical="center" wrapText="1"/>
    </xf>
    <xf numFmtId="0" fontId="7" fillId="10" borderId="1" xfId="0" applyFont="1" applyFill="1" applyBorder="1" applyAlignment="1">
      <alignment vertical="center" wrapText="1"/>
    </xf>
    <xf numFmtId="0" fontId="1" fillId="3" borderId="1" xfId="0" applyFont="1" applyFill="1" applyBorder="1" applyAlignment="1">
      <alignment vertical="center" wrapText="1"/>
    </xf>
    <xf numFmtId="0" fontId="7" fillId="9" borderId="1" xfId="0" applyFont="1" applyFill="1" applyBorder="1" applyAlignment="1">
      <alignment vertical="center" wrapText="1"/>
    </xf>
    <xf numFmtId="0" fontId="7" fillId="11" borderId="1" xfId="0" applyFont="1" applyFill="1" applyBorder="1" applyAlignment="1">
      <alignment vertical="center" wrapText="1"/>
    </xf>
    <xf numFmtId="0" fontId="7" fillId="12" borderId="1" xfId="0" applyFont="1" applyFill="1" applyBorder="1" applyAlignment="1">
      <alignment vertical="center" wrapText="1"/>
    </xf>
    <xf numFmtId="0" fontId="7" fillId="0" borderId="1" xfId="0" applyFont="1" applyBorder="1" applyAlignment="1">
      <alignment vertical="center" wrapText="1"/>
    </xf>
    <xf numFmtId="0" fontId="1" fillId="13" borderId="1" xfId="11" applyFont="1" applyFill="1" applyBorder="1" applyAlignment="1">
      <alignment vertical="center" wrapText="1"/>
    </xf>
    <xf numFmtId="0" fontId="15" fillId="5" borderId="1" xfId="0" applyFont="1" applyFill="1" applyBorder="1" applyAlignment="1">
      <alignment horizontal="center" vertical="center"/>
    </xf>
    <xf numFmtId="0" fontId="15" fillId="0" borderId="0" xfId="0" applyFont="1" applyAlignment="1">
      <alignment horizontal="center" wrapText="1"/>
    </xf>
    <xf numFmtId="10" fontId="15" fillId="0" borderId="0" xfId="9" applyNumberFormat="1" applyFont="1" applyAlignment="1">
      <alignment vertical="center"/>
    </xf>
    <xf numFmtId="10" fontId="0" fillId="20" borderId="1" xfId="9" applyNumberFormat="1" applyFont="1" applyFill="1" applyBorder="1" applyAlignment="1">
      <alignment horizontal="center" vertical="center"/>
    </xf>
    <xf numFmtId="10" fontId="0" fillId="15" borderId="1" xfId="9" applyNumberFormat="1" applyFont="1" applyFill="1" applyBorder="1" applyAlignment="1">
      <alignment horizontal="center" vertical="center"/>
    </xf>
    <xf numFmtId="10" fontId="0" fillId="8" borderId="1" xfId="9" applyNumberFormat="1" applyFont="1" applyFill="1" applyBorder="1" applyAlignment="1">
      <alignment horizontal="center" vertical="center"/>
    </xf>
    <xf numFmtId="10" fontId="15" fillId="5" borderId="1" xfId="9" applyNumberFormat="1"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9" borderId="4" xfId="0" applyFont="1" applyFill="1" applyBorder="1" applyAlignment="1">
      <alignment horizontal="center" vertical="center" wrapText="1"/>
    </xf>
    <xf numFmtId="9" fontId="7" fillId="2" borderId="4" xfId="0" applyNumberFormat="1" applyFont="1" applyFill="1" applyBorder="1" applyAlignment="1">
      <alignment horizontal="center" vertical="center" wrapText="1"/>
    </xf>
    <xf numFmtId="9" fontId="7" fillId="2" borderId="6"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2" borderId="4" xfId="0" applyFont="1" applyFill="1" applyBorder="1" applyAlignment="1">
      <alignment horizontal="left" vertical="center" wrapText="1"/>
    </xf>
    <xf numFmtId="0" fontId="7" fillId="12" borderId="7" xfId="0" applyFont="1" applyFill="1" applyBorder="1" applyAlignment="1">
      <alignment horizontal="left" vertical="center" wrapText="1"/>
    </xf>
    <xf numFmtId="0" fontId="7" fillId="12" borderId="4"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3" borderId="4" xfId="0" applyFont="1" applyFill="1" applyBorder="1" applyAlignment="1">
      <alignment horizontal="center" vertical="center" wrapText="1"/>
    </xf>
    <xf numFmtId="1" fontId="13" fillId="19" borderId="1" xfId="9" applyNumberFormat="1" applyFont="1" applyFill="1" applyBorder="1" applyAlignment="1">
      <alignment horizontal="center" vertical="center" wrapText="1"/>
    </xf>
    <xf numFmtId="0" fontId="7" fillId="2" borderId="5" xfId="0" applyFont="1" applyFill="1" applyBorder="1" applyAlignment="1">
      <alignment horizontal="left" vertical="center" wrapText="1"/>
    </xf>
    <xf numFmtId="10" fontId="11" fillId="0" borderId="1" xfId="9" applyNumberFormat="1" applyFont="1" applyFill="1" applyBorder="1" applyAlignment="1">
      <alignment horizontal="center" vertical="center" wrapText="1"/>
    </xf>
    <xf numFmtId="9" fontId="11" fillId="0" borderId="1" xfId="9" applyNumberFormat="1" applyFont="1" applyFill="1" applyBorder="1" applyAlignment="1">
      <alignment horizontal="center" vertical="center" wrapText="1"/>
    </xf>
    <xf numFmtId="0" fontId="9" fillId="0" borderId="0" xfId="0" applyFont="1" applyFill="1"/>
    <xf numFmtId="0" fontId="8" fillId="0" borderId="0" xfId="0" applyFont="1" applyFill="1" applyAlignment="1">
      <alignment vertical="center"/>
    </xf>
    <xf numFmtId="10" fontId="13" fillId="0" borderId="1" xfId="9" applyNumberFormat="1" applyFont="1" applyFill="1" applyBorder="1" applyAlignment="1">
      <alignment horizontal="center" vertical="center" wrapText="1"/>
    </xf>
    <xf numFmtId="9" fontId="13" fillId="0" borderId="1" xfId="9" applyNumberFormat="1" applyFont="1" applyFill="1" applyBorder="1" applyAlignment="1">
      <alignment horizontal="center" vertical="center" wrapText="1"/>
    </xf>
    <xf numFmtId="10" fontId="13" fillId="21" borderId="1" xfId="9" applyNumberFormat="1" applyFont="1" applyFill="1" applyBorder="1" applyAlignment="1">
      <alignment horizontal="center" vertical="center" wrapText="1"/>
    </xf>
    <xf numFmtId="9" fontId="13" fillId="21" borderId="1" xfId="9" applyNumberFormat="1" applyFont="1" applyFill="1" applyBorder="1" applyAlignment="1">
      <alignment horizontal="center" vertical="center" wrapText="1"/>
    </xf>
    <xf numFmtId="10" fontId="13" fillId="0" borderId="4" xfId="9" applyNumberFormat="1" applyFont="1" applyFill="1" applyBorder="1" applyAlignment="1">
      <alignment horizontal="center" vertical="center" wrapText="1"/>
    </xf>
    <xf numFmtId="10" fontId="13" fillId="21" borderId="4" xfId="9" applyNumberFormat="1" applyFont="1" applyFill="1" applyBorder="1" applyAlignment="1">
      <alignment horizontal="center" vertical="center" wrapText="1"/>
    </xf>
    <xf numFmtId="10" fontId="11" fillId="21" borderId="1" xfId="9" applyNumberFormat="1" applyFont="1" applyFill="1" applyBorder="1" applyAlignment="1">
      <alignment horizontal="center" vertical="center" wrapText="1"/>
    </xf>
    <xf numFmtId="9" fontId="11" fillId="21" borderId="1" xfId="9" applyNumberFormat="1" applyFont="1" applyFill="1" applyBorder="1" applyAlignment="1">
      <alignment horizontal="center" vertical="center" wrapText="1"/>
    </xf>
    <xf numFmtId="0" fontId="7" fillId="21" borderId="1" xfId="0" applyFont="1" applyFill="1" applyBorder="1" applyAlignment="1">
      <alignment vertical="center" wrapText="1"/>
    </xf>
    <xf numFmtId="1" fontId="11" fillId="0" borderId="1" xfId="9" applyNumberFormat="1" applyFont="1" applyFill="1" applyBorder="1" applyAlignment="1">
      <alignment horizontal="center" vertical="center" wrapText="1"/>
    </xf>
    <xf numFmtId="1" fontId="11" fillId="10" borderId="1" xfId="9" applyNumberFormat="1" applyFont="1" applyFill="1" applyBorder="1" applyAlignment="1">
      <alignment horizontal="center" vertical="center" wrapText="1"/>
    </xf>
    <xf numFmtId="1" fontId="11" fillId="10" borderId="7" xfId="9" applyNumberFormat="1" applyFont="1" applyFill="1" applyBorder="1" applyAlignment="1">
      <alignment horizontal="center" vertical="center" wrapText="1"/>
    </xf>
    <xf numFmtId="1" fontId="11" fillId="3" borderId="1" xfId="9" applyNumberFormat="1" applyFont="1" applyFill="1" applyBorder="1" applyAlignment="1">
      <alignment horizontal="center" vertical="center" wrapText="1"/>
    </xf>
    <xf numFmtId="1" fontId="11" fillId="9" borderId="1" xfId="9" applyNumberFormat="1" applyFont="1" applyFill="1" applyBorder="1" applyAlignment="1">
      <alignment horizontal="center" vertical="center" wrapText="1"/>
    </xf>
    <xf numFmtId="1" fontId="11" fillId="5" borderId="1" xfId="9" applyNumberFormat="1" applyFont="1" applyFill="1" applyBorder="1" applyAlignment="1">
      <alignment horizontal="center" vertical="center" wrapText="1"/>
    </xf>
    <xf numFmtId="1" fontId="13" fillId="18" borderId="1" xfId="0" applyNumberFormat="1" applyFont="1" applyFill="1" applyBorder="1" applyAlignment="1">
      <alignment horizontal="center" vertical="center" wrapText="1"/>
    </xf>
    <xf numFmtId="1" fontId="13" fillId="18" borderId="7" xfId="0" applyNumberFormat="1" applyFont="1" applyFill="1" applyBorder="1" applyAlignment="1">
      <alignment horizontal="center" vertical="center" wrapText="1"/>
    </xf>
    <xf numFmtId="1" fontId="11" fillId="3" borderId="7" xfId="9" applyNumberFormat="1" applyFont="1" applyFill="1" applyBorder="1" applyAlignment="1">
      <alignment horizontal="center" vertical="center" wrapText="1"/>
    </xf>
    <xf numFmtId="1" fontId="11" fillId="11" borderId="1" xfId="9" applyNumberFormat="1" applyFont="1" applyFill="1" applyBorder="1" applyAlignment="1">
      <alignment horizontal="center" vertical="center" wrapText="1"/>
    </xf>
    <xf numFmtId="1" fontId="11" fillId="12" borderId="4" xfId="9" applyNumberFormat="1" applyFont="1" applyFill="1" applyBorder="1" applyAlignment="1">
      <alignment horizontal="center" vertical="center" wrapText="1"/>
    </xf>
    <xf numFmtId="1" fontId="11" fillId="13" borderId="1" xfId="9" applyNumberFormat="1" applyFont="1" applyFill="1" applyBorder="1" applyAlignment="1">
      <alignment horizontal="center" vertical="center" wrapText="1"/>
    </xf>
    <xf numFmtId="0" fontId="7" fillId="0" borderId="1" xfId="0" applyFont="1" applyFill="1" applyBorder="1" applyAlignment="1">
      <alignment vertical="center" wrapText="1"/>
    </xf>
    <xf numFmtId="9" fontId="1" fillId="0" borderId="1" xfId="9" applyFont="1" applyFill="1" applyBorder="1" applyAlignment="1">
      <alignment vertical="center" wrapText="1"/>
    </xf>
    <xf numFmtId="9" fontId="1" fillId="21" borderId="1" xfId="9" applyFont="1" applyFill="1" applyBorder="1" applyAlignment="1">
      <alignment vertical="center" wrapText="1"/>
    </xf>
    <xf numFmtId="10" fontId="1" fillId="0" borderId="1" xfId="9" applyNumberFormat="1" applyFont="1" applyFill="1" applyBorder="1" applyAlignment="1">
      <alignment vertical="center" wrapText="1"/>
    </xf>
    <xf numFmtId="10" fontId="1" fillId="21" borderId="1" xfId="9" applyNumberFormat="1" applyFont="1" applyFill="1" applyBorder="1" applyAlignment="1">
      <alignment vertical="center" wrapText="1"/>
    </xf>
    <xf numFmtId="0" fontId="11" fillId="0" borderId="1" xfId="0" applyFont="1" applyFill="1" applyBorder="1" applyAlignment="1">
      <alignment horizontal="center" vertical="center" wrapText="1"/>
    </xf>
    <xf numFmtId="0" fontId="20" fillId="17"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0" fontId="7" fillId="0" borderId="1" xfId="0" quotePrefix="1" applyFont="1" applyFill="1" applyBorder="1" applyAlignment="1">
      <alignment horizontal="left" vertical="center" wrapText="1"/>
    </xf>
    <xf numFmtId="165" fontId="7" fillId="0" borderId="1" xfId="0" applyNumberFormat="1" applyFont="1" applyBorder="1" applyAlignment="1">
      <alignment horizontal="center" vertical="center" wrapText="1"/>
    </xf>
    <xf numFmtId="165" fontId="7" fillId="0" borderId="4" xfId="0" applyNumberFormat="1" applyFont="1" applyBorder="1" applyAlignment="1">
      <alignment horizontal="center" vertical="center" wrapText="1"/>
    </xf>
    <xf numFmtId="165" fontId="7" fillId="2" borderId="4"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165" fontId="7" fillId="2" borderId="6" xfId="0" applyNumberFormat="1" applyFont="1" applyFill="1" applyBorder="1" applyAlignment="1">
      <alignment horizontal="center" vertical="center" wrapText="1"/>
    </xf>
    <xf numFmtId="165" fontId="7" fillId="10" borderId="1" xfId="0" applyNumberFormat="1" applyFont="1" applyFill="1" applyBorder="1" applyAlignment="1">
      <alignment horizontal="center" vertical="center" wrapText="1"/>
    </xf>
    <xf numFmtId="165" fontId="1" fillId="3" borderId="1" xfId="0" applyNumberFormat="1" applyFont="1" applyFill="1" applyBorder="1" applyAlignment="1">
      <alignment horizontal="center" vertical="center" wrapText="1"/>
    </xf>
    <xf numFmtId="165" fontId="7" fillId="9" borderId="1" xfId="0" applyNumberFormat="1" applyFont="1" applyFill="1" applyBorder="1" applyAlignment="1">
      <alignment horizontal="center" vertical="center" wrapText="1"/>
    </xf>
    <xf numFmtId="165" fontId="7" fillId="5" borderId="1" xfId="0" applyNumberFormat="1" applyFont="1" applyFill="1" applyBorder="1" applyAlignment="1">
      <alignment horizontal="center" vertical="center" wrapText="1"/>
    </xf>
    <xf numFmtId="165" fontId="7" fillId="5" borderId="4"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1" fillId="3" borderId="4" xfId="0" applyNumberFormat="1" applyFont="1" applyFill="1" applyBorder="1" applyAlignment="1">
      <alignment horizontal="center" vertical="center" wrapText="1"/>
    </xf>
    <xf numFmtId="165" fontId="7" fillId="11" borderId="1" xfId="0" applyNumberFormat="1" applyFont="1" applyFill="1" applyBorder="1" applyAlignment="1">
      <alignment horizontal="center" vertical="center" wrapText="1"/>
    </xf>
    <xf numFmtId="165" fontId="7" fillId="12" borderId="7" xfId="0" applyNumberFormat="1" applyFont="1" applyFill="1" applyBorder="1" applyAlignment="1">
      <alignment horizontal="center" vertical="center" wrapText="1"/>
    </xf>
    <xf numFmtId="165" fontId="7" fillId="12" borderId="1" xfId="0" applyNumberFormat="1" applyFont="1" applyFill="1" applyBorder="1" applyAlignment="1">
      <alignment horizontal="center" vertical="center" wrapText="1"/>
    </xf>
    <xf numFmtId="165" fontId="7" fillId="12" borderId="4" xfId="0"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5" fontId="7" fillId="4" borderId="1" xfId="0" applyNumberFormat="1" applyFont="1" applyFill="1" applyBorder="1" applyAlignment="1">
      <alignment horizontal="center" vertical="center" wrapText="1"/>
    </xf>
    <xf numFmtId="165" fontId="1" fillId="7"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22" borderId="1" xfId="0" applyFont="1" applyFill="1" applyBorder="1" applyAlignment="1">
      <alignment horizontal="center" vertical="center" wrapText="1"/>
    </xf>
    <xf numFmtId="0" fontId="13" fillId="0" borderId="4" xfId="0" applyFont="1" applyBorder="1" applyAlignment="1">
      <alignment horizontal="center" vertical="center" wrapText="1"/>
    </xf>
    <xf numFmtId="10" fontId="11" fillId="10" borderId="1" xfId="9" applyNumberFormat="1" applyFont="1" applyFill="1" applyBorder="1" applyAlignment="1">
      <alignment horizontal="left" vertical="center"/>
    </xf>
    <xf numFmtId="10" fontId="11" fillId="10" borderId="1" xfId="9" applyNumberFormat="1" applyFont="1" applyFill="1" applyBorder="1" applyAlignment="1">
      <alignment horizontal="center" vertical="center"/>
    </xf>
    <xf numFmtId="10" fontId="7" fillId="10" borderId="1" xfId="9" applyNumberFormat="1" applyFont="1" applyFill="1" applyBorder="1" applyAlignment="1">
      <alignment horizontal="left" vertical="center" wrapText="1"/>
    </xf>
    <xf numFmtId="0" fontId="11" fillId="10" borderId="2" xfId="0" applyNumberFormat="1" applyFont="1" applyFill="1" applyBorder="1" applyAlignment="1">
      <alignment horizontal="center" vertical="center" wrapText="1"/>
    </xf>
    <xf numFmtId="0" fontId="11" fillId="10" borderId="4" xfId="0" applyNumberFormat="1" applyFont="1" applyFill="1" applyBorder="1" applyAlignment="1">
      <alignment horizontal="center" vertical="center" wrapText="1"/>
    </xf>
    <xf numFmtId="10" fontId="7" fillId="3" borderId="1" xfId="9" applyNumberFormat="1" applyFont="1" applyFill="1" applyBorder="1" applyAlignment="1">
      <alignment horizontal="left" vertical="center" wrapText="1"/>
    </xf>
    <xf numFmtId="10" fontId="11" fillId="3" borderId="1" xfId="9" applyNumberFormat="1" applyFont="1" applyFill="1" applyBorder="1" applyAlignment="1">
      <alignment horizontal="center" vertical="center"/>
    </xf>
    <xf numFmtId="0" fontId="11" fillId="3" borderId="2" xfId="0" applyNumberFormat="1" applyFont="1" applyFill="1" applyBorder="1" applyAlignment="1">
      <alignment horizontal="center" vertical="center"/>
    </xf>
    <xf numFmtId="10" fontId="7" fillId="9" borderId="1" xfId="9" applyNumberFormat="1" applyFont="1" applyFill="1" applyBorder="1" applyAlignment="1">
      <alignment horizontal="left" vertical="center" wrapText="1"/>
    </xf>
    <xf numFmtId="10" fontId="11" fillId="9" borderId="1" xfId="9" applyNumberFormat="1" applyFont="1" applyFill="1" applyBorder="1" applyAlignment="1">
      <alignment horizontal="center" vertical="center"/>
    </xf>
    <xf numFmtId="0" fontId="11" fillId="9" borderId="2" xfId="0" applyNumberFormat="1" applyFont="1" applyFill="1" applyBorder="1" applyAlignment="1">
      <alignment horizontal="center" vertical="center"/>
    </xf>
    <xf numFmtId="0" fontId="11" fillId="9" borderId="4" xfId="0" applyNumberFormat="1" applyFont="1" applyFill="1" applyBorder="1" applyAlignment="1">
      <alignment horizontal="center" vertical="center"/>
    </xf>
    <xf numFmtId="10" fontId="11" fillId="5" borderId="1" xfId="9" applyNumberFormat="1" applyFont="1" applyFill="1" applyBorder="1" applyAlignment="1">
      <alignment horizontal="center" vertical="center"/>
    </xf>
    <xf numFmtId="0" fontId="11" fillId="5" borderId="2" xfId="0" applyNumberFormat="1" applyFont="1" applyFill="1" applyBorder="1" applyAlignment="1">
      <alignment horizontal="center" vertical="center" wrapText="1"/>
    </xf>
    <xf numFmtId="10" fontId="13" fillId="18" borderId="1" xfId="0" applyNumberFormat="1" applyFont="1" applyFill="1" applyBorder="1" applyAlignment="1">
      <alignment horizontal="center" vertical="center"/>
    </xf>
    <xf numFmtId="0" fontId="13" fillId="18" borderId="1" xfId="0" applyNumberFormat="1"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 fillId="18" borderId="4" xfId="0" applyFont="1" applyFill="1" applyBorder="1" applyAlignment="1">
      <alignment horizontal="left" vertical="top" wrapText="1"/>
    </xf>
    <xf numFmtId="0" fontId="1" fillId="18" borderId="1" xfId="0" applyFont="1" applyFill="1" applyBorder="1" applyAlignment="1">
      <alignment horizontal="left" vertical="top" wrapText="1"/>
    </xf>
    <xf numFmtId="10" fontId="13" fillId="18" borderId="7" xfId="0" applyNumberFormat="1" applyFont="1" applyFill="1" applyBorder="1" applyAlignment="1">
      <alignment horizontal="center" vertical="center"/>
    </xf>
    <xf numFmtId="10" fontId="11" fillId="3" borderId="7" xfId="9" applyNumberFormat="1" applyFont="1" applyFill="1" applyBorder="1" applyAlignment="1">
      <alignment horizontal="center" vertical="center"/>
    </xf>
    <xf numFmtId="0" fontId="11" fillId="3" borderId="9" xfId="0" applyNumberFormat="1" applyFont="1" applyFill="1" applyBorder="1" applyAlignment="1">
      <alignment horizontal="center" vertical="center"/>
    </xf>
    <xf numFmtId="10" fontId="7" fillId="11" borderId="1" xfId="9" applyNumberFormat="1" applyFont="1" applyFill="1" applyBorder="1" applyAlignment="1">
      <alignment horizontal="left" vertical="center" wrapText="1"/>
    </xf>
    <xf numFmtId="10" fontId="11" fillId="11" borderId="1" xfId="9" applyNumberFormat="1" applyFont="1" applyFill="1" applyBorder="1" applyAlignment="1">
      <alignment horizontal="center" vertical="center"/>
    </xf>
    <xf numFmtId="0" fontId="11" fillId="11" borderId="2" xfId="0" applyNumberFormat="1" applyFont="1" applyFill="1" applyBorder="1" applyAlignment="1">
      <alignment horizontal="center" vertical="center"/>
    </xf>
    <xf numFmtId="10" fontId="11" fillId="12" borderId="4" xfId="9" applyNumberFormat="1" applyFont="1" applyFill="1" applyBorder="1" applyAlignment="1">
      <alignment horizontal="center" vertical="center"/>
    </xf>
    <xf numFmtId="0" fontId="11" fillId="12" borderId="4" xfId="0" applyNumberFormat="1" applyFont="1" applyFill="1" applyBorder="1" applyAlignment="1">
      <alignment horizontal="center" vertical="center"/>
    </xf>
    <xf numFmtId="10" fontId="7" fillId="13" borderId="1" xfId="9" applyNumberFormat="1" applyFont="1" applyFill="1" applyBorder="1" applyAlignment="1">
      <alignment horizontal="left" vertical="center" wrapText="1"/>
    </xf>
    <xf numFmtId="10" fontId="11" fillId="13" borderId="1" xfId="9" applyNumberFormat="1" applyFont="1" applyFill="1" applyBorder="1" applyAlignment="1">
      <alignment horizontal="center" vertical="center"/>
    </xf>
    <xf numFmtId="0" fontId="11" fillId="13" borderId="2" xfId="0" applyNumberFormat="1" applyFont="1" applyFill="1" applyBorder="1" applyAlignment="1">
      <alignment horizontal="center" vertical="center"/>
    </xf>
    <xf numFmtId="0" fontId="11" fillId="13" borderId="1" xfId="0" applyNumberFormat="1" applyFont="1" applyFill="1" applyBorder="1" applyAlignment="1">
      <alignment horizontal="center" vertical="center"/>
    </xf>
    <xf numFmtId="10" fontId="7" fillId="5" borderId="1" xfId="9" quotePrefix="1" applyNumberFormat="1" applyFont="1" applyFill="1" applyBorder="1" applyAlignment="1">
      <alignment horizontal="left" vertical="center" wrapText="1"/>
    </xf>
    <xf numFmtId="0" fontId="11" fillId="5" borderId="1" xfId="0" applyNumberFormat="1" applyFont="1" applyFill="1" applyBorder="1" applyAlignment="1">
      <alignment horizontal="center" vertical="center"/>
    </xf>
    <xf numFmtId="10" fontId="7" fillId="5" borderId="1" xfId="9" applyNumberFormat="1" applyFont="1" applyFill="1" applyBorder="1" applyAlignment="1">
      <alignment horizontal="left" vertical="center"/>
    </xf>
    <xf numFmtId="0" fontId="11" fillId="16"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1" fillId="17" borderId="4"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21" fillId="0" borderId="1"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1" fillId="16" borderId="1" xfId="0" applyFont="1" applyFill="1" applyBorder="1" applyAlignment="1" applyProtection="1">
      <alignment horizontal="center" vertical="center"/>
    </xf>
    <xf numFmtId="49" fontId="21" fillId="0" borderId="4"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0" fontId="21" fillId="17" borderId="1" xfId="0" applyFont="1" applyFill="1" applyBorder="1" applyAlignment="1" applyProtection="1">
      <alignment horizontal="center" vertical="center"/>
    </xf>
    <xf numFmtId="0" fontId="13" fillId="15" borderId="1" xfId="0" applyFont="1" applyFill="1" applyBorder="1" applyAlignment="1">
      <alignment horizontal="center" vertical="center" wrapText="1"/>
    </xf>
    <xf numFmtId="0" fontId="11" fillId="0" borderId="1" xfId="0" applyFont="1" applyBorder="1" applyAlignment="1">
      <alignment horizontal="left" vertical="center" wrapText="1"/>
    </xf>
    <xf numFmtId="10" fontId="11" fillId="16" borderId="7" xfId="0" applyNumberFormat="1" applyFont="1" applyFill="1" applyBorder="1" applyAlignment="1">
      <alignment horizontal="center" vertical="center"/>
    </xf>
    <xf numFmtId="0" fontId="11" fillId="0" borderId="1" xfId="0" applyFont="1" applyBorder="1" applyAlignment="1">
      <alignment horizontal="center" vertical="center" wrapText="1"/>
    </xf>
    <xf numFmtId="1" fontId="11" fillId="16" borderId="7" xfId="0" applyNumberFormat="1" applyFont="1" applyFill="1" applyBorder="1" applyAlignment="1">
      <alignment horizontal="center" vertical="center"/>
    </xf>
    <xf numFmtId="0" fontId="11" fillId="0" borderId="1" xfId="0" applyFont="1" applyBorder="1" applyAlignment="1">
      <alignment horizontal="left" vertical="center"/>
    </xf>
    <xf numFmtId="1" fontId="11" fillId="0" borderId="1" xfId="0" applyNumberFormat="1" applyFont="1" applyBorder="1" applyAlignment="1">
      <alignment horizontal="center" vertical="center"/>
    </xf>
    <xf numFmtId="0" fontId="0" fillId="0" borderId="0" xfId="0" applyAlignment="1">
      <alignment horizontal="center" vertical="center"/>
    </xf>
    <xf numFmtId="0" fontId="18" fillId="0" borderId="2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7" xfId="0" applyFont="1" applyBorder="1" applyAlignment="1">
      <alignment horizontal="center" vertical="center" wrapText="1"/>
    </xf>
    <xf numFmtId="0" fontId="20" fillId="17" borderId="25" xfId="0" applyFont="1" applyFill="1" applyBorder="1" applyAlignment="1">
      <alignment horizontal="center" vertical="center" wrapText="1"/>
    </xf>
    <xf numFmtId="0" fontId="11" fillId="22" borderId="26"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15" borderId="26" xfId="0" applyFont="1" applyFill="1" applyBorder="1" applyAlignment="1">
      <alignment horizontal="center" vertical="center" wrapText="1"/>
    </xf>
    <xf numFmtId="0" fontId="13" fillId="25" borderId="28" xfId="0" applyFont="1" applyFill="1" applyBorder="1" applyAlignment="1">
      <alignment horizontal="center" vertical="center" wrapText="1"/>
    </xf>
    <xf numFmtId="0" fontId="13" fillId="23" borderId="26" xfId="0" applyFont="1" applyFill="1" applyBorder="1" applyAlignment="1">
      <alignment horizontal="center" vertical="center" wrapText="1"/>
    </xf>
    <xf numFmtId="0" fontId="13" fillId="23" borderId="29" xfId="0" applyFont="1" applyFill="1" applyBorder="1" applyAlignment="1">
      <alignment horizontal="center" vertical="center" wrapText="1"/>
    </xf>
    <xf numFmtId="0" fontId="18" fillId="0" borderId="30" xfId="0" applyFont="1" applyBorder="1" applyAlignment="1">
      <alignment horizontal="center" vertical="center" wrapText="1"/>
    </xf>
    <xf numFmtId="0" fontId="18" fillId="0" borderId="3" xfId="0" applyFont="1" applyBorder="1" applyAlignment="1">
      <alignment horizontal="center" vertical="center" wrapText="1"/>
    </xf>
    <xf numFmtId="0" fontId="1" fillId="0" borderId="22" xfId="0" applyFont="1" applyBorder="1" applyAlignment="1">
      <alignment vertical="center" wrapText="1"/>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18" xfId="0" applyFont="1" applyBorder="1" applyAlignment="1">
      <alignment horizontal="center" vertical="center"/>
    </xf>
    <xf numFmtId="0" fontId="1" fillId="0" borderId="31" xfId="0" applyFont="1" applyBorder="1" applyAlignment="1">
      <alignment horizontal="center" vertical="center" wrapText="1"/>
    </xf>
    <xf numFmtId="0" fontId="1" fillId="0" borderId="24" xfId="0" applyFont="1" applyBorder="1" applyAlignment="1">
      <alignment vertical="center" wrapText="1"/>
    </xf>
    <xf numFmtId="0" fontId="13" fillId="24" borderId="28" xfId="0" applyFont="1" applyFill="1" applyBorder="1" applyAlignment="1">
      <alignment horizontal="center" vertical="center" wrapText="1"/>
    </xf>
    <xf numFmtId="0" fontId="13" fillId="24" borderId="17"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22" borderId="16" xfId="0" applyFont="1" applyFill="1" applyBorder="1" applyAlignment="1">
      <alignment horizontal="center" vertical="center" wrapText="1"/>
    </xf>
    <xf numFmtId="0" fontId="20" fillId="17" borderId="28" xfId="0" applyFont="1" applyFill="1" applyBorder="1" applyAlignment="1">
      <alignment horizontal="center" vertical="center" wrapText="1"/>
    </xf>
    <xf numFmtId="0" fontId="18" fillId="0" borderId="2" xfId="0" applyFont="1" applyBorder="1" applyAlignment="1">
      <alignment horizontal="center" vertical="center" wrapText="1"/>
    </xf>
    <xf numFmtId="0" fontId="23" fillId="0" borderId="32" xfId="0" applyFont="1" applyBorder="1" applyAlignment="1">
      <alignment horizontal="center" vertical="center"/>
    </xf>
    <xf numFmtId="0" fontId="3" fillId="0" borderId="1" xfId="53" applyFont="1" applyBorder="1" applyAlignment="1">
      <alignment horizontal="center" vertical="center"/>
    </xf>
    <xf numFmtId="0" fontId="13" fillId="0" borderId="2" xfId="53" applyFont="1" applyBorder="1" applyAlignment="1">
      <alignment horizontal="center"/>
    </xf>
    <xf numFmtId="0" fontId="13" fillId="0" borderId="12" xfId="53" applyFont="1" applyBorder="1" applyAlignment="1">
      <alignment horizontal="center"/>
    </xf>
    <xf numFmtId="0" fontId="13" fillId="0" borderId="3" xfId="53" applyFont="1" applyBorder="1" applyAlignment="1">
      <alignment horizontal="center"/>
    </xf>
    <xf numFmtId="0" fontId="13" fillId="0" borderId="2" xfId="53" applyFont="1" applyBorder="1" applyAlignment="1">
      <alignment horizontal="left"/>
    </xf>
    <xf numFmtId="0" fontId="13" fillId="0" borderId="12" xfId="53" applyFont="1" applyBorder="1" applyAlignment="1">
      <alignment horizontal="left"/>
    </xf>
    <xf numFmtId="0" fontId="13" fillId="0" borderId="3" xfId="53" applyFont="1" applyBorder="1" applyAlignment="1">
      <alignment horizontal="left"/>
    </xf>
    <xf numFmtId="10" fontId="1" fillId="0" borderId="1" xfId="9" applyNumberFormat="1" applyFont="1" applyFill="1" applyBorder="1" applyAlignment="1">
      <alignment vertical="center" wrapText="1"/>
    </xf>
    <xf numFmtId="10" fontId="13" fillId="21" borderId="4" xfId="9" applyNumberFormat="1" applyFont="1" applyFill="1" applyBorder="1" applyAlignment="1">
      <alignment horizontal="center" vertical="center" wrapText="1"/>
    </xf>
    <xf numFmtId="10" fontId="13" fillId="21" borderId="7" xfId="9" applyNumberFormat="1" applyFont="1" applyFill="1" applyBorder="1" applyAlignment="1">
      <alignment horizontal="center" vertical="center" wrapText="1"/>
    </xf>
    <xf numFmtId="10" fontId="1" fillId="21" borderId="1" xfId="9" applyNumberFormat="1" applyFont="1" applyFill="1" applyBorder="1" applyAlignment="1">
      <alignment vertical="center" wrapText="1"/>
    </xf>
    <xf numFmtId="49" fontId="1" fillId="18" borderId="4" xfId="0" applyNumberFormat="1" applyFont="1" applyFill="1" applyBorder="1" applyAlignment="1">
      <alignment horizontal="left" vertical="top" wrapText="1"/>
    </xf>
    <xf numFmtId="49" fontId="1" fillId="18" borderId="6" xfId="0" applyNumberFormat="1" applyFont="1" applyFill="1" applyBorder="1" applyAlignment="1">
      <alignment horizontal="left" vertical="top" wrapText="1"/>
    </xf>
    <xf numFmtId="49" fontId="1" fillId="18" borderId="7" xfId="0" applyNumberFormat="1" applyFont="1" applyFill="1" applyBorder="1" applyAlignment="1">
      <alignment horizontal="left" vertical="top" wrapText="1"/>
    </xf>
    <xf numFmtId="0" fontId="1" fillId="18" borderId="4" xfId="0" applyFont="1" applyFill="1" applyBorder="1" applyAlignment="1">
      <alignment horizontal="left" vertical="top" wrapText="1"/>
    </xf>
    <xf numFmtId="0" fontId="1" fillId="18" borderId="7" xfId="0" applyFont="1" applyFill="1" applyBorder="1" applyAlignment="1">
      <alignment horizontal="left" vertical="top" wrapText="1"/>
    </xf>
    <xf numFmtId="10" fontId="7" fillId="12" borderId="4" xfId="9" applyNumberFormat="1" applyFont="1" applyFill="1" applyBorder="1" applyAlignment="1">
      <alignment horizontal="left" vertical="center" wrapText="1"/>
    </xf>
    <xf numFmtId="10" fontId="7" fillId="12" borderId="6" xfId="9" applyNumberFormat="1" applyFont="1" applyFill="1" applyBorder="1" applyAlignment="1">
      <alignment horizontal="left" vertical="center" wrapText="1"/>
    </xf>
    <xf numFmtId="10" fontId="7" fillId="12" borderId="7" xfId="9" applyNumberFormat="1" applyFont="1" applyFill="1" applyBorder="1" applyAlignment="1">
      <alignment horizontal="left" vertical="center" wrapText="1"/>
    </xf>
    <xf numFmtId="10" fontId="7" fillId="12" borderId="1" xfId="9" applyNumberFormat="1" applyFont="1" applyFill="1" applyBorder="1" applyAlignment="1">
      <alignment horizontal="left" vertical="center" wrapText="1"/>
    </xf>
    <xf numFmtId="10" fontId="7" fillId="12" borderId="1" xfId="9" applyNumberFormat="1" applyFont="1" applyFill="1" applyBorder="1" applyAlignment="1">
      <alignment horizontal="left" vertical="center"/>
    </xf>
    <xf numFmtId="10" fontId="11" fillId="12" borderId="1" xfId="9" applyNumberFormat="1" applyFont="1" applyFill="1" applyBorder="1" applyAlignment="1">
      <alignment horizontal="center" vertical="center"/>
    </xf>
    <xf numFmtId="1" fontId="11" fillId="12" borderId="4" xfId="9" applyNumberFormat="1" applyFont="1" applyFill="1" applyBorder="1" applyAlignment="1">
      <alignment horizontal="center" vertical="center" wrapText="1"/>
    </xf>
    <xf numFmtId="1" fontId="11" fillId="12" borderId="6" xfId="9" applyNumberFormat="1" applyFont="1" applyFill="1" applyBorder="1" applyAlignment="1">
      <alignment horizontal="center" vertical="center" wrapText="1"/>
    </xf>
    <xf numFmtId="1" fontId="11" fillId="12" borderId="7" xfId="9" applyNumberFormat="1" applyFont="1" applyFill="1" applyBorder="1" applyAlignment="1">
      <alignment horizontal="center" vertical="center" wrapText="1"/>
    </xf>
    <xf numFmtId="10" fontId="7" fillId="9" borderId="4" xfId="9" applyNumberFormat="1" applyFont="1" applyFill="1" applyBorder="1" applyAlignment="1">
      <alignment horizontal="left" vertical="center" wrapText="1"/>
    </xf>
    <xf numFmtId="10" fontId="7" fillId="9" borderId="7" xfId="9" applyNumberFormat="1" applyFont="1" applyFill="1" applyBorder="1" applyAlignment="1">
      <alignment horizontal="left" vertical="center" wrapText="1"/>
    </xf>
    <xf numFmtId="10" fontId="13" fillId="0" borderId="4" xfId="9" applyNumberFormat="1" applyFont="1" applyFill="1" applyBorder="1" applyAlignment="1">
      <alignment horizontal="center" vertical="center" wrapText="1"/>
    </xf>
    <xf numFmtId="10" fontId="13" fillId="0" borderId="7" xfId="9" applyNumberFormat="1"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9" xfId="0" applyFont="1" applyFill="1" applyBorder="1" applyAlignment="1">
      <alignment horizontal="left" vertical="center" wrapText="1"/>
    </xf>
    <xf numFmtId="10" fontId="11" fillId="2" borderId="4" xfId="9" applyNumberFormat="1" applyFont="1" applyFill="1" applyBorder="1" applyAlignment="1">
      <alignment horizontal="center" vertical="center" wrapText="1"/>
    </xf>
    <xf numFmtId="10" fontId="11" fillId="2" borderId="7" xfId="9" applyNumberFormat="1" applyFont="1" applyFill="1" applyBorder="1" applyAlignment="1">
      <alignment horizontal="center" vertical="center" wrapText="1"/>
    </xf>
    <xf numFmtId="1" fontId="11" fillId="2" borderId="4" xfId="9" applyNumberFormat="1" applyFont="1" applyFill="1" applyBorder="1" applyAlignment="1">
      <alignment horizontal="center" vertical="center" wrapText="1"/>
    </xf>
    <xf numFmtId="1" fontId="11" fillId="2" borderId="7" xfId="9"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9" xfId="0" applyFont="1" applyFill="1" applyBorder="1" applyAlignment="1">
      <alignment horizontal="center" vertical="center" wrapText="1"/>
    </xf>
    <xf numFmtId="10" fontId="7" fillId="10" borderId="4" xfId="9" applyNumberFormat="1" applyFont="1" applyFill="1" applyBorder="1" applyAlignment="1">
      <alignment horizontal="left" vertical="center" wrapText="1"/>
    </xf>
    <xf numFmtId="10" fontId="7" fillId="10" borderId="7" xfId="9" applyNumberFormat="1" applyFont="1" applyFill="1" applyBorder="1" applyAlignment="1">
      <alignment horizontal="left" vertical="center" wrapText="1"/>
    </xf>
    <xf numFmtId="10" fontId="11" fillId="9" borderId="4" xfId="9" applyNumberFormat="1" applyFont="1" applyFill="1" applyBorder="1" applyAlignment="1">
      <alignment horizontal="center" vertical="center"/>
    </xf>
    <xf numFmtId="10" fontId="11" fillId="9" borderId="7" xfId="9" applyNumberFormat="1" applyFont="1" applyFill="1" applyBorder="1" applyAlignment="1">
      <alignment horizontal="center" vertical="center"/>
    </xf>
    <xf numFmtId="1" fontId="11" fillId="9" borderId="4" xfId="9" applyNumberFormat="1" applyFont="1" applyFill="1" applyBorder="1" applyAlignment="1">
      <alignment horizontal="center" vertical="center" wrapText="1"/>
    </xf>
    <xf numFmtId="1" fontId="11" fillId="9" borderId="7" xfId="9" applyNumberFormat="1" applyFont="1" applyFill="1" applyBorder="1" applyAlignment="1">
      <alignment horizontal="center" vertical="center" wrapText="1"/>
    </xf>
    <xf numFmtId="0" fontId="11" fillId="9" borderId="4" xfId="0" applyNumberFormat="1" applyFont="1" applyFill="1" applyBorder="1" applyAlignment="1">
      <alignment horizontal="center" vertical="center"/>
    </xf>
    <xf numFmtId="0" fontId="11" fillId="9" borderId="7" xfId="0" applyNumberFormat="1" applyFont="1" applyFill="1" applyBorder="1" applyAlignment="1">
      <alignment horizontal="center" vertical="center"/>
    </xf>
    <xf numFmtId="10" fontId="13" fillId="21" borderId="6" xfId="9" applyNumberFormat="1" applyFont="1" applyFill="1" applyBorder="1" applyAlignment="1">
      <alignment horizontal="center" vertical="center" wrapText="1"/>
    </xf>
    <xf numFmtId="10" fontId="11" fillId="5" borderId="4" xfId="9" applyNumberFormat="1" applyFont="1" applyFill="1" applyBorder="1" applyAlignment="1">
      <alignment horizontal="center" vertical="center"/>
    </xf>
    <xf numFmtId="10" fontId="11" fillId="5" borderId="7" xfId="9" applyNumberFormat="1" applyFont="1" applyFill="1" applyBorder="1" applyAlignment="1">
      <alignment horizontal="center" vertical="center"/>
    </xf>
    <xf numFmtId="1" fontId="11" fillId="5" borderId="4" xfId="9" applyNumberFormat="1" applyFont="1" applyFill="1" applyBorder="1" applyAlignment="1">
      <alignment horizontal="center" vertical="center" wrapText="1"/>
    </xf>
    <xf numFmtId="1" fontId="11" fillId="5" borderId="7" xfId="9" applyNumberFormat="1" applyFont="1" applyFill="1" applyBorder="1" applyAlignment="1">
      <alignment horizontal="center" vertical="center" wrapText="1"/>
    </xf>
    <xf numFmtId="0" fontId="11" fillId="5" borderId="4" xfId="0" applyNumberFormat="1" applyFont="1" applyFill="1" applyBorder="1" applyAlignment="1">
      <alignment horizontal="center" vertical="center"/>
    </xf>
    <xf numFmtId="0" fontId="11" fillId="5" borderId="7" xfId="0" applyNumberFormat="1" applyFont="1" applyFill="1" applyBorder="1" applyAlignment="1">
      <alignment horizontal="center" vertical="center"/>
    </xf>
    <xf numFmtId="10" fontId="7" fillId="13" borderId="1" xfId="9" applyNumberFormat="1" applyFont="1" applyFill="1" applyBorder="1" applyAlignment="1">
      <alignment horizontal="left" vertical="center" wrapText="1"/>
    </xf>
    <xf numFmtId="10" fontId="11" fillId="13" borderId="1" xfId="9" applyNumberFormat="1" applyFont="1" applyFill="1" applyBorder="1" applyAlignment="1">
      <alignment horizontal="center" vertical="center"/>
    </xf>
    <xf numFmtId="1" fontId="11" fillId="13" borderId="4" xfId="9" applyNumberFormat="1" applyFont="1" applyFill="1" applyBorder="1" applyAlignment="1">
      <alignment horizontal="center" vertical="center" wrapText="1"/>
    </xf>
    <xf numFmtId="1" fontId="11" fillId="13" borderId="7" xfId="9" applyNumberFormat="1" applyFont="1" applyFill="1" applyBorder="1" applyAlignment="1">
      <alignment horizontal="center" vertical="center" wrapText="1"/>
    </xf>
    <xf numFmtId="0" fontId="11" fillId="13" borderId="2" xfId="0" applyNumberFormat="1" applyFont="1" applyFill="1" applyBorder="1" applyAlignment="1">
      <alignment horizontal="center" vertical="center"/>
    </xf>
    <xf numFmtId="10" fontId="13" fillId="19" borderId="4" xfId="9" applyNumberFormat="1" applyFont="1" applyFill="1" applyBorder="1" applyAlignment="1">
      <alignment horizontal="center" vertical="center" wrapText="1"/>
    </xf>
    <xf numFmtId="10" fontId="13" fillId="19" borderId="7" xfId="9" applyNumberFormat="1" applyFont="1" applyFill="1" applyBorder="1" applyAlignment="1">
      <alignment horizontal="center" vertical="center" wrapText="1"/>
    </xf>
    <xf numFmtId="10" fontId="1" fillId="19" borderId="1" xfId="9" applyNumberFormat="1" applyFont="1" applyFill="1" applyBorder="1" applyAlignment="1">
      <alignment vertical="center" wrapText="1"/>
    </xf>
    <xf numFmtId="0" fontId="13" fillId="0" borderId="4"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21" fillId="0" borderId="1" xfId="0" applyFont="1" applyFill="1" applyBorder="1" applyAlignment="1" applyProtection="1">
      <alignment horizontal="center" vertical="center"/>
    </xf>
    <xf numFmtId="10" fontId="7" fillId="13" borderId="4" xfId="9" applyNumberFormat="1" applyFont="1" applyFill="1" applyBorder="1" applyAlignment="1">
      <alignment horizontal="left" vertical="center" wrapText="1"/>
    </xf>
    <xf numFmtId="10" fontId="7" fillId="13" borderId="6" xfId="9" applyNumberFormat="1" applyFont="1" applyFill="1" applyBorder="1" applyAlignment="1">
      <alignment horizontal="left" vertical="center" wrapText="1"/>
    </xf>
    <xf numFmtId="10" fontId="7" fillId="13" borderId="7" xfId="9" applyNumberFormat="1" applyFont="1" applyFill="1" applyBorder="1" applyAlignment="1">
      <alignment horizontal="left" vertical="center" wrapText="1"/>
    </xf>
    <xf numFmtId="1" fontId="11" fillId="13" borderId="6" xfId="9" applyNumberFormat="1" applyFont="1" applyFill="1" applyBorder="1" applyAlignment="1">
      <alignment horizontal="center" vertical="center" wrapText="1"/>
    </xf>
    <xf numFmtId="10" fontId="13" fillId="19" borderId="6" xfId="9" applyNumberFormat="1" applyFont="1" applyFill="1" applyBorder="1" applyAlignment="1">
      <alignment horizontal="center" vertical="center" wrapText="1"/>
    </xf>
    <xf numFmtId="49" fontId="21" fillId="8" borderId="4" xfId="0" applyNumberFormat="1" applyFont="1" applyFill="1" applyBorder="1" applyAlignment="1">
      <alignment horizontal="center" vertical="center"/>
    </xf>
    <xf numFmtId="49" fontId="21" fillId="8" borderId="6" xfId="0" applyNumberFormat="1"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7" fillId="0" borderId="1" xfId="0" quotePrefix="1" applyFont="1" applyFill="1" applyBorder="1" applyAlignment="1">
      <alignment horizontal="left" vertical="center" wrapText="1"/>
    </xf>
    <xf numFmtId="0" fontId="11" fillId="17" borderId="1" xfId="0" applyFont="1" applyFill="1" applyBorder="1" applyAlignment="1">
      <alignment horizontal="center" vertical="center" wrapText="1"/>
    </xf>
    <xf numFmtId="0" fontId="7" fillId="12" borderId="4" xfId="0" applyFont="1" applyFill="1" applyBorder="1" applyAlignment="1">
      <alignment horizontal="left" vertical="center" wrapText="1"/>
    </xf>
    <xf numFmtId="0" fontId="7" fillId="12" borderId="6" xfId="0" applyFont="1" applyFill="1" applyBorder="1" applyAlignment="1">
      <alignment horizontal="left" vertical="center" wrapText="1"/>
    </xf>
    <xf numFmtId="0" fontId="7" fillId="12" borderId="7" xfId="0" applyFont="1" applyFill="1" applyBorder="1" applyAlignment="1">
      <alignment horizontal="left" vertical="center" wrapText="1"/>
    </xf>
    <xf numFmtId="0" fontId="11" fillId="12" borderId="2" xfId="0" applyNumberFormat="1" applyFont="1" applyFill="1" applyBorder="1" applyAlignment="1">
      <alignment horizontal="center" vertical="center"/>
    </xf>
    <xf numFmtId="0" fontId="13" fillId="0" borderId="1" xfId="11" applyFont="1" applyFill="1" applyBorder="1" applyAlignment="1">
      <alignment horizontal="center" vertical="center" wrapText="1"/>
    </xf>
    <xf numFmtId="0" fontId="13" fillId="16" borderId="1" xfId="11" applyFont="1" applyFill="1" applyBorder="1" applyAlignment="1">
      <alignment horizontal="center" vertical="center" wrapText="1"/>
    </xf>
    <xf numFmtId="0" fontId="13" fillId="14" borderId="1" xfId="11" applyFont="1" applyFill="1" applyBorder="1" applyAlignment="1">
      <alignment horizontal="center" vertical="center" wrapText="1"/>
    </xf>
    <xf numFmtId="0" fontId="1" fillId="13" borderId="4" xfId="11" applyFont="1" applyFill="1" applyBorder="1" applyAlignment="1">
      <alignment horizontal="left" vertical="center" wrapText="1"/>
    </xf>
    <xf numFmtId="0" fontId="1" fillId="13" borderId="7" xfId="11"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0" borderId="4" xfId="0" quotePrefix="1" applyFont="1" applyBorder="1" applyAlignment="1">
      <alignment horizontal="center" vertical="center" wrapText="1"/>
    </xf>
    <xf numFmtId="0" fontId="7" fillId="0" borderId="7" xfId="0" quotePrefix="1"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49" fontId="21" fillId="0" borderId="4" xfId="0" applyNumberFormat="1" applyFont="1" applyFill="1" applyBorder="1" applyAlignment="1">
      <alignment horizontal="center" vertical="center"/>
    </xf>
    <xf numFmtId="49" fontId="21" fillId="0" borderId="6" xfId="0" applyNumberFormat="1" applyFont="1" applyFill="1" applyBorder="1" applyAlignment="1">
      <alignment horizontal="center" vertical="center"/>
    </xf>
    <xf numFmtId="0" fontId="22" fillId="0" borderId="4"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1" fillId="0" borderId="5"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49" fontId="21" fillId="0" borderId="7" xfId="0" applyNumberFormat="1" applyFont="1" applyFill="1" applyBorder="1" applyAlignment="1">
      <alignment horizontal="center" vertical="center"/>
    </xf>
    <xf numFmtId="0" fontId="21" fillId="16" borderId="4"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7" fillId="11" borderId="4" xfId="0" applyFont="1" applyFill="1" applyBorder="1" applyAlignment="1">
      <alignment horizontal="left" vertical="center" wrapText="1"/>
    </xf>
    <xf numFmtId="0" fontId="7" fillId="11" borderId="7" xfId="0" applyFont="1" applyFill="1" applyBorder="1" applyAlignment="1">
      <alignment horizontal="left" vertical="center" wrapText="1"/>
    </xf>
    <xf numFmtId="0" fontId="21" fillId="8" borderId="4" xfId="0" applyFont="1" applyFill="1" applyBorder="1" applyAlignment="1" applyProtection="1">
      <alignment horizontal="center" vertical="center"/>
    </xf>
    <xf numFmtId="0" fontId="21" fillId="16" borderId="6" xfId="0" applyFont="1" applyFill="1" applyBorder="1" applyAlignment="1" applyProtection="1">
      <alignment horizontal="center" vertical="center"/>
    </xf>
    <xf numFmtId="165" fontId="7" fillId="12" borderId="4" xfId="0" applyNumberFormat="1" applyFont="1" applyFill="1" applyBorder="1" applyAlignment="1">
      <alignment horizontal="center" vertical="center" wrapText="1"/>
    </xf>
    <xf numFmtId="165" fontId="7" fillId="12" borderId="6" xfId="0" applyNumberFormat="1" applyFont="1" applyFill="1" applyBorder="1" applyAlignment="1">
      <alignment horizontal="center" vertical="center" wrapText="1"/>
    </xf>
    <xf numFmtId="165" fontId="7" fillId="12" borderId="7" xfId="0" applyNumberFormat="1" applyFont="1" applyFill="1" applyBorder="1" applyAlignment="1">
      <alignment horizontal="center" vertical="center" wrapText="1"/>
    </xf>
    <xf numFmtId="165" fontId="1" fillId="13" borderId="4" xfId="11" applyNumberFormat="1" applyFont="1" applyFill="1" applyBorder="1" applyAlignment="1">
      <alignment horizontal="center" vertical="center" wrapText="1"/>
    </xf>
    <xf numFmtId="165" fontId="1" fillId="13" borderId="7" xfId="11" applyNumberFormat="1" applyFont="1" applyFill="1" applyBorder="1" applyAlignment="1">
      <alignment horizontal="center" vertical="center" wrapText="1"/>
    </xf>
    <xf numFmtId="0" fontId="1" fillId="13" borderId="4" xfId="11" applyFont="1" applyFill="1" applyBorder="1" applyAlignment="1">
      <alignment horizontal="center" vertical="center" wrapText="1"/>
    </xf>
    <xf numFmtId="0" fontId="1" fillId="13" borderId="7" xfId="11"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4" xfId="0" applyFont="1" applyFill="1" applyBorder="1" applyAlignment="1">
      <alignment horizontal="justify" vertical="center" wrapText="1"/>
    </xf>
    <xf numFmtId="0" fontId="7" fillId="9" borderId="6" xfId="0" applyFont="1" applyFill="1" applyBorder="1" applyAlignment="1">
      <alignment horizontal="justify" vertical="center" wrapText="1"/>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17" borderId="4" xfId="0" applyFont="1" applyFill="1" applyBorder="1" applyAlignment="1">
      <alignment horizontal="center" vertical="center" wrapText="1"/>
    </xf>
    <xf numFmtId="0" fontId="11" fillId="17" borderId="7" xfId="0" applyFont="1" applyFill="1" applyBorder="1" applyAlignment="1">
      <alignment horizontal="center" vertical="center" wrapText="1"/>
    </xf>
    <xf numFmtId="0" fontId="11" fillId="0" borderId="1" xfId="11" applyFont="1" applyFill="1" applyBorder="1" applyAlignment="1">
      <alignment horizontal="center" vertical="center" wrapText="1"/>
    </xf>
    <xf numFmtId="0" fontId="13" fillId="8" borderId="1" xfId="11" applyFont="1" applyFill="1" applyBorder="1" applyAlignment="1">
      <alignment horizontal="center" vertical="center" wrapText="1"/>
    </xf>
    <xf numFmtId="0" fontId="1" fillId="13" borderId="6" xfId="11" applyFont="1" applyFill="1" applyBorder="1" applyAlignment="1">
      <alignment horizontal="center" vertical="center" wrapText="1"/>
    </xf>
    <xf numFmtId="0" fontId="13" fillId="16" borderId="4" xfId="0" applyFont="1" applyFill="1" applyBorder="1" applyAlignment="1">
      <alignment horizontal="center" vertical="center" wrapText="1"/>
    </xf>
    <xf numFmtId="0" fontId="13" fillId="16" borderId="7"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1" fillId="13" borderId="6" xfId="11" applyFont="1" applyFill="1" applyBorder="1" applyAlignment="1">
      <alignment horizontal="left" vertical="center" wrapText="1"/>
    </xf>
    <xf numFmtId="165" fontId="1" fillId="13" borderId="4" xfId="0" applyNumberFormat="1" applyFont="1" applyFill="1" applyBorder="1" applyAlignment="1">
      <alignment horizontal="center" vertical="center" wrapText="1"/>
    </xf>
    <xf numFmtId="165" fontId="1" fillId="13" borderId="6" xfId="0" applyNumberFormat="1" applyFont="1" applyFill="1" applyBorder="1" applyAlignment="1">
      <alignment horizontal="center" vertical="center" wrapText="1"/>
    </xf>
    <xf numFmtId="165" fontId="1" fillId="13" borderId="7" xfId="0" applyNumberFormat="1" applyFont="1" applyFill="1" applyBorder="1" applyAlignment="1">
      <alignment horizontal="center" vertical="center" wrapText="1"/>
    </xf>
    <xf numFmtId="0" fontId="13" fillId="15" borderId="1" xfId="11" applyFont="1" applyFill="1" applyBorder="1" applyAlignment="1">
      <alignment horizontal="center" vertical="center" wrapText="1"/>
    </xf>
    <xf numFmtId="165" fontId="7" fillId="11" borderId="4" xfId="0" applyNumberFormat="1" applyFont="1" applyFill="1" applyBorder="1" applyAlignment="1">
      <alignment horizontal="center" vertical="center" wrapText="1"/>
    </xf>
    <xf numFmtId="165" fontId="7" fillId="11" borderId="7" xfId="0" applyNumberFormat="1"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1" fillId="8" borderId="4" xfId="0" applyFont="1" applyFill="1" applyBorder="1" applyAlignment="1">
      <alignment horizontal="center" vertical="center" wrapText="1"/>
    </xf>
    <xf numFmtId="0" fontId="11" fillId="6" borderId="7" xfId="0"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9" fillId="0" borderId="1" xfId="0" applyFont="1" applyBorder="1" applyAlignment="1">
      <alignment horizontal="center"/>
    </xf>
    <xf numFmtId="0" fontId="9" fillId="0" borderId="4" xfId="0" applyFont="1" applyBorder="1" applyAlignment="1">
      <alignment horizont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1" fillId="0" borderId="5" xfId="0" applyFont="1" applyBorder="1" applyAlignment="1">
      <alignment horizontal="left" vertical="center"/>
    </xf>
    <xf numFmtId="0" fontId="11" fillId="0" borderId="13" xfId="0" applyFont="1" applyBorder="1" applyAlignment="1">
      <alignment horizontal="left" vertical="center"/>
    </xf>
    <xf numFmtId="1" fontId="13" fillId="19" borderId="1" xfId="9"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49" fontId="13" fillId="0" borderId="4"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9"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21" fillId="0" borderId="4" xfId="0" applyFont="1" applyFill="1" applyBorder="1" applyAlignment="1" applyProtection="1">
      <alignment horizontal="center" vertical="center"/>
    </xf>
    <xf numFmtId="9" fontId="1" fillId="9" borderId="4" xfId="0" applyNumberFormat="1" applyFont="1" applyFill="1" applyBorder="1" applyAlignment="1">
      <alignment horizontal="center" vertical="center" wrapText="1"/>
    </xf>
    <xf numFmtId="9" fontId="1" fillId="9" borderId="6" xfId="0" applyNumberFormat="1" applyFont="1" applyFill="1" applyBorder="1" applyAlignment="1">
      <alignment horizontal="center" vertical="center" wrapText="1"/>
    </xf>
    <xf numFmtId="0" fontId="13" fillId="15" borderId="4"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7" fillId="9" borderId="4" xfId="0" applyFont="1" applyFill="1" applyBorder="1" applyAlignment="1">
      <alignment horizontal="left" vertical="center" wrapText="1"/>
    </xf>
    <xf numFmtId="0" fontId="7" fillId="9" borderId="7" xfId="0" applyFont="1" applyFill="1" applyBorder="1" applyAlignment="1">
      <alignment horizontal="left" vertical="center" wrapText="1"/>
    </xf>
    <xf numFmtId="0" fontId="7" fillId="0" borderId="4" xfId="0" quotePrefix="1" applyFont="1" applyFill="1" applyBorder="1" applyAlignment="1">
      <alignment horizontal="left" vertical="center" wrapText="1"/>
    </xf>
    <xf numFmtId="0" fontId="7" fillId="0" borderId="7" xfId="0" quotePrefix="1"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165" fontId="7" fillId="0" borderId="4"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49" fontId="13" fillId="8" borderId="4" xfId="0" applyNumberFormat="1" applyFont="1" applyFill="1" applyBorder="1" applyAlignment="1">
      <alignment horizontal="center" vertical="center"/>
    </xf>
    <xf numFmtId="49" fontId="13" fillId="5" borderId="6" xfId="0" applyNumberFormat="1" applyFont="1" applyFill="1" applyBorder="1" applyAlignment="1">
      <alignment horizontal="center" vertical="center"/>
    </xf>
    <xf numFmtId="0" fontId="7" fillId="11" borderId="7" xfId="0" applyFont="1" applyFill="1" applyBorder="1" applyAlignment="1">
      <alignment horizontal="center" vertical="center" wrapText="1"/>
    </xf>
    <xf numFmtId="0" fontId="7" fillId="9" borderId="4" xfId="0" applyFont="1" applyFill="1" applyBorder="1" applyAlignment="1">
      <alignment horizontal="left" vertical="top" wrapText="1"/>
    </xf>
    <xf numFmtId="0" fontId="7" fillId="9" borderId="15" xfId="0" applyFont="1" applyFill="1" applyBorder="1" applyAlignment="1">
      <alignment horizontal="left" vertical="top" wrapText="1"/>
    </xf>
    <xf numFmtId="165" fontId="7" fillId="9" borderId="4" xfId="0" applyNumberFormat="1" applyFont="1" applyFill="1" applyBorder="1" applyAlignment="1">
      <alignment horizontal="center" vertical="center" wrapText="1"/>
    </xf>
    <xf numFmtId="165" fontId="7" fillId="9"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7" fillId="10" borderId="4" xfId="0" applyFont="1" applyFill="1" applyBorder="1" applyAlignment="1">
      <alignment horizontal="left" vertical="center" wrapText="1"/>
    </xf>
    <xf numFmtId="0" fontId="7" fillId="10" borderId="6"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1" fillId="9" borderId="4" xfId="0" applyFont="1" applyFill="1" applyBorder="1" applyAlignment="1">
      <alignment horizontal="left" vertical="top" wrapText="1"/>
    </xf>
    <xf numFmtId="0" fontId="1" fillId="9" borderId="7" xfId="0" applyFont="1" applyFill="1" applyBorder="1" applyAlignment="1">
      <alignment horizontal="left" vertical="top" wrapText="1"/>
    </xf>
    <xf numFmtId="0" fontId="13" fillId="15" borderId="1" xfId="0" applyFont="1" applyFill="1" applyBorder="1" applyAlignment="1">
      <alignment horizontal="center" vertical="center" wrapText="1"/>
    </xf>
    <xf numFmtId="0" fontId="13" fillId="16" borderId="6" xfId="0" applyFont="1" applyFill="1" applyBorder="1" applyAlignment="1">
      <alignment horizontal="center" vertical="center" wrapText="1"/>
    </xf>
    <xf numFmtId="165" fontId="7" fillId="9" borderId="7" xfId="0" applyNumberFormat="1" applyFont="1" applyFill="1" applyBorder="1" applyAlignment="1">
      <alignment horizontal="center" vertical="center" wrapText="1"/>
    </xf>
    <xf numFmtId="0" fontId="11" fillId="6" borderId="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3" fillId="17" borderId="6" xfId="0" applyFont="1" applyFill="1" applyBorder="1" applyAlignment="1">
      <alignment horizontal="center" vertical="center" wrapText="1"/>
    </xf>
    <xf numFmtId="49" fontId="21" fillId="15" borderId="4" xfId="0" applyNumberFormat="1" applyFont="1" applyFill="1" applyBorder="1" applyAlignment="1">
      <alignment horizontal="center" vertical="center"/>
    </xf>
    <xf numFmtId="0" fontId="1" fillId="18" borderId="14" xfId="0" applyFont="1" applyFill="1" applyBorder="1" applyAlignment="1">
      <alignment horizontal="left" vertical="center" wrapText="1"/>
    </xf>
    <xf numFmtId="0" fontId="1" fillId="18" borderId="6" xfId="0" applyFont="1" applyFill="1" applyBorder="1" applyAlignment="1">
      <alignment horizontal="left" vertical="center" wrapText="1"/>
    </xf>
    <xf numFmtId="0" fontId="1" fillId="18" borderId="15" xfId="0" applyFont="1" applyFill="1" applyBorder="1" applyAlignment="1">
      <alignment horizontal="left" vertical="center" wrapText="1"/>
    </xf>
    <xf numFmtId="0" fontId="1" fillId="18" borderId="7" xfId="0" applyFont="1" applyFill="1" applyBorder="1" applyAlignment="1">
      <alignment horizontal="left" vertical="center" wrapText="1"/>
    </xf>
    <xf numFmtId="0" fontId="13" fillId="16" borderId="4" xfId="0" applyFont="1" applyFill="1" applyBorder="1" applyAlignment="1" applyProtection="1">
      <alignment horizontal="center" vertical="center"/>
    </xf>
    <xf numFmtId="0" fontId="13" fillId="5" borderId="6" xfId="0" applyFont="1" applyFill="1" applyBorder="1" applyAlignment="1" applyProtection="1">
      <alignment horizontal="center" vertical="center"/>
    </xf>
    <xf numFmtId="49" fontId="13" fillId="16" borderId="4" xfId="0" applyNumberFormat="1" applyFont="1" applyFill="1" applyBorder="1" applyAlignment="1">
      <alignment horizontal="center" vertical="center"/>
    </xf>
    <xf numFmtId="0" fontId="11" fillId="17" borderId="6" xfId="0" applyFont="1" applyFill="1" applyBorder="1" applyAlignment="1">
      <alignment horizontal="center" vertical="center" wrapText="1"/>
    </xf>
    <xf numFmtId="9" fontId="7" fillId="2" borderId="4" xfId="0" applyNumberFormat="1" applyFont="1" applyFill="1" applyBorder="1" applyAlignment="1">
      <alignment horizontal="center" vertical="center" wrapText="1"/>
    </xf>
    <xf numFmtId="9" fontId="7" fillId="2" borderId="6" xfId="0" applyNumberFormat="1" applyFont="1" applyFill="1" applyBorder="1" applyAlignment="1">
      <alignment horizontal="center" vertical="center" wrapText="1"/>
    </xf>
    <xf numFmtId="0" fontId="1" fillId="13" borderId="5" xfId="11" applyFont="1" applyFill="1" applyBorder="1" applyAlignment="1">
      <alignment horizontal="left" vertical="center" wrapText="1"/>
    </xf>
    <xf numFmtId="0" fontId="1" fillId="13" borderId="8" xfId="11" applyFont="1" applyFill="1" applyBorder="1" applyAlignment="1">
      <alignment horizontal="left" vertical="center" wrapText="1"/>
    </xf>
    <xf numFmtId="0" fontId="1" fillId="13" borderId="9" xfId="11" applyFont="1" applyFill="1" applyBorder="1" applyAlignment="1">
      <alignment horizontal="left" vertical="center" wrapText="1"/>
    </xf>
    <xf numFmtId="0" fontId="11" fillId="16" borderId="4" xfId="0" applyFont="1" applyFill="1" applyBorder="1" applyAlignment="1">
      <alignment horizontal="center" vertical="center" wrapText="1"/>
    </xf>
    <xf numFmtId="0" fontId="11" fillId="16" borderId="6" xfId="0" applyFont="1" applyFill="1" applyBorder="1" applyAlignment="1">
      <alignment horizontal="center" vertical="center" wrapText="1"/>
    </xf>
    <xf numFmtId="165" fontId="7" fillId="2" borderId="4" xfId="0" applyNumberFormat="1" applyFont="1" applyFill="1" applyBorder="1" applyAlignment="1">
      <alignment horizontal="center" vertical="center" wrapText="1"/>
    </xf>
    <xf numFmtId="165" fontId="7" fillId="2" borderId="6" xfId="0" applyNumberFormat="1" applyFont="1" applyFill="1" applyBorder="1" applyAlignment="1">
      <alignment horizontal="center" vertical="center" wrapText="1"/>
    </xf>
    <xf numFmtId="0" fontId="11" fillId="22" borderId="4" xfId="0" applyFont="1" applyFill="1" applyBorder="1" applyAlignment="1">
      <alignment horizontal="center" vertical="center" wrapText="1"/>
    </xf>
    <xf numFmtId="0" fontId="20" fillId="22" borderId="6" xfId="0" applyFont="1" applyFill="1" applyBorder="1" applyAlignment="1">
      <alignment horizontal="center" vertical="center" wrapText="1"/>
    </xf>
    <xf numFmtId="0" fontId="20" fillId="22" borderId="7" xfId="0" applyFont="1" applyFill="1" applyBorder="1" applyAlignment="1">
      <alignment horizontal="center" vertical="center" wrapText="1"/>
    </xf>
    <xf numFmtId="0" fontId="11" fillId="19" borderId="1" xfId="0" applyFont="1" applyFill="1" applyBorder="1" applyAlignment="1">
      <alignment horizontal="center" vertical="center"/>
    </xf>
    <xf numFmtId="0" fontId="11" fillId="16" borderId="1" xfId="0" applyFont="1" applyFill="1" applyBorder="1" applyAlignment="1">
      <alignment horizontal="center" vertical="center"/>
    </xf>
    <xf numFmtId="10" fontId="11" fillId="21" borderId="4" xfId="9" applyNumberFormat="1" applyFont="1" applyFill="1" applyBorder="1" applyAlignment="1">
      <alignment horizontal="center" vertical="center" wrapText="1"/>
    </xf>
    <xf numFmtId="10" fontId="11" fillId="21" borderId="7" xfId="9" applyNumberFormat="1" applyFont="1" applyFill="1" applyBorder="1" applyAlignment="1">
      <alignment horizontal="center" vertical="center" wrapText="1"/>
    </xf>
    <xf numFmtId="9" fontId="11" fillId="21" borderId="4" xfId="9" applyNumberFormat="1" applyFont="1" applyFill="1" applyBorder="1" applyAlignment="1">
      <alignment horizontal="center" vertical="center" wrapText="1"/>
    </xf>
    <xf numFmtId="9" fontId="11" fillId="21" borderId="7" xfId="9" applyNumberFormat="1" applyFont="1" applyFill="1" applyBorder="1" applyAlignment="1">
      <alignment horizontal="center" vertical="center" wrapText="1"/>
    </xf>
    <xf numFmtId="0" fontId="7" fillId="21" borderId="4" xfId="0" applyFont="1" applyFill="1" applyBorder="1" applyAlignment="1">
      <alignment vertical="center" wrapText="1"/>
    </xf>
    <xf numFmtId="0" fontId="7" fillId="21" borderId="7" xfId="0" applyFont="1" applyFill="1" applyBorder="1" applyAlignment="1">
      <alignment vertical="center" wrapText="1"/>
    </xf>
    <xf numFmtId="0" fontId="7" fillId="22" borderId="7"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20" fillId="17" borderId="4" xfId="0" applyFont="1" applyFill="1" applyBorder="1" applyAlignment="1">
      <alignment horizontal="center" vertical="center" wrapText="1"/>
    </xf>
    <xf numFmtId="0" fontId="20" fillId="17" borderId="7" xfId="0" applyFont="1" applyFill="1" applyBorder="1" applyAlignment="1">
      <alignment horizontal="center" vertical="center" wrapText="1"/>
    </xf>
    <xf numFmtId="10" fontId="1" fillId="19" borderId="4" xfId="9" applyNumberFormat="1" applyFont="1" applyFill="1" applyBorder="1" applyAlignment="1">
      <alignment horizontal="center" vertical="center" wrapText="1"/>
    </xf>
    <xf numFmtId="10" fontId="1" fillId="19" borderId="7" xfId="9" applyNumberFormat="1" applyFont="1" applyFill="1" applyBorder="1" applyAlignment="1">
      <alignment horizontal="center" vertical="center" wrapText="1"/>
    </xf>
    <xf numFmtId="10" fontId="7" fillId="11" borderId="4" xfId="9" applyNumberFormat="1" applyFont="1" applyFill="1" applyBorder="1" applyAlignment="1">
      <alignment horizontal="left" vertical="center" wrapText="1"/>
    </xf>
    <xf numFmtId="10" fontId="7" fillId="11" borderId="7" xfId="9" applyNumberFormat="1" applyFont="1" applyFill="1" applyBorder="1" applyAlignment="1">
      <alignment horizontal="left" vertical="center" wrapText="1"/>
    </xf>
    <xf numFmtId="10" fontId="11" fillId="11" borderId="4" xfId="9" applyNumberFormat="1" applyFont="1" applyFill="1" applyBorder="1" applyAlignment="1">
      <alignment horizontal="center" vertical="center"/>
    </xf>
    <xf numFmtId="10" fontId="11" fillId="11" borderId="7" xfId="9" applyNumberFormat="1" applyFont="1" applyFill="1" applyBorder="1" applyAlignment="1">
      <alignment horizontal="center" vertical="center"/>
    </xf>
    <xf numFmtId="1" fontId="11" fillId="11" borderId="4" xfId="9" applyNumberFormat="1" applyFont="1" applyFill="1" applyBorder="1" applyAlignment="1">
      <alignment horizontal="center" vertical="center" wrapText="1"/>
    </xf>
    <xf numFmtId="1" fontId="11" fillId="11" borderId="7" xfId="9" applyNumberFormat="1" applyFont="1" applyFill="1" applyBorder="1" applyAlignment="1">
      <alignment horizontal="center" vertical="center" wrapText="1"/>
    </xf>
    <xf numFmtId="0" fontId="11" fillId="11" borderId="4" xfId="0" applyNumberFormat="1" applyFont="1" applyFill="1" applyBorder="1" applyAlignment="1">
      <alignment horizontal="center" vertical="center"/>
    </xf>
    <xf numFmtId="0" fontId="11" fillId="11" borderId="7" xfId="0" applyNumberFormat="1" applyFont="1" applyFill="1" applyBorder="1" applyAlignment="1">
      <alignment horizontal="center" vertical="center"/>
    </xf>
    <xf numFmtId="10" fontId="7" fillId="5" borderId="1" xfId="9" quotePrefix="1" applyNumberFormat="1" applyFont="1" applyFill="1" applyBorder="1" applyAlignment="1">
      <alignment horizontal="left" vertical="center" wrapText="1"/>
    </xf>
    <xf numFmtId="10" fontId="7" fillId="5" borderId="4" xfId="9" applyNumberFormat="1" applyFont="1" applyFill="1" applyBorder="1" applyAlignment="1">
      <alignment horizontal="left" vertical="center"/>
    </xf>
    <xf numFmtId="10" fontId="7" fillId="5" borderId="7" xfId="9" applyNumberFormat="1" applyFont="1" applyFill="1" applyBorder="1" applyAlignment="1">
      <alignment horizontal="left" vertical="center"/>
    </xf>
    <xf numFmtId="0" fontId="13" fillId="24" borderId="27" xfId="0" applyFont="1" applyFill="1" applyBorder="1" applyAlignment="1">
      <alignment horizontal="center" vertical="center" wrapText="1"/>
    </xf>
    <xf numFmtId="0" fontId="13" fillId="24" borderId="26" xfId="0" applyFont="1" applyFill="1" applyBorder="1" applyAlignment="1">
      <alignment horizontal="center" vertical="center" wrapText="1"/>
    </xf>
    <xf numFmtId="0" fontId="13" fillId="24" borderId="25" xfId="0" applyFont="1" applyFill="1" applyBorder="1" applyAlignment="1">
      <alignment horizontal="center" vertical="center" wrapText="1"/>
    </xf>
    <xf numFmtId="0" fontId="13" fillId="23" borderId="27" xfId="0" applyFont="1" applyFill="1" applyBorder="1" applyAlignment="1">
      <alignment horizontal="center" vertical="center" wrapText="1"/>
    </xf>
    <xf numFmtId="0" fontId="13" fillId="23" borderId="26" xfId="0" applyFont="1" applyFill="1" applyBorder="1" applyAlignment="1">
      <alignment horizontal="center" vertical="center" wrapText="1"/>
    </xf>
    <xf numFmtId="0" fontId="13" fillId="23" borderId="25" xfId="0" applyFont="1" applyFill="1" applyBorder="1" applyAlignment="1">
      <alignment horizontal="center" vertical="center" wrapText="1"/>
    </xf>
  </cellXfs>
  <cellStyles count="54">
    <cellStyle name="Hipervínculo" xfId="4" builtinId="8"/>
    <cellStyle name="Millares [0] 2" xfId="10" xr:uid="{00000000-0005-0000-0000-000001000000}"/>
    <cellStyle name="Millares [0] 2 2" xfId="15" xr:uid="{00000000-0005-0000-0000-000002000000}"/>
    <cellStyle name="Millares [0] 2 2 2" xfId="25" xr:uid="{00000000-0005-0000-0000-000003000000}"/>
    <cellStyle name="Millares [0] 2 2 2 2" xfId="45" xr:uid="{00000000-0005-0000-0000-000004000000}"/>
    <cellStyle name="Millares [0] 2 2 3" xfId="35" xr:uid="{00000000-0005-0000-0000-000005000000}"/>
    <cellStyle name="Millares [0] 2 3" xfId="18" xr:uid="{00000000-0005-0000-0000-000006000000}"/>
    <cellStyle name="Millares [0] 2 3 2" xfId="28" xr:uid="{00000000-0005-0000-0000-000007000000}"/>
    <cellStyle name="Millares [0] 2 3 2 2" xfId="48" xr:uid="{00000000-0005-0000-0000-000008000000}"/>
    <cellStyle name="Millares [0] 2 3 3" xfId="38" xr:uid="{00000000-0005-0000-0000-000009000000}"/>
    <cellStyle name="Millares [0] 2 4" xfId="22" xr:uid="{00000000-0005-0000-0000-00000A000000}"/>
    <cellStyle name="Millares [0] 2 4 2" xfId="42" xr:uid="{00000000-0005-0000-0000-00000B000000}"/>
    <cellStyle name="Millares [0] 2 5" xfId="32" xr:uid="{00000000-0005-0000-0000-00000C000000}"/>
    <cellStyle name="Millares [0] 3" xfId="12" xr:uid="{00000000-0005-0000-0000-00000D000000}"/>
    <cellStyle name="Millares [0] 3 2" xfId="16" xr:uid="{00000000-0005-0000-0000-00000E000000}"/>
    <cellStyle name="Millares [0] 3 2 2" xfId="26" xr:uid="{00000000-0005-0000-0000-00000F000000}"/>
    <cellStyle name="Millares [0] 3 2 2 2" xfId="46" xr:uid="{00000000-0005-0000-0000-000010000000}"/>
    <cellStyle name="Millares [0] 3 2 3" xfId="36" xr:uid="{00000000-0005-0000-0000-000011000000}"/>
    <cellStyle name="Millares [0] 3 3" xfId="19" xr:uid="{00000000-0005-0000-0000-000012000000}"/>
    <cellStyle name="Millares [0] 3 3 2" xfId="29" xr:uid="{00000000-0005-0000-0000-000013000000}"/>
    <cellStyle name="Millares [0] 3 3 2 2" xfId="49" xr:uid="{00000000-0005-0000-0000-000014000000}"/>
    <cellStyle name="Millares [0] 3 3 3" xfId="39" xr:uid="{00000000-0005-0000-0000-000015000000}"/>
    <cellStyle name="Millares [0] 3 4" xfId="23" xr:uid="{00000000-0005-0000-0000-000016000000}"/>
    <cellStyle name="Millares [0] 3 4 2" xfId="43" xr:uid="{00000000-0005-0000-0000-000017000000}"/>
    <cellStyle name="Millares [0] 3 5" xfId="33" xr:uid="{00000000-0005-0000-0000-000018000000}"/>
    <cellStyle name="Millares [0] 4" xfId="13" xr:uid="{00000000-0005-0000-0000-000019000000}"/>
    <cellStyle name="Millares [0] 4 2" xfId="17" xr:uid="{00000000-0005-0000-0000-00001A000000}"/>
    <cellStyle name="Millares [0] 4 2 2" xfId="27" xr:uid="{00000000-0005-0000-0000-00001B000000}"/>
    <cellStyle name="Millares [0] 4 2 2 2" xfId="47" xr:uid="{00000000-0005-0000-0000-00001C000000}"/>
    <cellStyle name="Millares [0] 4 2 3" xfId="37" xr:uid="{00000000-0005-0000-0000-00001D000000}"/>
    <cellStyle name="Millares [0] 4 3" xfId="20" xr:uid="{00000000-0005-0000-0000-00001E000000}"/>
    <cellStyle name="Millares [0] 4 3 2" xfId="30" xr:uid="{00000000-0005-0000-0000-00001F000000}"/>
    <cellStyle name="Millares [0] 4 3 2 2" xfId="50" xr:uid="{00000000-0005-0000-0000-000020000000}"/>
    <cellStyle name="Millares [0] 4 3 3" xfId="40" xr:uid="{00000000-0005-0000-0000-000021000000}"/>
    <cellStyle name="Millares [0] 4 4" xfId="24" xr:uid="{00000000-0005-0000-0000-000022000000}"/>
    <cellStyle name="Millares [0] 4 4 2" xfId="44" xr:uid="{00000000-0005-0000-0000-000023000000}"/>
    <cellStyle name="Millares [0] 4 5" xfId="34" xr:uid="{00000000-0005-0000-0000-000024000000}"/>
    <cellStyle name="Millares [0] 5" xfId="21" xr:uid="{00000000-0005-0000-0000-000025000000}"/>
    <cellStyle name="Millares [0] 5 2" xfId="41" xr:uid="{00000000-0005-0000-0000-000026000000}"/>
    <cellStyle name="Millares [0] 6" xfId="31" xr:uid="{00000000-0005-0000-0000-000027000000}"/>
    <cellStyle name="Millares [0] 6 2" xfId="51" xr:uid="{00000000-0005-0000-0000-000028000000}"/>
    <cellStyle name="Normal" xfId="0" builtinId="0"/>
    <cellStyle name="Normal 2" xfId="7" xr:uid="{00000000-0005-0000-0000-00002A000000}"/>
    <cellStyle name="Normal 2 2" xfId="11" xr:uid="{00000000-0005-0000-0000-00002B000000}"/>
    <cellStyle name="Normal 2 3" xfId="1" xr:uid="{00000000-0005-0000-0000-00002C000000}"/>
    <cellStyle name="Normal 2 3 4" xfId="8" xr:uid="{00000000-0005-0000-0000-00002D000000}"/>
    <cellStyle name="Normal 4" xfId="5" xr:uid="{00000000-0005-0000-0000-00002E000000}"/>
    <cellStyle name="Normal 4 2" xfId="6" xr:uid="{00000000-0005-0000-0000-00002F000000}"/>
    <cellStyle name="Normal 5" xfId="53" xr:uid="{00000000-0005-0000-0000-000030000000}"/>
    <cellStyle name="Normal 6" xfId="52" xr:uid="{00000000-0005-0000-0000-000031000000}"/>
    <cellStyle name="Porcentaje" xfId="9" builtinId="5"/>
    <cellStyle name="Porcentaje 2" xfId="2" xr:uid="{00000000-0005-0000-0000-000033000000}"/>
    <cellStyle name="Porcentual 2" xfId="3" xr:uid="{00000000-0005-0000-0000-000034000000}"/>
    <cellStyle name="Texto explicativo 2" xfId="14" xr:uid="{00000000-0005-0000-0000-000035000000}"/>
  </cellStyles>
  <dxfs count="112">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numFmt numFmtId="14" formatCode="0.00%"/>
    </dxf>
    <dxf>
      <numFmt numFmtId="14" formatCode="0.00%"/>
    </dxf>
    <dxf>
      <numFmt numFmtId="14" formatCode="0.00%"/>
    </dxf>
    <dxf>
      <numFmt numFmtId="166" formatCode="0.0%"/>
    </dxf>
    <dxf>
      <numFmt numFmtId="166" formatCode="0.0%"/>
    </dxf>
    <dxf>
      <numFmt numFmtId="166" formatCode="0.0%"/>
    </dxf>
    <dxf>
      <numFmt numFmtId="35" formatCode="_-* #,##0.00_-;\-* #,##0.00_-;_-* &quot;-&quot;??_-;_-@_-"/>
    </dxf>
    <dxf>
      <numFmt numFmtId="35" formatCode="_-* #,##0.00_-;\-* #,##0.00_-;_-* &quot;-&quot;??_-;_-@_-"/>
    </dxf>
    <dxf>
      <numFmt numFmtId="35" formatCode="_-* #,##0.00_-;\-* #,##0.00_-;_-* &quot;-&quot;??_-;_-@_-"/>
    </dxf>
    <dxf>
      <numFmt numFmtId="167" formatCode="_-* #,##0.000_-;\-* #,##0.000_-;_-* &quot;-&quot;??_-;_-@_-"/>
    </dxf>
    <dxf>
      <numFmt numFmtId="167" formatCode="_-* #,##0.000_-;\-* #,##0.000_-;_-* &quot;-&quot;??_-;_-@_-"/>
    </dxf>
    <dxf>
      <numFmt numFmtId="167" formatCode="_-* #,##0.000_-;\-* #,##0.000_-;_-* &quot;-&quot;??_-;_-@_-"/>
    </dxf>
    <dxf>
      <numFmt numFmtId="168" formatCode="_-* #,##0.0000_-;\-* #,##0.0000_-;_-* &quot;-&quot;??_-;_-@_-"/>
    </dxf>
    <dxf>
      <numFmt numFmtId="168" formatCode="_-* #,##0.0000_-;\-* #,##0.0000_-;_-* &quot;-&quot;??_-;_-@_-"/>
    </dxf>
    <dxf>
      <numFmt numFmtId="168" formatCode="_-* #,##0.0000_-;\-* #,##0.0000_-;_-* &quot;-&quot;??_-;_-@_-"/>
    </dxf>
    <dxf>
      <numFmt numFmtId="167" formatCode="_-* #,##0.000_-;\-* #,##0.000_-;_-* &quot;-&quot;??_-;_-@_-"/>
    </dxf>
    <dxf>
      <numFmt numFmtId="167" formatCode="_-* #,##0.000_-;\-* #,##0.000_-;_-* &quot;-&quot;??_-;_-@_-"/>
    </dxf>
    <dxf>
      <numFmt numFmtId="167" formatCode="_-* #,##0.000_-;\-* #,##0.000_-;_-* &quot;-&quot;??_-;_-@_-"/>
    </dxf>
    <dxf>
      <alignment horizontal="general" vertical="bottom" textRotation="0" wrapText="1" indent="0" justifyLastLine="0" shrinkToFit="0" readingOrder="0"/>
    </dxf>
    <dxf>
      <numFmt numFmtId="169" formatCode="dd/mm/yyyy"/>
    </dxf>
    <dxf>
      <numFmt numFmtId="169" formatCode="dd/mm/yyyy"/>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9" formatCode="dd/mm/yyyy"/>
    </dxf>
    <dxf>
      <numFmt numFmtId="169" formatCode="dd/mm/yyyy"/>
    </dxf>
    <dxf>
      <numFmt numFmtId="169" formatCode="dd/mm/yyyy"/>
    </dxf>
    <dxf>
      <numFmt numFmtId="169" formatCode="dd/mm/yyyy"/>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9" formatCode="dd/mm/yyyy"/>
    </dxf>
    <dxf>
      <numFmt numFmtId="169" formatCode="dd/mm/yyyy"/>
    </dxf>
    <dxf>
      <alignment horizontal="general" vertical="bottom" textRotation="0" wrapText="1" indent="0" justifyLastLine="0" shrinkToFit="0" readingOrder="0"/>
    </dxf>
  </dxfs>
  <tableStyles count="0" defaultTableStyle="TableStyleMedium2" defaultPivotStyle="PivotStyleLight16"/>
  <colors>
    <mruColors>
      <color rgb="FFFF7C80"/>
      <color rgb="FFFF3399"/>
      <color rgb="FFFF5050"/>
      <color rgb="FFFF99CC"/>
      <color rgb="FFFF9900"/>
      <color rgb="FFFFCCFF"/>
      <color rgb="FFFF66FF"/>
      <color rgb="FFFF66CC"/>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pivotCacheDefinition" Target="pivotCache/pivotCacheDefinition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'Resultados Mapa de Riesgos'!$E$3</c:f>
              <c:strCache>
                <c:ptCount val="1"/>
                <c:pt idx="0">
                  <c:v>Calificación</c:v>
                </c:pt>
              </c:strCache>
            </c:strRef>
          </c:tx>
          <c:spPr>
            <a:solidFill>
              <a:schemeClr val="accent1"/>
            </a:solidFill>
            <a:ln>
              <a:noFill/>
            </a:ln>
            <a:effectLst/>
            <a:sp3d/>
          </c:spPr>
          <c:invertIfNegative val="0"/>
          <c:dPt>
            <c:idx val="0"/>
            <c:invertIfNegative val="0"/>
            <c:bubble3D val="0"/>
            <c:spPr>
              <a:solidFill>
                <a:srgbClr val="FF7C80"/>
              </a:solidFill>
              <a:ln>
                <a:noFill/>
              </a:ln>
              <a:effectLst/>
              <a:sp3d/>
            </c:spPr>
            <c:extLst>
              <c:ext xmlns:c16="http://schemas.microsoft.com/office/drawing/2014/chart" uri="{C3380CC4-5D6E-409C-BE32-E72D297353CC}">
                <c16:uniqueId val="{00000004-33CF-423A-9FF6-B72C2DCC8306}"/>
              </c:ext>
            </c:extLst>
          </c:dPt>
          <c:dPt>
            <c:idx val="1"/>
            <c:invertIfNegative val="0"/>
            <c:bubble3D val="0"/>
            <c:spPr>
              <a:solidFill>
                <a:srgbClr val="FF7C80"/>
              </a:solidFill>
              <a:ln>
                <a:noFill/>
              </a:ln>
              <a:effectLst/>
              <a:sp3d/>
            </c:spPr>
            <c:extLst>
              <c:ext xmlns:c16="http://schemas.microsoft.com/office/drawing/2014/chart" uri="{C3380CC4-5D6E-409C-BE32-E72D297353CC}">
                <c16:uniqueId val="{00000005-33CF-423A-9FF6-B72C2DCC8306}"/>
              </c:ext>
            </c:extLst>
          </c:dPt>
          <c:dPt>
            <c:idx val="2"/>
            <c:invertIfNegative val="0"/>
            <c:bubble3D val="0"/>
            <c:spPr>
              <a:solidFill>
                <a:srgbClr val="FF7C80"/>
              </a:solidFill>
              <a:ln>
                <a:noFill/>
              </a:ln>
              <a:effectLst/>
              <a:sp3d/>
            </c:spPr>
            <c:extLst>
              <c:ext xmlns:c16="http://schemas.microsoft.com/office/drawing/2014/chart" uri="{C3380CC4-5D6E-409C-BE32-E72D297353CC}">
                <c16:uniqueId val="{00000006-33CF-423A-9FF6-B72C2DCC8306}"/>
              </c:ext>
            </c:extLst>
          </c:dPt>
          <c:dPt>
            <c:idx val="3"/>
            <c:invertIfNegative val="0"/>
            <c:bubble3D val="0"/>
            <c:spPr>
              <a:solidFill>
                <a:srgbClr val="FFFF00"/>
              </a:solidFill>
              <a:ln>
                <a:noFill/>
              </a:ln>
              <a:effectLst/>
              <a:sp3d/>
            </c:spPr>
            <c:extLst>
              <c:ext xmlns:c16="http://schemas.microsoft.com/office/drawing/2014/chart" uri="{C3380CC4-5D6E-409C-BE32-E72D297353CC}">
                <c16:uniqueId val="{00000007-33CF-423A-9FF6-B72C2DCC8306}"/>
              </c:ext>
            </c:extLst>
          </c:dPt>
          <c:dPt>
            <c:idx val="4"/>
            <c:invertIfNegative val="0"/>
            <c:bubble3D val="0"/>
            <c:spPr>
              <a:solidFill>
                <a:srgbClr val="FF7C80"/>
              </a:solidFill>
              <a:ln>
                <a:noFill/>
              </a:ln>
              <a:effectLst/>
              <a:sp3d/>
            </c:spPr>
            <c:extLst>
              <c:ext xmlns:c16="http://schemas.microsoft.com/office/drawing/2014/chart" uri="{C3380CC4-5D6E-409C-BE32-E72D297353CC}">
                <c16:uniqueId val="{00000009-33CF-423A-9FF6-B72C2DCC8306}"/>
              </c:ext>
            </c:extLst>
          </c:dPt>
          <c:dPt>
            <c:idx val="5"/>
            <c:invertIfNegative val="0"/>
            <c:bubble3D val="0"/>
            <c:spPr>
              <a:solidFill>
                <a:srgbClr val="FF7C80"/>
              </a:solidFill>
              <a:ln>
                <a:noFill/>
              </a:ln>
              <a:effectLst/>
              <a:sp3d/>
            </c:spPr>
            <c:extLst>
              <c:ext xmlns:c16="http://schemas.microsoft.com/office/drawing/2014/chart" uri="{C3380CC4-5D6E-409C-BE32-E72D297353CC}">
                <c16:uniqueId val="{0000000A-33CF-423A-9FF6-B72C2DCC8306}"/>
              </c:ext>
            </c:extLst>
          </c:dPt>
          <c:dPt>
            <c:idx val="6"/>
            <c:invertIfNegative val="0"/>
            <c:bubble3D val="0"/>
            <c:spPr>
              <a:solidFill>
                <a:srgbClr val="FF7C80"/>
              </a:solidFill>
              <a:ln>
                <a:noFill/>
              </a:ln>
              <a:effectLst/>
              <a:sp3d/>
            </c:spPr>
            <c:extLst>
              <c:ext xmlns:c16="http://schemas.microsoft.com/office/drawing/2014/chart" uri="{C3380CC4-5D6E-409C-BE32-E72D297353CC}">
                <c16:uniqueId val="{0000000B-33CF-423A-9FF6-B72C2DCC8306}"/>
              </c:ext>
            </c:extLst>
          </c:dPt>
          <c:dPt>
            <c:idx val="7"/>
            <c:invertIfNegative val="0"/>
            <c:bubble3D val="0"/>
            <c:spPr>
              <a:solidFill>
                <a:srgbClr val="92D050"/>
              </a:solidFill>
              <a:ln>
                <a:noFill/>
              </a:ln>
              <a:effectLst/>
              <a:sp3d/>
            </c:spPr>
            <c:extLst>
              <c:ext xmlns:c16="http://schemas.microsoft.com/office/drawing/2014/chart" uri="{C3380CC4-5D6E-409C-BE32-E72D297353CC}">
                <c16:uniqueId val="{00000012-33CF-423A-9FF6-B72C2DCC8306}"/>
              </c:ext>
            </c:extLst>
          </c:dPt>
          <c:dPt>
            <c:idx val="8"/>
            <c:invertIfNegative val="0"/>
            <c:bubble3D val="0"/>
            <c:spPr>
              <a:solidFill>
                <a:srgbClr val="FF7C80"/>
              </a:solidFill>
              <a:ln>
                <a:noFill/>
              </a:ln>
              <a:effectLst/>
              <a:sp3d/>
            </c:spPr>
            <c:extLst>
              <c:ext xmlns:c16="http://schemas.microsoft.com/office/drawing/2014/chart" uri="{C3380CC4-5D6E-409C-BE32-E72D297353CC}">
                <c16:uniqueId val="{0000000C-33CF-423A-9FF6-B72C2DCC8306}"/>
              </c:ext>
            </c:extLst>
          </c:dPt>
          <c:dPt>
            <c:idx val="9"/>
            <c:invertIfNegative val="0"/>
            <c:bubble3D val="0"/>
            <c:spPr>
              <a:solidFill>
                <a:srgbClr val="92D050"/>
              </a:solidFill>
              <a:ln>
                <a:noFill/>
              </a:ln>
              <a:effectLst/>
              <a:sp3d/>
            </c:spPr>
            <c:extLst>
              <c:ext xmlns:c16="http://schemas.microsoft.com/office/drawing/2014/chart" uri="{C3380CC4-5D6E-409C-BE32-E72D297353CC}">
                <c16:uniqueId val="{00000013-33CF-423A-9FF6-B72C2DCC8306}"/>
              </c:ext>
            </c:extLst>
          </c:dPt>
          <c:dPt>
            <c:idx val="10"/>
            <c:invertIfNegative val="0"/>
            <c:bubble3D val="0"/>
            <c:spPr>
              <a:solidFill>
                <a:srgbClr val="FF7C80"/>
              </a:solidFill>
              <a:ln>
                <a:noFill/>
              </a:ln>
              <a:effectLst/>
              <a:sp3d/>
            </c:spPr>
            <c:extLst>
              <c:ext xmlns:c16="http://schemas.microsoft.com/office/drawing/2014/chart" uri="{C3380CC4-5D6E-409C-BE32-E72D297353CC}">
                <c16:uniqueId val="{0000000D-33CF-423A-9FF6-B72C2DCC8306}"/>
              </c:ext>
            </c:extLst>
          </c:dPt>
          <c:dPt>
            <c:idx val="11"/>
            <c:invertIfNegative val="0"/>
            <c:bubble3D val="0"/>
            <c:spPr>
              <a:solidFill>
                <a:srgbClr val="FFFF00"/>
              </a:solidFill>
              <a:ln>
                <a:noFill/>
              </a:ln>
              <a:effectLst/>
              <a:sp3d/>
            </c:spPr>
            <c:extLst>
              <c:ext xmlns:c16="http://schemas.microsoft.com/office/drawing/2014/chart" uri="{C3380CC4-5D6E-409C-BE32-E72D297353CC}">
                <c16:uniqueId val="{00000011-33CF-423A-9FF6-B72C2DCC8306}"/>
              </c:ext>
            </c:extLst>
          </c:dPt>
          <c:dPt>
            <c:idx val="12"/>
            <c:invertIfNegative val="0"/>
            <c:bubble3D val="0"/>
            <c:spPr>
              <a:solidFill>
                <a:srgbClr val="FF7C80"/>
              </a:solidFill>
              <a:ln>
                <a:noFill/>
              </a:ln>
              <a:effectLst/>
              <a:sp3d/>
            </c:spPr>
            <c:extLst>
              <c:ext xmlns:c16="http://schemas.microsoft.com/office/drawing/2014/chart" uri="{C3380CC4-5D6E-409C-BE32-E72D297353CC}">
                <c16:uniqueId val="{0000000E-33CF-423A-9FF6-B72C2DCC8306}"/>
              </c:ext>
            </c:extLst>
          </c:dPt>
          <c:dPt>
            <c:idx val="13"/>
            <c:invertIfNegative val="0"/>
            <c:bubble3D val="0"/>
            <c:spPr>
              <a:solidFill>
                <a:srgbClr val="92D050"/>
              </a:solidFill>
              <a:ln>
                <a:noFill/>
              </a:ln>
              <a:effectLst/>
              <a:sp3d/>
            </c:spPr>
            <c:extLst>
              <c:ext xmlns:c16="http://schemas.microsoft.com/office/drawing/2014/chart" uri="{C3380CC4-5D6E-409C-BE32-E72D297353CC}">
                <c16:uniqueId val="{00000014-33CF-423A-9FF6-B72C2DCC8306}"/>
              </c:ext>
            </c:extLst>
          </c:dPt>
          <c:dPt>
            <c:idx val="14"/>
            <c:invertIfNegative val="0"/>
            <c:bubble3D val="0"/>
            <c:spPr>
              <a:solidFill>
                <a:srgbClr val="92D050"/>
              </a:solidFill>
              <a:ln>
                <a:noFill/>
              </a:ln>
              <a:effectLst/>
              <a:sp3d/>
            </c:spPr>
            <c:extLst>
              <c:ext xmlns:c16="http://schemas.microsoft.com/office/drawing/2014/chart" uri="{C3380CC4-5D6E-409C-BE32-E72D297353CC}">
                <c16:uniqueId val="{00000015-33CF-423A-9FF6-B72C2DCC8306}"/>
              </c:ext>
            </c:extLst>
          </c:dPt>
          <c:dPt>
            <c:idx val="15"/>
            <c:invertIfNegative val="0"/>
            <c:bubble3D val="0"/>
            <c:spPr>
              <a:solidFill>
                <a:srgbClr val="FF7C80"/>
              </a:solidFill>
              <a:ln>
                <a:noFill/>
              </a:ln>
              <a:effectLst/>
              <a:sp3d/>
            </c:spPr>
            <c:extLst>
              <c:ext xmlns:c16="http://schemas.microsoft.com/office/drawing/2014/chart" uri="{C3380CC4-5D6E-409C-BE32-E72D297353CC}">
                <c16:uniqueId val="{0000000F-33CF-423A-9FF6-B72C2DCC8306}"/>
              </c:ext>
            </c:extLst>
          </c:dPt>
          <c:cat>
            <c:strRef>
              <c:f>'Resultados Mapa de Riesgos'!$D$4:$D$19</c:f>
              <c:strCache>
                <c:ptCount val="16"/>
                <c:pt idx="0">
                  <c:v>1. Gestión Estratégica</c:v>
                </c:pt>
                <c:pt idx="1">
                  <c:v>2. Gestión de Comunicaciones</c:v>
                </c:pt>
                <c:pt idx="2">
                  <c:v>3. Prevención del Daño Antijurídico y Representación Judicial</c:v>
                </c:pt>
                <c:pt idx="3">
                  <c:v>4. Reasentamientos Humanos</c:v>
                </c:pt>
                <c:pt idx="4">
                  <c:v>5. Mejoramiento de Vivienda</c:v>
                </c:pt>
                <c:pt idx="5">
                  <c:v>6. Mejoramiento de Barrios </c:v>
                </c:pt>
                <c:pt idx="6">
                  <c:v>7. Urbanizaciones y Titulación</c:v>
                </c:pt>
                <c:pt idx="7">
                  <c:v>8. Servicio al Ciudadano</c:v>
                </c:pt>
                <c:pt idx="8">
                  <c:v>9.Gestión Administrativa</c:v>
                </c:pt>
                <c:pt idx="9">
                  <c:v>10. Gestión Financiera</c:v>
                </c:pt>
                <c:pt idx="10">
                  <c:v>11. Gestión Documental</c:v>
                </c:pt>
                <c:pt idx="11">
                  <c:v>12. Gestión del Talento Humano</c:v>
                </c:pt>
                <c:pt idx="12">
                  <c:v>13. Adquisición de Bienes y Servicios</c:v>
                </c:pt>
                <c:pt idx="13">
                  <c:v>14. Gestión Tecnología de la Información y Comunicaciones </c:v>
                </c:pt>
                <c:pt idx="14">
                  <c:v>15. Gestión del Control Interno Disciplinario</c:v>
                </c:pt>
                <c:pt idx="15">
                  <c:v>16. Evaluación de la Gestión</c:v>
                </c:pt>
              </c:strCache>
            </c:strRef>
          </c:cat>
          <c:val>
            <c:numRef>
              <c:f>'Resultados Mapa de Riesgos'!$E$4:$E$19</c:f>
              <c:numCache>
                <c:formatCode>0.00%</c:formatCode>
                <c:ptCount val="16"/>
                <c:pt idx="0">
                  <c:v>0.48484848484848486</c:v>
                </c:pt>
                <c:pt idx="1">
                  <c:v>0.22222222222222221</c:v>
                </c:pt>
                <c:pt idx="2">
                  <c:v>0.21103896103896108</c:v>
                </c:pt>
                <c:pt idx="3">
                  <c:v>0.51753246753246751</c:v>
                </c:pt>
                <c:pt idx="4">
                  <c:v>0.1</c:v>
                </c:pt>
                <c:pt idx="5">
                  <c:v>0</c:v>
                </c:pt>
                <c:pt idx="6">
                  <c:v>8.3333333333333329E-2</c:v>
                </c:pt>
                <c:pt idx="7">
                  <c:v>0.875</c:v>
                </c:pt>
                <c:pt idx="8">
                  <c:v>0.44444444444444442</c:v>
                </c:pt>
                <c:pt idx="9">
                  <c:v>0.7029629629629629</c:v>
                </c:pt>
                <c:pt idx="10">
                  <c:v>0.25</c:v>
                </c:pt>
                <c:pt idx="11">
                  <c:v>0.625</c:v>
                </c:pt>
                <c:pt idx="12">
                  <c:v>0.83333333333333337</c:v>
                </c:pt>
                <c:pt idx="13">
                  <c:v>0.33333333333333337</c:v>
                </c:pt>
                <c:pt idx="14">
                  <c:v>1</c:v>
                </c:pt>
                <c:pt idx="15">
                  <c:v>0</c:v>
                </c:pt>
              </c:numCache>
            </c:numRef>
          </c:val>
          <c:extLst>
            <c:ext xmlns:c16="http://schemas.microsoft.com/office/drawing/2014/chart" uri="{C3380CC4-5D6E-409C-BE32-E72D297353CC}">
              <c16:uniqueId val="{00000000-33CF-423A-9FF6-B72C2DCC8306}"/>
            </c:ext>
          </c:extLst>
        </c:ser>
        <c:dLbls>
          <c:showLegendKey val="0"/>
          <c:showVal val="0"/>
          <c:showCatName val="0"/>
          <c:showSerName val="0"/>
          <c:showPercent val="0"/>
          <c:showBubbleSize val="0"/>
        </c:dLbls>
        <c:gapWidth val="150"/>
        <c:shape val="box"/>
        <c:axId val="642531760"/>
        <c:axId val="642532088"/>
        <c:axId val="0"/>
      </c:bar3DChart>
      <c:catAx>
        <c:axId val="6425317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2532088"/>
        <c:crosses val="autoZero"/>
        <c:auto val="1"/>
        <c:lblAlgn val="ctr"/>
        <c:lblOffset val="100"/>
        <c:noMultiLvlLbl val="0"/>
      </c:catAx>
      <c:valAx>
        <c:axId val="6425320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2531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1.8607712606953734E-4"/>
          <c:y val="1.6458276767128247E-2"/>
          <c:w val="0.99457064196696354"/>
          <c:h val="0.73615214046520061"/>
        </c:manualLayout>
      </c:layout>
      <c:bar3DChart>
        <c:barDir val="col"/>
        <c:grouping val="clustered"/>
        <c:varyColors val="0"/>
        <c:ser>
          <c:idx val="0"/>
          <c:order val="0"/>
          <c:spPr>
            <a:solidFill>
              <a:srgbClr val="00B050"/>
            </a:solidFill>
            <a:ln>
              <a:solidFill>
                <a:schemeClr val="tx1"/>
              </a:solidFill>
            </a:ln>
          </c:spPr>
          <c:invertIfNegative val="0"/>
          <c:dPt>
            <c:idx val="0"/>
            <c:invertIfNegative val="0"/>
            <c:bubble3D val="0"/>
            <c:spPr>
              <a:solidFill>
                <a:srgbClr val="FF7C80"/>
              </a:solidFill>
              <a:ln>
                <a:solidFill>
                  <a:schemeClr val="tx1"/>
                </a:solidFill>
              </a:ln>
            </c:spPr>
            <c:extLst>
              <c:ext xmlns:c16="http://schemas.microsoft.com/office/drawing/2014/chart" uri="{C3380CC4-5D6E-409C-BE32-E72D297353CC}">
                <c16:uniqueId val="{00000001-14D7-4431-9ED3-32CF04F98D70}"/>
              </c:ext>
            </c:extLst>
          </c:dPt>
          <c:dPt>
            <c:idx val="1"/>
            <c:invertIfNegative val="0"/>
            <c:bubble3D val="0"/>
            <c:extLst>
              <c:ext xmlns:c16="http://schemas.microsoft.com/office/drawing/2014/chart" uri="{C3380CC4-5D6E-409C-BE32-E72D297353CC}">
                <c16:uniqueId val="{00000002-14D7-4431-9ED3-32CF04F98D70}"/>
              </c:ext>
            </c:extLst>
          </c:dPt>
          <c:dPt>
            <c:idx val="3"/>
            <c:invertIfNegative val="0"/>
            <c:bubble3D val="0"/>
            <c:spPr>
              <a:solidFill>
                <a:srgbClr val="00B0F0"/>
              </a:solidFill>
              <a:ln>
                <a:solidFill>
                  <a:schemeClr val="tx1"/>
                </a:solidFill>
              </a:ln>
            </c:spPr>
            <c:extLst>
              <c:ext xmlns:c16="http://schemas.microsoft.com/office/drawing/2014/chart" uri="{C3380CC4-5D6E-409C-BE32-E72D297353CC}">
                <c16:uniqueId val="{00000004-14D7-4431-9ED3-32CF04F98D70}"/>
              </c:ext>
            </c:extLst>
          </c:dPt>
          <c:dPt>
            <c:idx val="4"/>
            <c:invertIfNegative val="0"/>
            <c:bubble3D val="0"/>
            <c:extLst>
              <c:ext xmlns:c16="http://schemas.microsoft.com/office/drawing/2014/chart" uri="{C3380CC4-5D6E-409C-BE32-E72D297353CC}">
                <c16:uniqueId val="{00000005-14D7-4431-9ED3-32CF04F98D70}"/>
              </c:ext>
            </c:extLst>
          </c:dPt>
          <c:dPt>
            <c:idx val="5"/>
            <c:invertIfNegative val="0"/>
            <c:bubble3D val="0"/>
            <c:spPr>
              <a:solidFill>
                <a:srgbClr val="FFFF00"/>
              </a:solidFill>
              <a:ln>
                <a:solidFill>
                  <a:schemeClr val="tx1"/>
                </a:solidFill>
              </a:ln>
            </c:spPr>
            <c:extLst>
              <c:ext xmlns:c16="http://schemas.microsoft.com/office/drawing/2014/chart" uri="{C3380CC4-5D6E-409C-BE32-E72D297353CC}">
                <c16:uniqueId val="{00000007-14D7-4431-9ED3-32CF04F98D70}"/>
              </c:ext>
            </c:extLst>
          </c:dPt>
          <c:dPt>
            <c:idx val="6"/>
            <c:invertIfNegative val="0"/>
            <c:bubble3D val="0"/>
            <c:spPr>
              <a:solidFill>
                <a:srgbClr val="FFFF00"/>
              </a:solidFill>
              <a:ln>
                <a:solidFill>
                  <a:schemeClr val="tx1"/>
                </a:solidFill>
              </a:ln>
            </c:spPr>
            <c:extLst>
              <c:ext xmlns:c16="http://schemas.microsoft.com/office/drawing/2014/chart" uri="{C3380CC4-5D6E-409C-BE32-E72D297353CC}">
                <c16:uniqueId val="{00000009-14D7-4431-9ED3-32CF04F98D70}"/>
              </c:ext>
            </c:extLst>
          </c:dPt>
          <c:dPt>
            <c:idx val="7"/>
            <c:invertIfNegative val="0"/>
            <c:bubble3D val="0"/>
            <c:spPr>
              <a:solidFill>
                <a:srgbClr val="FF7C80"/>
              </a:solidFill>
              <a:ln>
                <a:solidFill>
                  <a:schemeClr val="tx1"/>
                </a:solidFill>
              </a:ln>
            </c:spPr>
            <c:extLst>
              <c:ext xmlns:c16="http://schemas.microsoft.com/office/drawing/2014/chart" uri="{C3380CC4-5D6E-409C-BE32-E72D297353CC}">
                <c16:uniqueId val="{0000000B-14D7-4431-9ED3-32CF04F98D70}"/>
              </c:ext>
            </c:extLst>
          </c:dPt>
          <c:dPt>
            <c:idx val="8"/>
            <c:invertIfNegative val="0"/>
            <c:bubble3D val="0"/>
            <c:spPr>
              <a:solidFill>
                <a:srgbClr val="FF7C80"/>
              </a:solidFill>
              <a:ln>
                <a:solidFill>
                  <a:schemeClr val="tx1"/>
                </a:solidFill>
              </a:ln>
            </c:spPr>
            <c:extLst>
              <c:ext xmlns:c16="http://schemas.microsoft.com/office/drawing/2014/chart" uri="{C3380CC4-5D6E-409C-BE32-E72D297353CC}">
                <c16:uniqueId val="{0000000D-14D7-4431-9ED3-32CF04F98D70}"/>
              </c:ext>
            </c:extLst>
          </c:dPt>
          <c:dLbls>
            <c:dLbl>
              <c:idx val="0"/>
              <c:layout>
                <c:manualLayout>
                  <c:x val="3.695830829096873E-2"/>
                  <c:y val="-3.0724952484387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D7-4431-9ED3-32CF04F98D70}"/>
                </c:ext>
              </c:extLst>
            </c:dLbl>
            <c:dLbl>
              <c:idx val="1"/>
              <c:layout>
                <c:manualLayout>
                  <c:x val="6.6945594931533195E-3"/>
                  <c:y val="-2.0114942528735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D7-4431-9ED3-32CF04F98D70}"/>
                </c:ext>
              </c:extLst>
            </c:dLbl>
            <c:dLbl>
              <c:idx val="2"/>
              <c:layout>
                <c:manualLayout>
                  <c:x val="2.2315198310511064E-3"/>
                  <c:y val="-2.298850574712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4D7-4431-9ED3-32CF04F98D70}"/>
                </c:ext>
              </c:extLst>
            </c:dLbl>
            <c:dLbl>
              <c:idx val="3"/>
              <c:layout>
                <c:manualLayout>
                  <c:x val="6.6945594931533195E-3"/>
                  <c:y val="-2.29885057471264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D7-4431-9ED3-32CF04F98D70}"/>
                </c:ext>
              </c:extLst>
            </c:dLbl>
            <c:dLbl>
              <c:idx val="4"/>
              <c:layout>
                <c:manualLayout>
                  <c:x val="1.0041839239729979E-2"/>
                  <c:y val="-2.58620689655172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D7-4431-9ED3-32CF04F98D70}"/>
                </c:ext>
              </c:extLst>
            </c:dLbl>
            <c:dLbl>
              <c:idx val="5"/>
              <c:layout>
                <c:manualLayout>
                  <c:x val="1.0041839239730061E-2"/>
                  <c:y val="-2.58622952303376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4D7-4431-9ED3-32CF04F98D70}"/>
                </c:ext>
              </c:extLst>
            </c:dLbl>
            <c:dLbl>
              <c:idx val="6"/>
              <c:layout>
                <c:manualLayout>
                  <c:x val="1.0041839239730061E-2"/>
                  <c:y val="-1.72413793103448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4D7-4431-9ED3-32CF04F98D70}"/>
                </c:ext>
              </c:extLst>
            </c:dLbl>
            <c:dLbl>
              <c:idx val="7"/>
              <c:layout>
                <c:manualLayout>
                  <c:x val="1.0041839239729979E-2"/>
                  <c:y val="-1.72413793103448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4D7-4431-9ED3-32CF04F98D70}"/>
                </c:ext>
              </c:extLst>
            </c:dLbl>
            <c:dLbl>
              <c:idx val="8"/>
              <c:layout>
                <c:manualLayout>
                  <c:x val="8.9260793242044254E-3"/>
                  <c:y val="-1.14942528735632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4D7-4431-9ED3-32CF04F98D70}"/>
                </c:ext>
              </c:extLst>
            </c:dLbl>
            <c:spPr>
              <a:noFill/>
              <a:ln>
                <a:noFill/>
              </a:ln>
              <a:effectLst/>
            </c:spPr>
            <c:txPr>
              <a:bodyPr/>
              <a:lstStyle/>
              <a:p>
                <a:pPr>
                  <a:defRPr sz="105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'Resultados PAAC '!$A$5</c:f>
              <c:strCache>
                <c:ptCount val="1"/>
                <c:pt idx="0">
                  <c:v>1. Mapa de Riesgos</c:v>
                </c:pt>
              </c:strCache>
            </c:strRef>
          </c:cat>
          <c:val>
            <c:numRef>
              <c:f>'Resultados PAAC '!$D$5</c:f>
              <c:numCache>
                <c:formatCode>0.00%</c:formatCode>
                <c:ptCount val="1"/>
                <c:pt idx="0">
                  <c:v>0.38402651515151515</c:v>
                </c:pt>
              </c:numCache>
            </c:numRef>
          </c:val>
          <c:extLst>
            <c:ext xmlns:c16="http://schemas.microsoft.com/office/drawing/2014/chart" uri="{C3380CC4-5D6E-409C-BE32-E72D297353CC}">
              <c16:uniqueId val="{0000000F-14D7-4431-9ED3-32CF04F98D70}"/>
            </c:ext>
          </c:extLst>
        </c:ser>
        <c:dLbls>
          <c:showLegendKey val="0"/>
          <c:showVal val="1"/>
          <c:showCatName val="0"/>
          <c:showSerName val="0"/>
          <c:showPercent val="0"/>
          <c:showBubbleSize val="0"/>
        </c:dLbls>
        <c:gapWidth val="150"/>
        <c:shape val="box"/>
        <c:axId val="180022272"/>
        <c:axId val="160432896"/>
        <c:axId val="0"/>
      </c:bar3DChart>
      <c:catAx>
        <c:axId val="180022272"/>
        <c:scaling>
          <c:orientation val="minMax"/>
        </c:scaling>
        <c:delete val="0"/>
        <c:axPos val="b"/>
        <c:numFmt formatCode="General" sourceLinked="0"/>
        <c:majorTickMark val="none"/>
        <c:minorTickMark val="none"/>
        <c:tickLblPos val="nextTo"/>
        <c:txPr>
          <a:bodyPr/>
          <a:lstStyle/>
          <a:p>
            <a:pPr>
              <a:defRPr sz="900"/>
            </a:pPr>
            <a:endParaRPr lang="es-CO"/>
          </a:p>
        </c:txPr>
        <c:crossAx val="160432896"/>
        <c:crosses val="autoZero"/>
        <c:auto val="1"/>
        <c:lblAlgn val="ctr"/>
        <c:lblOffset val="100"/>
        <c:noMultiLvlLbl val="0"/>
      </c:catAx>
      <c:valAx>
        <c:axId val="160432896"/>
        <c:scaling>
          <c:orientation val="minMax"/>
        </c:scaling>
        <c:delete val="1"/>
        <c:axPos val="l"/>
        <c:numFmt formatCode="0%" sourceLinked="0"/>
        <c:majorTickMark val="out"/>
        <c:minorTickMark val="none"/>
        <c:tickLblPos val="nextTo"/>
        <c:crossAx val="18002227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828674</xdr:colOff>
      <xdr:row>2</xdr:row>
      <xdr:rowOff>9523</xdr:rowOff>
    </xdr:from>
    <xdr:to>
      <xdr:col>12</xdr:col>
      <xdr:colOff>666750</xdr:colOff>
      <xdr:row>20</xdr:row>
      <xdr:rowOff>9524</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6</xdr:row>
      <xdr:rowOff>76200</xdr:rowOff>
    </xdr:from>
    <xdr:to>
      <xdr:col>4</xdr:col>
      <xdr:colOff>1676401</xdr:colOff>
      <xdr:row>25</xdr:row>
      <xdr:rowOff>47625</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449035</xdr:colOff>
      <xdr:row>0</xdr:row>
      <xdr:rowOff>81643</xdr:rowOff>
    </xdr:from>
    <xdr:to>
      <xdr:col>0</xdr:col>
      <xdr:colOff>1200455</xdr:colOff>
      <xdr:row>0</xdr:row>
      <xdr:rowOff>827987</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449035" y="81643"/>
          <a:ext cx="751420" cy="746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737235</xdr:colOff>
      <xdr:row>0</xdr:row>
      <xdr:rowOff>78105</xdr:rowOff>
    </xdr:from>
    <xdr:to>
      <xdr:col>2</xdr:col>
      <xdr:colOff>1323975</xdr:colOff>
      <xdr:row>2</xdr:row>
      <xdr:rowOff>181179</xdr:rowOff>
    </xdr:to>
    <xdr:pic>
      <xdr:nvPicPr>
        <xdr:cNvPr id="7"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Rodriguezm/Downloads/208-PLA-Ft-73-74-75%20y%2078%20Riesgos%20(3er%20periodo%20-%20DMV)%20final.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DUT-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216.160.201\Oficial\Users\user\Downloads\3.%20208-PLA-Ft-73%20-%2075%20y%2078%20Riesgos%20-%202019%20%20sub.%20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file:///\\10.216.160.201\planeacion\Oficial\EVIDENCIAS%20PLANEACION%20-%20CONTRATISTAS\2019\CONTRATO%20133%20-%202019%20CRISTHIAN%20CAMILO%20RODRIGUEZ%20MELO\12.%20Diciembre\Obligaci&#243;n%206\Riesgos\Administrativa\208-PLA-Ft-73-74-75%20y%2078%20Riesgos%20-%20DIC%20-%202019%2019122019%20-%20TH.xlsx?17A0D49B" TargetMode="External"/><Relationship Id="rId1" Type="http://schemas.openxmlformats.org/officeDocument/2006/relationships/externalLinkPath" Target="file:///\\17A0D49B\208-PLA-Ft-73-74-75%20y%2078%20Riesgos%20-%20DIC%20-%202019%2019122019%20-%20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 val="DOFA"/>
      <sheetName val="Ejemplo Causas y Consecuencias"/>
      <sheetName val="INSTRUCTIVO"/>
      <sheetName val="ESTRATEGIAS DE RACIONALIZACION"/>
      <sheetName val="CADENA DE TRÁMITES"/>
      <sheetName val="TABLA"/>
      <sheetName val="Tablas instituciones"/>
      <sheetName val="INFORMACIÓN"/>
      <sheetName val="3. RENDICION DE CUENTAS"/>
      <sheetName val="4. ATENCION AL CIUDADANO"/>
      <sheetName val="5. TRANSPARENCIA"/>
      <sheetName val="RiesCrr(2)"/>
    </sheetNames>
    <sheetDataSet>
      <sheetData sheetId="0"/>
      <sheetData sheetId="1" refreshError="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15" refreshError="1"/>
      <sheetData sheetId="16"/>
      <sheetData sheetId="17"/>
      <sheetData sheetId="18"/>
      <sheetData sheetId="19"/>
      <sheetData sheetId="2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RiesCrr(2)"/>
      <sheetName val="Matriz de Riesgos"/>
      <sheetName val="Ejemplo Causas y Consecuencias"/>
      <sheetName val="BD"/>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ECSOFT" refreshedDate="44087.989395949073" createdVersion="6" refreshedVersion="6" minRefreshableVersion="3" recordCount="96" xr:uid="{00000000-000A-0000-FFFF-FFFF06000000}">
  <cacheSource type="worksheet">
    <worksheetSource ref="A5:AA101" sheet="1. MAPA DE RIESGOS Evaluado"/>
  </cacheSource>
  <cacheFields count="27">
    <cacheField name="1. Proceso" numFmtId="0">
      <sharedItems containsBlank="1" count="27">
        <s v="01. Gestión Estratégica"/>
        <s v="02. Gestión de Comunicaciones"/>
        <s v="03. Prevención del Daño Antijurídico y Representación Judicial"/>
        <s v="04. Reasentamientos Humanos"/>
        <s v="05. Mejoramiento de Vivienda"/>
        <s v="06. Mejoramiento de Barrios "/>
        <s v="07. Urbanizaciones y Titulación"/>
        <s v="08. Servicio al Ciudadano"/>
        <s v="09.Gestión_Administrativa"/>
        <s v="10. Gestión Financiera"/>
        <s v="11. Gestión Documental"/>
        <s v="12. Gestión del Talento Humano"/>
        <s v="13. Adquisición de Bienes y Servicios"/>
        <s v="14. Gestión Tecnología de la Información y Comunicaciones"/>
        <s v="15. Gestión del Control Interno Disciplinario"/>
        <s v="16. Evaluación de la Gestión"/>
        <m u="1"/>
        <s v="8. Servicio al Ciudadano" u="1"/>
        <s v="9.Gestión_Administrativa" u="1"/>
        <s v="4. Reasentamientos Humanos" u="1"/>
        <s v="6. Mejoramiento de Barrios " u="1"/>
        <s v="7. Urbanizaciones y Titulación" u="1"/>
        <s v="3. Prevención del Daño Antijurídico y Representación Judicial" u="1"/>
        <s v="2. Gestión de Comunicaciones" u="1"/>
        <s v="1. Gestión Estratégica" u="1"/>
        <s v="5. Mejoramiento de Vivienda" u="1"/>
        <s v="14. Gestión Tecnología de la Información y Comunicaciones " u="1"/>
      </sharedItems>
    </cacheField>
    <cacheField name="2. Procedimiento" numFmtId="0">
      <sharedItems containsBlank="1" longText="1"/>
    </cacheField>
    <cacheField name="3. Dependencia" numFmtId="0">
      <sharedItems containsBlank="1"/>
    </cacheField>
    <cacheField name="4. Líder de Proceso" numFmtId="0">
      <sharedItems containsBlank="1"/>
    </cacheField>
    <cacheField name="5. Riesgo" numFmtId="0">
      <sharedItems containsBlank="1"/>
    </cacheField>
    <cacheField name="6. Descripción" numFmtId="0">
      <sharedItems containsBlank="1" longText="1"/>
    </cacheField>
    <cacheField name="7. Tipo" numFmtId="0">
      <sharedItems containsBlank="1"/>
    </cacheField>
    <cacheField name="8. Causas" numFmtId="0">
      <sharedItems containsBlank="1" longText="1"/>
    </cacheField>
    <cacheField name="9. Consecuencias" numFmtId="0">
      <sharedItems containsBlank="1" longText="1"/>
    </cacheField>
    <cacheField name="10. Probabilidad" numFmtId="0">
      <sharedItems containsBlank="1"/>
    </cacheField>
    <cacheField name="11. Impacto" numFmtId="0">
      <sharedItems containsBlank="1"/>
    </cacheField>
    <cacheField name="12. Riesgo Inherente" numFmtId="0">
      <sharedItems containsBlank="1"/>
    </cacheField>
    <cacheField name="13. Solidez Conjunto de Controles" numFmtId="0">
      <sharedItems containsBlank="1"/>
    </cacheField>
    <cacheField name="14. Riesgo Residual" numFmtId="0">
      <sharedItems containsBlank="1"/>
    </cacheField>
    <cacheField name="15. Tratamiento del Riesgo" numFmtId="0">
      <sharedItems containsBlank="1"/>
    </cacheField>
    <cacheField name="16. Actividad de Control" numFmtId="0">
      <sharedItems containsBlank="1" longText="1"/>
    </cacheField>
    <cacheField name="17. Soporte" numFmtId="0">
      <sharedItems containsBlank="1"/>
    </cacheField>
    <cacheField name="18. Responsable" numFmtId="0">
      <sharedItems containsBlank="1"/>
    </cacheField>
    <cacheField name="19. Fecha Inicio" numFmtId="165">
      <sharedItems containsDate="1" containsBlank="1" containsMixedTypes="1" minDate="2020-01-01T00:00:00" maxDate="2020-08-02T00:00:00"/>
    </cacheField>
    <cacheField name="20. Fecha Finalización" numFmtId="165">
      <sharedItems containsDate="1" containsBlank="1" containsMixedTypes="1" minDate="2020-03-30T00:00:00" maxDate="2021-01-01T00:00:00"/>
    </cacheField>
    <cacheField name="21. Indicador" numFmtId="0">
      <sharedItems containsBlank="1"/>
    </cacheField>
    <cacheField name="22. Observaciones" numFmtId="0">
      <sharedItems containsBlank="1" longText="1"/>
    </cacheField>
    <cacheField name="Seguimiento _x000a_corte 31Ago2020_x000a_" numFmtId="0">
      <sharedItems containsBlank="1" longText="1"/>
    </cacheField>
    <cacheField name="% Avance calificación por parte de los Procesos " numFmtId="10">
      <sharedItems containsString="0" containsBlank="1" containsNumber="1" minValue="0" maxValue="1"/>
    </cacheField>
    <cacheField name="No. Evidencia" numFmtId="0">
      <sharedItems containsBlank="1" containsMixedTypes="1" containsNumber="1" containsInteger="1" minValue="1" maxValue="16"/>
    </cacheField>
    <cacheField name="Acciones con seguimiento _x000a_corte 31Ago2020" numFmtId="1">
      <sharedItems containsString="0" containsBlank="1" containsNumber="1" containsInteger="1" minValue="0" maxValue="1"/>
    </cacheField>
    <cacheField name="% Avance calificación _x000a_Control Interno" numFmtId="10">
      <sharedItems containsString="0" containsBlank="1" containsNumb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
  <r>
    <x v="0"/>
    <s v="208-PLA-Pr-01 FORM, SEGUI. PROYECTOS DE INVERSIÓN_x000a_208-PLA-Pr-16 FORMULACIÓN Y SEGUIMIENTO INDICADORES"/>
    <s v="Oficina Asesora de Planeación "/>
    <s v="Jefe Oficina Asesora de Planeación"/>
    <s v="Errores en el diligenciamiento de la información reportada en el FUSS (Formato Único de Seguimiento Sectorial) al momento de realizar el informe consolidado"/>
    <s v="Elaboración de un reporte inconsistente en cifras y datos en cada uno de los componentes del FUSS (Formato Único de Seguimiento Sectorial) Consolidado"/>
    <s v="Operación"/>
    <s v="Fallas humanas en el registro y/o revisión de la información suministrada por las áreas reportantes de la Entidad, en el FUSS."/>
    <s v="Pérdida de credibilidad y confianza en la información elaborada debido a inconsistencias en el reporte."/>
    <s v="Probable"/>
    <s v="Menor"/>
    <s v="Alto "/>
    <s v="Fuerte"/>
    <s v="Bajo"/>
    <s v="EVITAR"/>
    <s v="Informar mensualmente a los Gerentes y Responsables de Proyectos los plazos establecidos para la entrega oportuna de la Información"/>
    <s v="Correo electrónico"/>
    <s v="Oficina Asesora de Planeación"/>
    <d v="2020-02-01T00:00:00"/>
    <d v="2020-12-31T00:00:00"/>
    <s v="11 Correos electrónicos"/>
    <s v="Acorde a la actividad, la Oficina Asesora de Planeación, ha enviado mensualmente correos institucionales a los Gerentes de cada Poryecto, con copia a los enlaces de cada uno de los Proyectos de inversión, con Asunto denominado &quot;Formatos Únicos de Seguimiento Sectorial - FUSS&quot;, estos correos en aras de atender la presentacion oportuna del  del informe para los meses de enero, febrero, marzo y abril de 2020 ,  reportando oportunamente la información a quien corresponde. En los mencionados correos se estipúla la fecha de remisión a la OAP, solicitud de ajustes, revisión de ajustes de los informes remitidos y validación del informe consolidado, asi como el profesional de enlace correpondiente en la OAP._x000a__x000a_Por tanto esta actividad a la fecha tiene un avance del 33% (3/11)."/>
    <s v="El segumiento se ha realizado de manera mensual, mediante el envio de correos electronicos a los gerentes de cada proyecto de inversión."/>
    <n v="0.72719999999999996"/>
    <n v="1"/>
    <n v="1"/>
    <n v="0.54545454545454541"/>
  </r>
  <r>
    <x v="0"/>
    <m/>
    <m/>
    <m/>
    <m/>
    <m/>
    <m/>
    <s v="  Incumplimiento en los tiempos de entrega, por parte de las áreas reportantes, lo cual dificulta una oportuna y correcta revisión de datos, información y consolidación."/>
    <s v="Reprocesos de información."/>
    <m/>
    <m/>
    <m/>
    <m/>
    <m/>
    <m/>
    <s v="Validar la integridad de la información reportada por cada proyecto en el informe FUSS- Formato Único de Seguimiento Sectorial y consolidar el informe de manera consistente, acorde a lo reportado por los Gerentes y Responsables de Proyectos"/>
    <s v="Informe FUSS- Formato Único de Seguimiento Sectorial,  efectivamente consolidado y reportado"/>
    <s v="Oficina Asesora de Planeación"/>
    <d v="2020-02-01T00:00:00"/>
    <d v="2020-12-31T00:00:00"/>
    <s v="12 Informes "/>
    <s v="El profesional encargado de la consolidación del reporte FUSS de los Proyectos de Inversión de la Entidad, una vez lo realiza, envía al grupo de enlaces de la Oficina Asesora de Planeación mediante correo electrónico, para que sea validado en el consolidado los datos de los proyectos a cargo, los cuales deben responder via mail, sobre las observaciones que se tengan al respecto, si se requiere. Para lo que va corrido de esta vigencia se tiene el FUSS consolidado, validado y enviado de los meses de diciembre 2019, enero, febrero y marzo de 2020. _x000a__x000a_Avance del 33,33% (4/12) "/>
    <s v="Los FUSS enviados por los gerentes de los proyectos de inversión, una vez revisados, validados y consolidados por la OAP, se han remitido via correo electrónico a la SDHT. "/>
    <n v="0.72719999999999996"/>
    <n v="2"/>
    <n v="0"/>
    <n v="0"/>
  </r>
  <r>
    <x v="0"/>
    <s v="208-PLA-Pr-08 ADMINISTRACIÓN DEL RIESGO_x000a_208-PLA-Pr-25  GESTION DEL CAMBIO"/>
    <s v="Oficina Asesora de Planeación "/>
    <s v="Jefe Oficina Asesora de Planeación"/>
    <s v="Pérdida de trazabilidad de la documentación de los procesos, en el Sistema Integrado de Gestión "/>
    <s v="En el momento de atender solicitudes de las áreas, frente a búsqueda de documentos obsoletos, se dificulta la ubicación de la información de vigencias anteriores. "/>
    <s v="Operación"/>
    <s v="Desconocimiento de los documentos que norman el manejo de los contenidos del Sistema Integrado de Gestión "/>
    <s v="Reprocesos de las actividades en la Administración de la Información del Sistema Integrado de Gestión  "/>
    <s v="Posible"/>
    <s v="Menor"/>
    <s v="Moderado"/>
    <s v="Fuerte"/>
    <s v="Bajo"/>
    <s v="ACEPTAR"/>
    <s v="Ajustar la Norma Fundamental, estableciendo un punto de control relacionado con la revisión periódica anual de la Vigencia de los instrumentos de Cada Proceso, por parte de los Responsables._x000a_"/>
    <s v="Norma Fundamental actualizada "/>
    <s v="Oficina Asesora de Planeación_x000a_Equipo SIG "/>
    <d v="2020-05-01T00:00:00"/>
    <d v="2020-08-31T00:00:00"/>
    <s v="Norma Fundamental actualizada "/>
    <s v="N.A."/>
    <s v="La Norma Fundamental fue revisada, aprobada y socializada a todos los niveles de la Entidad. _x000a__x000a_Norma Fundamental Versión 11 - actualizada _x000a_"/>
    <n v="1"/>
    <n v="3"/>
    <n v="1"/>
    <n v="1"/>
  </r>
  <r>
    <x v="0"/>
    <m/>
    <m/>
    <m/>
    <m/>
    <m/>
    <m/>
    <s v="Fallas humanas de quien crea, modifica o elimina los documentos del SIG. "/>
    <s v=" Reprocesos de las actividades en la Administración de la Información del Sistema Integrado de Gestión "/>
    <m/>
    <m/>
    <m/>
    <m/>
    <m/>
    <m/>
    <s v="Informar mediante memorando a los Responsables de Proceso - Enlace, sobre los lineamientos establecidos para la documentación del Sistema Integrado de Gestión y su ruta de consulta. "/>
    <s v="Memorando "/>
    <s v="Oficina Asesora de Planeación_x000a_Equipo SIG "/>
    <d v="2020-05-01T00:00:00"/>
    <d v="2020-08-31T00:00:00"/>
    <s v=" Un (1) Memorando "/>
    <s v="N.A."/>
    <s v="Se remitió mediante memorando No. 2020IE7194, Lineamientos establecidos para las Herramientas de Gestión y para la Documentación del Sistema Integrado de Gestión. A todos los Resposnables de Procesos. "/>
    <n v="1"/>
    <n v="4"/>
    <n v="1"/>
    <n v="1"/>
  </r>
  <r>
    <x v="0"/>
    <m/>
    <m/>
    <m/>
    <m/>
    <m/>
    <m/>
    <s v=" No se han guardado correctamente los back-up de los profesionales encargados de la información del Sistema Integrado de Gestión, para los años anteriores a 2014. "/>
    <s v="Imposibilidad de responder algunas solicitudes de documentación obsoleta anterior al 2014. "/>
    <m/>
    <m/>
    <m/>
    <m/>
    <m/>
    <m/>
    <s v="Mantener el Listado Maestro de Documentos debidamente actualizado, acorde a los requerimientos de las áreas para crear, modificar o eliminar documentos del Sistema Inegrado de Gestión. "/>
    <s v="Listado Maestro actualizado oportunamente "/>
    <s v="Jefe Oficina Asesora de Planeación_x000a_Equipo SIG "/>
    <d v="2020-01-01T00:00:00"/>
    <d v="2020-12-31T00:00:00"/>
    <s v="Listado Maestro "/>
    <s v="Actualización permanente del Listado Maestro de Documentos de la entidad._x000a__x000a_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_x000a__x000a_Acorde a las solicitudes de las áreas de la entidad, se eliminan documentos de la carpeta de Calidad. _x000a__x000a_Porcentaje de Avance: 33%_x000a__x000a_\\10.216.160.201\calidad"/>
    <s v="Actualización permanente del Listado Maestro de Documentos de la entidad._x000a__x000a_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n v="0.66"/>
    <n v="5"/>
    <n v="1"/>
    <n v="0.33333333333333331"/>
  </r>
  <r>
    <x v="0"/>
    <s v="208-PLA-Pr-17 IDENTIFICACIÓN ASPECTOS Y VALORACIÓN IMPACTOS AM_x000a_208-PLA-Pr-11  GESTIÓN DE RESIDUOS SÓLIDOS_x000a_208-PLA-Pr-18 MANEJO DE RESPEL DE LA CVP_x000a_208-PLA-Pr-09  MEJORA COND AMBIENTALES INTERNAS_x000a_208-PLA-Pr-12  GESTION ENERGETICA_x000a_208-PLA-Pr-26 GESTIÓN DE RESIDUOS TECNOLÓGICOS"/>
    <s v="Oficina Asesora de Planeación "/>
    <s v="Jefe Oficina Asesora de Planeación"/>
    <s v="Ejecución incompleta  de las actividades planteadas en el Plan de Acción  de la política de Gestión Ambiental de la entidad"/>
    <s v="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
    <s v="Cumplimiento "/>
    <s v="Desconocimiento de la importancia de la gestión ambiental en el desarrollo de todas las actividades de la entidad"/>
    <s v="Escasa participación de las dependencias en las actividades de carácter ambiental "/>
    <s v="Posible"/>
    <s v="Menor"/>
    <s v="Moderado"/>
    <s v="Fuerte"/>
    <s v="Bajo"/>
    <s v="ACEPTAR"/>
    <s v="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
    <s v="Listados de asistencia_x000a_Presentaciones"/>
    <s v="Jefe  Oficina Asesora de Planeación_x000a_Gestor Ambiental o Referente Ambiental"/>
    <d v="2020-03-01T00:00:00"/>
    <d v="2020-12-31T00:00:00"/>
    <s v="1 Sensibilización semestral "/>
    <s v="Se realizó una jornada de sensibilización  con el tema &quot;Inducción-Reinducción PIGA (Política y 5 programas base)&quot;, la cual se convocó mediante memorando interno y correo electrónico masivo a todos los funcionarios. Esta sensibilización fue efectuada el 28 de febrero, por disponiblidad del auditorio, pese a que la fecha de inicio de la actividad de contgrol es 1 de marzo._x000a__x000a_Desde la Oficina Asesora de Planeación se desarrollará una nueva jornada de sensibilización para reforzar en los trabajadores y contratistas de la entidad el conocimiento y las obligaciones del PIGA._x000a__x000a_Porcentualmente, para el presente corte, la actividad registra un avance del 50%. "/>
    <s v="Durante el perido de seguimiento reportado no se realizo avance en el desarrollo de esta actividad, no obstante se espera generar avance para el siguiente periodo de medicion, cumpliendo con los tiempos propios de la actividad"/>
    <n v="0"/>
    <s v="NA"/>
    <n v="1"/>
    <n v="0.5"/>
  </r>
  <r>
    <x v="0"/>
    <m/>
    <m/>
    <m/>
    <m/>
    <m/>
    <m/>
    <s v="Programación de actividades que requieren de recursos financieros,  los cuales no han sido asignados presupuestalmente"/>
    <s v="Retrasos o no ejecución de actividades del plan de acción de la política de Gestión Ambiental de la entidad por falta de recursos financieros, conllevando incumpliento en la resolución 242 - 2014 - Secretaría Distrital de Ambiente"/>
    <m/>
    <m/>
    <m/>
    <m/>
    <m/>
    <m/>
    <s v="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
    <s v="Presupuesto asignado para la ejecución del Plan de Acción PIGA"/>
    <s v="Jefe Oficina Asesora de Planeación_x000a_Gestor Ambiental o Referente Ambiental"/>
    <d v="2020-06-01T00:00:00"/>
    <d v="2020-10-31T00:00:00"/>
    <s v="Propuesta estructurada de Plan de Acción con los recursos financieros requeridos"/>
    <s v="No Aplica para el presente corte."/>
    <s v="Se envía correo a Oficina Asesora de Planeación solicitando incluir actividades del PIGA que requieren presupuesto ._x000a__x000a_La oficina Asesora de Planeación incluyó las actividades dentro del anteproyecto de presupuesto._x000a__x000a_Se proyecto Plan de Acción del PIGA para la vigencia 2021, el cual estará sujeto a revisión y aprobación de la Secretaría Distrital de Ambiente en diciembre de 2020, de acuerdo a lo establecido en la Resolución 242 de 2014"/>
    <n v="1"/>
    <n v="6"/>
    <n v="1"/>
    <n v="0.5"/>
  </r>
  <r>
    <x v="0"/>
    <s v="Formulación, reformulación y/o actualización y seguimiento a los proyectos de inversión_x000a_Formulación y seguimiento de indicadores"/>
    <s v=" Oficina Asesora de Planeación "/>
    <s v="Jefe Oficina Asesora de Planeación"/>
    <s v="Expedición de concepto de viabilidad sin el debido soporte idóneo de solicitud firmado por el ordenador del gasto. "/>
    <s v="Elaborar un concepto de viabilidad sin la firma del ordenador del gasto a sabiendas que este puede ignorar la solicitud."/>
    <s v="Corrupción "/>
    <s v="Interés en adelantar el tramite de solicitud de un CDP"/>
    <s v="Que se adelante un proceso de contratación sin el consentimiento del ordenador del gasto. "/>
    <s v="Improbable"/>
    <s v="Mayor"/>
    <s v="Alto "/>
    <s v="Fuerte"/>
    <s v="Alto"/>
    <s v="Compartir"/>
    <s v="Realizar 1 sensibilización sobre la ética de los servidores públicos, a los enlaces de Proyectos"/>
    <s v="Listado de asistencia y presentaciones"/>
    <s v="_x000a_Jefe  Oficina Asesora de Planeación_x000a_Enlaces Proyectos_x000a__x000a_"/>
    <d v="2020-02-01T00:00:00"/>
    <d v="2020-07-31T00:00:00"/>
    <s v="Una (1) Sensibilización efectuada"/>
    <s v="La sensibilización no se ha realizado, pero para el trabajo virtual en la elaboración de viabilidades, la Oficina Asesora de Planeación ha establecido que los Gerentes de cada proyecto, son quienes deben enviar la solicitud para que sea aceptada, y los enlaces de proyecto solo realizaran las viabilidades enviadas a solicitud porm parte de la Jefe de la OAP, ademas se establecieron códigos de seguridad para las viabilidades generadas de cada uno de los Proyectos de Inveresión, los cuales una vez realizada la viabilidad, se envian al correo de la Jefe de la OAP, para su correspondiente firma, esto como control desde la Oficina Asesora de Planeación y validez de la viabilidad. _x000a__x000a_para el presente corte, la actividad registra un avance del 25%. "/>
    <s v="Cada uno de los enlaces de la OAP, relizó con los enlaces de los PI de cada una de las Direcciones, reuniones vituales - telefónicas, con el fin de  indicar la importancia del manejo del plan de adquisiciones, de las solicitudes de viabilidad y las solicitudes de modificaciones. Para el caso de solicitudes de viabilidad, se efectuará mediante memo debidamente firmado por el jefe del área (Gerentes de proyectos de inversión) y acompañados por los estudios previos cuando sea el caso y que se encuentren debidamente firmados. "/>
    <n v="1"/>
    <n v="7"/>
    <n v="0"/>
    <n v="0"/>
  </r>
  <r>
    <x v="1"/>
    <s v="Procedimiento administración y gestión de contenidos en web e intranet."/>
    <s v="Oficina Asesora de Comunicaciones "/>
    <s v="Jefe Oficina Asesora de Comunicaciones "/>
    <s v="Demora en la respuesta a los requerimientos de las áreas que originan la información para publicación.   "/>
    <s v="No publicar en la Página Web de la entidad toda la información que por normatividad se debe hacer y todas las acciones y encuentros de participación ciudadana realizadas con nuestros beneficiarios son una obligación que nos permite mejorar la interacción. "/>
    <s v="Estratégico"/>
    <s v="_x000a_Entrega de información fuera de las fechas establecidas para publicación."/>
    <s v=" _x000a_Hallazgos por parte de los entes de control internos y externos"/>
    <s v="Posible"/>
    <s v="Menor"/>
    <s v="Moderado"/>
    <s v="Débil"/>
    <s v="Moderado"/>
    <s v="EVITAR"/>
    <s v="Realizar una pieza grafica y/o audivisual que permita describir el procediemiento, los tiempos para las solicitudes y responsables para la solicitud de publicaciones "/>
    <s v="Pieza grafica y/o audiovisual socializada"/>
    <s v="Jefe Oficina Asesora de Comunicaciones "/>
    <d v="2020-01-31T00:00:00"/>
    <d v="2020-12-31T00:00:00"/>
    <s v="Pieza grafica y/o audivisual elaborada/Pieza grafica y/o audivisual socializada"/>
    <s v="En el mes de enero se realizó pieza gráfica en la cual se socializó la versión preliminar del Mapa de Risgos - Plan Anticorrupción y Atención al Ciudadano vigencia 2020, dicha socialización se realizó a través de la página web, redes sociales y canales internos de la entidad. "/>
    <s v="En los meses de mayo y agosto (13 may - 18 de agosto ) realizamos la publicación y socialización de las piezas graficas en los canales de comunicación institucionales internos y externos."/>
    <n v="0.66600000000000004"/>
    <n v="1"/>
    <n v="0"/>
    <n v="0"/>
  </r>
  <r>
    <x v="1"/>
    <m/>
    <m/>
    <m/>
    <m/>
    <m/>
    <m/>
    <s v="Falta de cronograma con fechas límite de entrega para publicaciones por parte de las áreas que la producen."/>
    <s v="Incumplimiento de lo establecido en la ley cuando ello establece tiempos para publicar."/>
    <m/>
    <m/>
    <m/>
    <m/>
    <m/>
    <m/>
    <s v="Diseñar un cronograma que contenga tiempos de publicación, fechas y responsables para el cumplimiento de requisitos legales relacionado con publicaciones."/>
    <s v="Cronograma "/>
    <s v="Jefe Oficina Asesora de Comunicaciones "/>
    <d v="2020-01-31T00:00:00"/>
    <d v="2020-12-31T00:00:00"/>
    <s v="Cronograma proyectado / cronograma elaborado"/>
    <m/>
    <s v="El cronograma y/o esquema de publicación es de permanente consulta en la pagina web de la entidad pues allí quedaron establecidas fechas y responsables de las publicaciones para realizar de manera oportuna por las diferentes áreas de la entidad, esta acción se reporta a corte 31 de agosto de 2020"/>
    <n v="0.66600000000000004"/>
    <n v="2"/>
    <n v="1"/>
    <n v="0.66666666666666663"/>
  </r>
  <r>
    <x v="1"/>
    <s v="Community manager administrador de redes sociales y/o medios digitales"/>
    <s v="Oficina Asesora de Comunicaciones "/>
    <s v="Jefe Oficina Asesora de Comunicaciones "/>
    <s v="Omitir o retardar voluntariamente la publicación  de información."/>
    <s v="Este riesgo está asociado a la no publicación de las solicitudes de las diferentes áreas para un beneficio especifico o el retraso en la entrega de la información pública. "/>
    <s v="Corrupción "/>
    <s v="Baja cohesión institucional y compromiso para la entrega de información pública"/>
    <s v="Incumplimiento en la aplicación de la ley 1712 de 2014 que llevaría a sanciones legales. "/>
    <s v="Rara vez"/>
    <s v="Moderado"/>
    <s v="Alto "/>
    <s v="Fuerte"/>
    <s v="Moderado"/>
    <s v="EVITAR"/>
    <s v="Diseñar un cronograma que contenga tiempos de publicación, fechas y responsables para el cumplimiento de requisitos legales relacionado con publicaciones."/>
    <s v="Cronograma "/>
    <s v="Jefe Oficina Asesora de Comunicación"/>
    <d v="2020-01-22T00:00:00"/>
    <d v="2020-12-31T00:00:00"/>
    <s v="Cronograma proyectado / cronograma elaborado"/>
    <s v="Se realizó diseño del cronograma de publicación, el cual contiene los tiempos de publicación, fechas y responsables para el cumplimiento de requisitos legales relacionado con publicaciones, dicho cronograma se encuentra publicado en la página web de la entidad en la siguiente ruta: https://www.cajaviviendapopular.gov.co/sites/default/files/BORRADOR%20CRONOGRAMA%20DE%20PUBLICACI%C3%93N%20DE%20INFORMACI%C3%93N%20DE%20LA%20P%C3%81GINA%20WEB%20DE%20LA%20CAJA%20DE%20LA%20VIVIENDA%20POPULAR%202020.xlsx"/>
    <s v="El cronograma para la gestión de Community manager y la  administrador de redes sociales y/o medios digitales se remite a las parrillas o sinergías que elabora Alcaldia de Bogotá para el apoyo de campañas en redes sociales sobre los eventos de la Entidad para ser difundidos en fechas y horas previamente acordadas._x000a__x000a_La CVP tiene una parrilla de manejo interno para socializar las campañas en cuentas de redes sociales Twitter y Facebook, Instagram y Youtube."/>
    <n v="0.66600000000000004"/>
    <n v="2"/>
    <n v="0"/>
    <n v="0"/>
  </r>
  <r>
    <x v="1"/>
    <m/>
    <m/>
    <m/>
    <m/>
    <m/>
    <m/>
    <s v="Baja disposición para la publicación de información sobre contratación, talento humano y gestión de bienes y servicios"/>
    <s v="Baja disposición para la publicación de información sobre contratación, talento humano y gestión de bienes y servicios"/>
    <m/>
    <m/>
    <m/>
    <m/>
    <m/>
    <m/>
    <m/>
    <m/>
    <m/>
    <m/>
    <m/>
    <m/>
    <m/>
    <m/>
    <m/>
    <m/>
    <m/>
    <m/>
  </r>
  <r>
    <x v="2"/>
    <s v="208-DJ-Pr-15 GESTIÓN DE REQUERIMIENTOS DE REVISIÓN DE_x000a_LEGALIDAD DE ACTOS ADMINISTRATIVOS, CONCEPTOS_x000a_Y PRONUNCIAMIENTOS JURÍDICOS"/>
    <s v="Dirección Jurídica"/>
    <s v="Director Jurídico"/>
    <s v="Emitir conceptos errados por desconocimiento normativo o presentar duplicidad en conceptos ya emitidos."/>
    <s v="Debido al constante cambio normativo, se puede presentar desactualización en la normatividad vigente por parte de los profesionales adscritos a la Dirección. _x000a_O_x000a_Por falta de verificación de los Conceptos que han sido emitidos por esta Dirección, se pueden presentar Conceptos con duplicidad.  _x000a_       "/>
    <s v="Operación "/>
    <s v="Desconocimiento de la normatividad vigente."/>
    <s v="Aplicación inadecuada de la normatividad vigente, que puede generar perdida de Procesos Judiciales o  sanciones."/>
    <s v="Improbable"/>
    <s v="Menor"/>
    <s v="Bajo"/>
    <s v="Moderado"/>
    <s v="Moderado"/>
    <s v="ACEPTAR "/>
    <s v="Dado el nivel residual del riesgo este se asume."/>
    <s v="No aplica"/>
    <s v="Director Jurídico - Apoyo a la Supervisión"/>
    <s v="N/A"/>
    <s v="N/A"/>
    <s v="No aplica"/>
    <s v="Riesgos Asumido _x000a__x000a_N.A."/>
    <s v="NA"/>
    <n v="0"/>
    <s v="NA"/>
    <m/>
    <m/>
  </r>
  <r>
    <x v="2"/>
    <m/>
    <m/>
    <m/>
    <m/>
    <m/>
    <m/>
    <s v="Cambios normativos no identificados"/>
    <s v="Incumplimiento en la normatividad vigente."/>
    <m/>
    <m/>
    <m/>
    <m/>
    <m/>
    <m/>
    <s v="Dado el nivel residual del riesgo este se asume."/>
    <s v="No aplica"/>
    <s v="Director Jurídico "/>
    <s v="N/A"/>
    <s v="N/A"/>
    <s v="No aplica"/>
    <m/>
    <s v="NA"/>
    <n v="0"/>
    <s v="NA"/>
    <m/>
    <m/>
  </r>
  <r>
    <x v="2"/>
    <m/>
    <m/>
    <m/>
    <m/>
    <m/>
    <m/>
    <s v="Manejo inadecuado de la información publicada en la carpeta de conceptos de calidad."/>
    <s v="Emitir Conceptos con duplicidad y/o Conceptos fuera de la normatividad vigente."/>
    <m/>
    <m/>
    <m/>
    <m/>
    <m/>
    <m/>
    <s v="Dado el nivel residual del riesgo este se asume."/>
    <s v="No aplica"/>
    <s v="Director Jurídico - Apoyo a la Supervisión"/>
    <s v="N/A"/>
    <s v="N/A"/>
    <s v="No aplica"/>
    <m/>
    <s v="NA"/>
    <n v="0"/>
    <s v="NA"/>
    <m/>
    <m/>
  </r>
  <r>
    <x v="2"/>
    <s v="208-DJ-Pr-07 - REGISTRO Y APODERAMIENTO DE PROCESOS JUDICIALES"/>
    <s v="Dirección Jurídica"/>
    <s v="Director Jurídico"/>
    <s v="Procesos Judiciales sin Apoderado a cargo, y/o sin seguimiento."/>
    <s v="Debido a la rotación que se presenta de Abogados Apoderados, los Procesos Jurídicos pueden quedar desprotegidos ante cualquier actuación que se presente, por falta de seguimiento._x000a_"/>
    <s v="Operación"/>
    <s v="Rotación de los Abogados Apoderados."/>
    <s v="Perdida de Procesos Judiciales por falta de seguimiento o incumplimiento a requerimientos de juzgados."/>
    <s v="Posible"/>
    <s v="Menor"/>
    <s v="Moderado"/>
    <s v="Moderado"/>
    <s v="Moderado"/>
    <s v="EVITAR"/>
    <s v="Diseñar protocolo de entrenamiento al cargo."/>
    <s v="Protocolo de entrenamiento diseñado y publicado."/>
    <s v="Director Jurídico - Apoyo a la Supervisión"/>
    <d v="2020-02-03T00:00:00"/>
    <d v="2020-05-29T00:00:00"/>
    <s v="1  Formato - Protocolo Entrenamiento "/>
    <s v="La actividad con corte a 30 de abril 2020, se encuentra en elaboración  del  Formato Protocolo de Entrenamiento, en el mes de mayo se oficializara y publicara de acuerdo al procedimiento para tal fin, en este orden la actividad se cumplirá con la fecha estipulada para su ejecución._x000a__x000a_Para este corte se cuenta con un avance del 25%"/>
    <s v="No se presentó avance de esta actividad para este corte y la actividad ya se encuentra vencida"/>
    <n v="0"/>
    <s v="NA"/>
    <n v="1"/>
    <n v="0.25"/>
  </r>
  <r>
    <x v="2"/>
    <m/>
    <m/>
    <m/>
    <m/>
    <m/>
    <m/>
    <s v="Falta de seguimiento y control de los Procesos asignados."/>
    <s v="Perdida de Procesos Judiciales por falta de seguimiento o incumplimiento a requerimientos de juzgados."/>
    <m/>
    <m/>
    <m/>
    <m/>
    <m/>
    <m/>
    <s v="Realizar reuniones mensuales entre el Abogado Apoderado y el apoyo a la Supervisión, para verificar que las actuaciones se encuentren actualizadas en Siproj."/>
    <s v="Actas de Reunión de seguimiento a contrato."/>
    <s v="Director Jurídico - Apoyo a la Supervisión"/>
    <d v="2020-02-03T00:00:00"/>
    <d v="2020-12-31T00:00:00"/>
    <s v="Numero de actas de reuniones de seguimiento a contratos / 11 actas de reuniones programadas"/>
    <s v="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_x000a_Teniendo en cuenta que son 11 reuniones programas en el año, ya se ha cumplido con 2 para un porcentaje de cumplimiento del 25%"/>
    <s v="Para el periodo comprendido entre mayo y agosto 2020, se han ejecutado las reuniones programadas denominadas reunión de supervisión y seguimiento, ejecutándose 1 reunión al mes así: para el mes de mayo fue realizada el 15/05/2020, en junio el 05/06/2020, en julio el 13/07/2020 y en agosto el 20/08/2020 todas de manera virtual. Se continua con la programación mensual de las reuniones. _x000a_Teniendo en cuenta que son 11 reuniones programas en el año, ya se ha cumplido con 6 para un porcentaje de cumplimiento del 54%"/>
    <n v="0.54"/>
    <s v="NA"/>
    <n v="1"/>
    <n v="0.18181818181818182"/>
  </r>
  <r>
    <x v="2"/>
    <m/>
    <m/>
    <m/>
    <m/>
    <m/>
    <m/>
    <s v="Desactualización de SIPROJ - WEB."/>
    <s v="Perdida de Procesos Judiciales por falta de seguimiento o incumplimiento a requerimientos de juzgados."/>
    <m/>
    <m/>
    <m/>
    <m/>
    <m/>
    <m/>
    <s v="Realizar reuniones mensuales entre el Abogado Apoderado y el apoyo a la Supervisión, para verificar que las actuaciones se encuentren actualizadas en Siproj."/>
    <s v="Actas de Reunión de seguimiento a contrato."/>
    <s v="Director Jurídico - Apoyo a la Supervisión"/>
    <d v="2020-02-03T00:00:00"/>
    <d v="2020-12-31T00:00:00"/>
    <s v="Numero de actas de reuniones de seguimiento a contratos / 11 actas de reuniones programadas"/>
    <m/>
    <m/>
    <n v="0.54"/>
    <s v="NA"/>
    <n v="1"/>
    <n v="0.18181818181818182"/>
  </r>
  <r>
    <x v="2"/>
    <s v="Acuerdo 01 de 2018 Por el cual se adopta el Comité de Conciliaciones de la CVP. (Capitulo ll Articulo. 10). "/>
    <s v="Dirección Jurídica"/>
    <s v="Director Jurídico"/>
    <s v="Incumplir la periodicidad en que el Comité de Conciliaciones se debe reunir."/>
    <s v="Teniendo en cuenta el Establece el artículo 2.2.4.3.1.2.4. del Decreto 1069 de 2015 y así como el Articulo 10 del capitulo ll del Acuerdo 010 de 2018 de la CVP. El Comité de Conciliación debera reunirse dos veces al mes de manera ordinaria y extraordinaria las veces que lo amerite."/>
    <s v="Cumplimiento "/>
    <s v="Desconocimiento normativo"/>
    <s v="Incumplimiento en la ejecución de las reuniones obligatorias del Comité de Conciliación."/>
    <s v="Posible"/>
    <s v="Menor"/>
    <s v="Moderado"/>
    <s v="Débil"/>
    <s v="Menor"/>
    <s v="EVITAR "/>
    <s v="Diseñar protocolo de entrenamiento al cargo, teniendo en cuenta el Secretario del Comité de Conciliaciones."/>
    <s v="Protocolo de entrenamiento diseñado y publicado."/>
    <s v="Director Jurídico"/>
    <d v="2020-02-03T00:00:00"/>
    <d v="2020-05-29T00:00:00"/>
    <s v="1  Formato - Protocolo Entrenamiento "/>
    <s v="La actividad con corte a 30 de abril 2020 se encuentra en elaboración del Formato Protocolo de Entrenamiento, en el cual se tendrá en cuenta las actividades del Secretario del Comité de Conciliaciones._x000a_En el mes de mayo se oficializará y publicará de acuerdo con el procedimiento para tal fin, en este orden la actividad se cumplirá con la fecha estipulada para su ejecución._x000a__x000a_Para este corte se cuenta con un avance del 25%"/>
    <s v="No se presentó avance de esta actividad para este corte y la actividad ya se encuentra vencida"/>
    <n v="0"/>
    <s v="NA"/>
    <n v="1"/>
    <n v="0.25"/>
  </r>
  <r>
    <x v="2"/>
    <m/>
    <m/>
    <m/>
    <m/>
    <m/>
    <m/>
    <s v="Cuando se cambia el Secretario del Comité, no se realiza inducción a puesto de trabajo."/>
    <s v="Incumplimiento en la ejecución de las reuniones obligatorias del Comité de Conciliación."/>
    <m/>
    <m/>
    <m/>
    <m/>
    <m/>
    <m/>
    <s v="Diseñar protocolo de entrenamiento al cargo, teniendo en cuenta el Secretario del Comité de Conciliaciones."/>
    <s v="Protocolo de entrenamiento diseñado y publicado."/>
    <s v="Director Jurídico"/>
    <d v="2020-02-03T00:00:00"/>
    <d v="2020-05-29T00:00:00"/>
    <s v="1  Formato - Protocolo Entrenamiento "/>
    <m/>
    <m/>
    <n v="0"/>
    <s v="NA"/>
    <n v="1"/>
    <n v="0.25"/>
  </r>
  <r>
    <x v="2"/>
    <s v="208-DJ-Pr-08 SEGUIMIENTO A PROCESOS JUDICIALES"/>
    <s v="Dirección Jurídica "/>
    <s v="Director Jurídico"/>
    <s v="Manipulación de información judicial o administrativa para el favorecimiento de terceros"/>
    <s v="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
    <s v="Corrupción"/>
    <s v="Presencia de Soborno o Cohecho por parte de un tercero."/>
    <s v="1. Pérdida, daño, perjuicio, o detrimento patrimonial para la entidad._x000a_2. Afectación del buen nombre y reconocimiento de la entidad."/>
    <s v="Rara vez"/>
    <s v="Catastrófico"/>
    <s v="Alto"/>
    <s v="Moderado"/>
    <s v="Alto"/>
    <s v="COMPARTIR "/>
    <s v="Realizar reuniones mensuales entre el Abogado Apoderado y el apoyo a la Supervisión, para verificar que las actuaciones se encuentren actualizadas en Siproj."/>
    <s v="Actas de Reunión de seguimiento a contrato."/>
    <s v="Director Jurídico - Apoyo a la Supervisión"/>
    <d v="2020-02-03T00:00:00"/>
    <d v="2020-12-31T00:00:00"/>
    <s v="Numero de actas de reuniones de seguimiento a contratos / 11 actas de reuniones programadas"/>
    <s v="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_x000a_Teniendo en cuenta que son 11 reuniones programas en el año, ya se ha cumplido con 2 para un porcentaje de cumplimiento del 25%"/>
    <s v="Para el periodo comprendido entre mayo y agosto 2020, se han ejecutado las reuniones programadas denominadas reunión de supervisión y seguimiento, ejecutándose 1 reunión al mes así: para el mes de mayo fue realizada el 15/05/2020, en junio el 05/06/2020, en julio el 13/07/2020 y en agosto el 20/08/2020 todas de manera virtual. Se continua con la programación mensual de las reuniones. _x000a_Teniendo en cuenta que son 11 reuniones programas en el año, ya se ha cumplido con 6 para un porcentaje de cumplimiento del 54%"/>
    <n v="0.54"/>
    <s v="NA"/>
    <n v="1"/>
    <n v="0.18181818181818182"/>
  </r>
  <r>
    <x v="2"/>
    <m/>
    <m/>
    <m/>
    <m/>
    <m/>
    <m/>
    <s v="Manipulación de Informes."/>
    <s v="1. Mala toma de decisiones._x000a_2. Pérdida de credibilidad."/>
    <m/>
    <m/>
    <m/>
    <m/>
    <m/>
    <m/>
    <s v="El apoyo a la Supervisión realiza reuniones mensuales con el Abogado Apoderado para verificar que las actuaciones se encuentren actualizadas en Siproj."/>
    <s v="Actas de Reunión de seguimiento a contrato."/>
    <s v="Director Jurídico - Apoyo a la Supervisión"/>
    <d v="2020-02-03T00:00:00"/>
    <d v="2020-12-31T00:00:00"/>
    <s v="Numero de actas de reuniones de seguimiento a contratos / 11 actas de reuniones programadas"/>
    <m/>
    <m/>
    <n v="0.54"/>
    <s v="NA"/>
    <n v="1"/>
    <n v="0.18181818181818182"/>
  </r>
  <r>
    <x v="3"/>
    <s v="Procedimiento Reubicación Definitiva"/>
    <s v="Dirección de Reasentamientos Humanos"/>
    <s v="Director(a) de Reasentamientos Humanos"/>
    <s v="Inapropiado manejo de los archivos físicos de la Dirección de Reasentamientos"/>
    <s v="Malas practicas en el manejo de los expedientes"/>
    <s v="Operación"/>
    <s v="Sustracción indebida y/o alteración de documentos de los expedientes por desconocimiento de los procedimientos de la dirección"/>
    <s v="Perdida de la información y trazabilidad en los procesos._x000a_Afectación en la toma de decisiones."/>
    <s v="Casi Seguro"/>
    <s v="Menor"/>
    <s v="Alto"/>
    <s v="Fuerte"/>
    <s v="Insignificante"/>
    <s v="Compartir"/>
    <s v="Actualizar cinco procedimientos del proceso de Reasentamientos Humanos estableciendo claramente los responsables y puntos de control para el correcto uso de los expedientes. "/>
    <s v="Cinco Procedimientos del proceso de la Dirección de Reasentamientos Humanos actualizados y socializados"/>
    <s v="Director de Reasentamientos"/>
    <d v="2020-02-01T00:00:00"/>
    <d v="2020-12-31T00:00:00"/>
    <s v="(# de procedimientos actualizados / 5 procedimientos)*100"/>
    <s v="Se realizó reunión el dia 22 de enero para iniciar la gestión de modificación del procedimiento de Reubicación Definitiva, pero aún no se ha realizado la modificación. Y no se ha iniciado la modificación de los otros procedimientos. Correo electrónico del 16-04-2020. Adicionalmente, Se realizó la modificación del formato REAS-Ft-103 FORMATO PARA PRESTAMO Y DEVOLUCIÓN DE EXPEDIENTES. Correo enviado el 22-04-2020. _x000a_Avance: 6%"/>
    <s v="1. Se realizó modificación del Procedimiento de Reubicación Definitiva 208-REAS-Pr-05, mediante memorando 2020IE6123 del 09 de junio de 2020. Pantallazo con versión y fecha de actualización. Se envío correo el 19 de junio de 2020 socializando la modificación del procedimiento de Reubicación Definitiva._x000a__x000a_2. Se realizó modificación del Procedimiento de Relocalización Transitoria 208-REAS-Pr-06, memorando 2020IE7090 del 10 de agosto de 2020. Pantallazo con versión y fecha de actualización. Se envío correo el 26 de agosto de 2020 socializando la modificación del procedimiento de Relocalización Transitoria._x000a__x000a_3. Se realizó modificación del Procedimiento de Adquisición de Predios 208-REAS-Pr-04, memorando 2020IE7091 del 10 de agosto de 2020. Pantallazo con versión y fecha de actualización. Se envío correo el 26 de agosto de 2020 socializando la modificación del procedimiento de Adquisición de Predios._x000a_Avance 60% (3/5)"/>
    <n v="0.6"/>
    <n v="1"/>
    <n v="1"/>
    <n v="0.6"/>
  </r>
  <r>
    <x v="3"/>
    <m/>
    <m/>
    <m/>
    <m/>
    <m/>
    <m/>
    <s v=" Falta de transferencia oportuna de los documentos generados para la actualización del expediente."/>
    <s v="Perdida de la información y trazabilidad en los procesos._x000a_Afectación en la toma de decisiones que recae en la misionalidad del proceso._x000a_"/>
    <m/>
    <m/>
    <m/>
    <m/>
    <m/>
    <m/>
    <s v="Equipo del proceso &quot;Reasentamientos Humanos&quot; socializado."/>
    <s v="Listado de asistencia, registro fotográfico y presentación de socialización."/>
    <s v="Director de Reasentamientos"/>
    <d v="2020-02-01T00:00:00"/>
    <d v="2020-12-31T00:00:00"/>
    <s v="(Socializaciones realizadas / 1 socialización programada)*100"/>
    <s v="Todavía no se registran avances en esta acción._x000a__x000a_Avance: 0%"/>
    <s v="Se realizó socialización de los procedimientos con el equipos social de Reas. Correo electrónico con citación el 28 de agosto para socialización con el equipo social, presentación y lista de asistencia. La socialización se realizará a 10 grupos.  Citación a socialización 3 de septiembre de 2020 a los grupos de trabajo en 5 citaciones._x000a_Avance 10%  (0,1/1)"/>
    <n v="0.1"/>
    <n v="2"/>
    <n v="1"/>
    <n v="0.05"/>
  </r>
  <r>
    <x v="3"/>
    <s v="Procedimiento Reubicación Definitiva"/>
    <s v="Dirección de Reasentamientos Humanos"/>
    <s v="Director(a) de Reasentamientos Humanos"/>
    <s v="Inconsistencia en la información presentada en el Sistema de Información Geográfica."/>
    <s v="Reporte erróneo y a destiempo de la información de las familias del programa"/>
    <s v="Operación"/>
    <s v="Desconocimiento de los procedimientos de la Dirección "/>
    <s v="Perdida de la información y trazabilidad en los procesos._x000a_Afectación en la toma de decisiones._x000a_"/>
    <s v="Casi Seguro"/>
    <s v="Menor"/>
    <s v="Alto"/>
    <s v="Fuerte"/>
    <s v="Insignificante"/>
    <s v="Compartir"/>
    <s v="Verificar mensualmente la información de 5 expedientes activos aperturados desde el 01 de enero de 2018, contrastada contra el sistema de información geográfica para su actualización en los casos que aplique."/>
    <s v="Evidencias de la Información del expediente actualizada en el GIS"/>
    <s v="Director de Reasentamientos"/>
    <d v="2020-02-01T00:00:00"/>
    <d v="2020-12-31T00:00:00"/>
    <s v="( # expedientes verificados / 55 expedientes programados ) *100"/>
    <s v="Se realizó la revisión de 15 expedientes los cuales se encuentran actualizados en el GIS_x000a_2018-CP19-16530, 2018-CP19-16728, 2018-CP19-16330, 2018-CP19-16429, 2018-CP19-16878, 2018-CP19-16282, 2018-CP19-16501, 2018-CP19-16499, 2018-CP19-16485, 2018-CP19-16404, 2018-CP19-16383, 2018-CP19-16322, 2018-CP19-16318, 2018-CP19-16327, 2018-CP19-16556. Se evidencia el informe generado del GIS._x000a__x000a_Avance 27%"/>
    <s v="Se realizó la revisión de 20 expedientes los cuales se encuentran actualizados en el GIS_x000a_2018-CP19-16388, 2018-CP19-16587, 2018-CP19-16814, 2018-CP19-16527, 2018-CP19-16524, 2018-CP19-16335, 2018-CP19-16703, 2018-CP19-16609, 2018-CP19-16762, 2018-CP19-16626, 2018-CP19-16360, 2018-CP19-16543, 2018-CP19-16321, 2018-CP19-16699, 2018-CP19-16684, 2018-CP19-16329, 2018-CP19-16418, 2018-CP19-16337, 2018-CP19-16319, 2018-CP19-16354. Se evidencia informe generado del GIS._x000a_Avance 64% (35/55)"/>
    <n v="0.64"/>
    <n v="3"/>
    <n v="1"/>
    <n v="0.63636363636363635"/>
  </r>
  <r>
    <x v="3"/>
    <m/>
    <m/>
    <m/>
    <m/>
    <m/>
    <m/>
    <m/>
    <m/>
    <m/>
    <m/>
    <m/>
    <m/>
    <m/>
    <m/>
    <s v="Optimizar instructivo 208-REAS-In-06 INSTRUCTIVO DE CARGUE Y ACTUALIZ DE INF DE LOS PROCESOS REAS EN GIS Vr1 Estableciendo puntos de control para su aplicación efectiva"/>
    <s v="Instructivo modificado"/>
    <s v="Director de Reasentamientos"/>
    <d v="2020-06-01T00:00:00"/>
    <d v="2020-12-31T00:00:00"/>
    <s v="Un instructivo modificado"/>
    <s v="No se ha realizado la modificación del instructivo. _x000a__x000a_La Acción inicia en junio de 2020."/>
    <s v="Se realizó reunión el 26 de agosto de 2020, se evidencia Registro de Reunión donde se determinó la estrategia para el establecimiento de los puntos de control en el instructivo de cargue de información al GIS 208-REAS-In-06 y se estableció un peso porcentual para cada acción.   _x000a_Avance 20% (1 acción 20%)"/>
    <n v="0.2"/>
    <n v="4"/>
    <n v="1"/>
    <n v="0.2"/>
  </r>
  <r>
    <x v="3"/>
    <m/>
    <m/>
    <m/>
    <m/>
    <m/>
    <m/>
    <s v="Alta rotación de personal que no facilita el adecuado manejo de la herramienta disponible por curva de aprendizaje."/>
    <s v="Inoportunidad en la actualización del Sistema de Información Geográfica."/>
    <m/>
    <m/>
    <m/>
    <m/>
    <m/>
    <m/>
    <s v="Dos mesas de trabajo en las que se aborde el diseño de un esquema de entrenamiento para el desarrollo efectivo de las obligaciones de los contratistas y funcionarios de la Dirección."/>
    <s v="Dos actas de mesa de trabajo"/>
    <s v="Director de Reasentamientos"/>
    <d v="2020-02-01T00:00:00"/>
    <d v="2020-12-31T00:00:00"/>
    <s v="(# de mesas de trabajo desarrolladas/ 2 mesas de trabajo programadas)*100"/>
    <s v="Dadas las circunstancias laborales que actualmente se presentan en Colombia, no se han podido realizado mesas de trabajo. _x000a__x000a_Avance: 0%"/>
    <s v="Se realizó reunión el 23 de junio con el equipo de trabajo de Reasentamientos, Dirección Corporativa y la Subdirección Administrativa con el fin de establecer las obligaciones contractuales para garantizar la entrega de documentos y la actualización de los sistemas de información. Se evidencia registro de reunión de la primera mesa de trabajo correos electrónicos._x000a_Avance 50% (1/2)"/>
    <n v="0.5"/>
    <n v="5"/>
    <n v="1"/>
    <n v="0.5"/>
  </r>
  <r>
    <x v="3"/>
    <s v="Procedimiento Reubicación Definitiva"/>
    <s v="Dirección de Reasentamientos Humanos"/>
    <s v="Director(a) de Reasentamientos Humanos"/>
    <s v="Retraso en la aplicación efectiva de los programas de la Dirección de Reasentamientos."/>
    <s v="Persistencia en la situación de los beneficiarios que origina la vinculación al programa de reasentamientos en periodos superiores a 3 años."/>
    <s v="Operación"/>
    <s v="Falta de corresponsabilidad de los hogares en cuanto al cumplimiento de los requisitos legales previstos para su reubicación y búsqueda de su alternativa habitacional definitiva."/>
    <s v="Imposibilidad para acceder a una solución habitacional definitiva."/>
    <s v="Casi Seguro"/>
    <s v="Menor"/>
    <s v="Alto"/>
    <s v="Fuerte"/>
    <s v="Insignificante"/>
    <s v="Compartir"/>
    <s v="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
    <s v="Reporte de los procesos consultados en el GIS y en caso de que se requiera requerimientos."/>
    <s v="Director de Reasentamientos"/>
    <d v="2020-02-01T00:00:00"/>
    <d v="2020-12-31T00:00:00"/>
    <s v="( # procesos verificados / 55 procesos programados ) *100"/>
    <s v="Se realizó la verificación de 15 expedientes de los cuales todos tienen selección de vivienda._x000a_2017-Q03-14938,  2017-04-14930, 2017-04-14932, 2017-Q23-14943, 2017-19-14969, 2017-19-14967, 2017-19-14965, 2017-19-14963, 2017-Q09-14972, 2017-19-14959, 2017-19-14968, 2017-19-14964, 2017-19-14952, 2017-19-14958, 2017-19-14955._x000a_Se anexa base de selección de vivienda e imágenes del GIS._x000a__x000a_Avance: 27%"/>
    <s v="Se realizó la verificación de 20 expedientes de los cuales todos tienen selección de vivienda._x000a_2017-19-14977, 2017-08-14935, 2017-Q09-14970, 2017-08-14926, 2017-19-15043, 2017-08-14925, 2017-04-14981, 2017-04-14980, 2017-19-14978, 2017-Q20-15040, 2017-19-14954, 2017-08-14946, 2017-19-14985, 2017-08-14927, 2017-19-14989, 2017-19-14997, 2017-19-14995, 2017-19-14966, 2017-19-14990, 2017-08-14949._x000a_Se anexa base de selección de vivienda e imágenes del GIS._x000a_Avance: 64% (35/55)"/>
    <n v="0.64"/>
    <n v="6"/>
    <n v="1"/>
    <n v="0.63636363636363635"/>
  </r>
  <r>
    <x v="3"/>
    <s v="Procedimiento relocalización transitoria"/>
    <s v="Dirección de Reasentamientos Humanos"/>
    <s v="Director(a) de Reasentamientos Humanos"/>
    <s v="Dar y/o recibir retribución alguna considerando que los tramites al interior de la entidad son gratuitos"/>
    <s v="Aceptar y/o proponer algún tipo de retribución, a cambio de la gestión de un trámite específico al interior de la entidad."/>
    <s v="Corrupción"/>
    <s v="Desconocimiento de los beneficiarios de la gratuidad de los procesos."/>
    <s v="Pagar por lo que es gratuito"/>
    <s v="Rara vez"/>
    <s v="Mayor"/>
    <s v="Alto"/>
    <s v="Fuerte"/>
    <s v="Alto"/>
    <s v="Compartir"/>
    <s v="Mediante la inclusión de un párrafo visible en los formatos de la dirección, donde se señale la gratuidad de los trámites y servicios prestados por la CVP e indicando los canales de denuncia."/>
    <s v="Modificación y socialización de los formatos con la inclusión de la información "/>
    <s v="Director de Reasentamientos"/>
    <d v="2020-02-01T00:00:00"/>
    <d v="2020-12-31T00:00:00"/>
    <s v="Formatos modificados"/>
    <s v="Todavía no se registran avances en esta acción ._x000a__x000a_Avance: 0%"/>
    <s v="Se realizó la inclusión del párrafo en el formato de Ayuda de memoria 208-REAS-Ft-06, que se le entrega a los beneficiarios asegurando que tengan conocimiento de la información. Memorando 2020IE7337. Se envía correo electrónico socializando la modificación con fecha 26 de agosto. El 28 de agosto se realizó socialización al equipo social, se evidencia asistencia a la reunión y presentación realizada._x000a_Avance 100% (1/1)_x000a__x000a_NOTA: El formato de Ayuda de memoria 208-REAS-Ft-06 es el único que la Dirección de Reasentamientos entrega al beneficiario."/>
    <n v="1"/>
    <n v="7"/>
    <n v="1"/>
    <n v="1"/>
  </r>
  <r>
    <x v="4"/>
    <s v="Estructuración de Proyectos Subsidio Distrital Mejoramiento de Vivienda_x000a__x000a_"/>
    <s v="Dirección de Mejoramiento de Vivienda_x000a__x000a_"/>
    <s v="Director de Mejoramiento de Vivienda_x000a__x000a_"/>
    <s v="Reproceso en la estructuración de subsidios de mejoramiento de vivienda"/>
    <s v="Presentar un hogar estructurado ante la SDHT, que no cumpla la normatividad establecida para la postulación al subsidio de mejoramiento de vivienda"/>
    <s v="Operación"/>
    <s v="Sistemas de información externos desactualizados."/>
    <s v="Devoluciones de proyectos estructurados por parte de la SDHT"/>
    <s v="Improbable"/>
    <s v="Insignificante"/>
    <s v="Bajo"/>
    <s v="Fuerte "/>
    <s v="Bajo"/>
    <s v="ACEPTAR"/>
    <s v="Ajustar el procedimiento 208-MV-Pr-06 ESTRUCTURACIÓN PROYECTOS SUBSIDIO DISTRITAL MV, donde se incluya una actividad que defina la solicitud de las bases de datos actualizadas a las diferentes entidades que suministran información para el desarrollo del proceso."/>
    <s v="Procedimiento 208-MV-Pr-06 ajustado"/>
    <s v="Director de Mejoramiento de Vivienda"/>
    <d v="2020-01-01T00:00:00"/>
    <d v="2020-12-31T00:00:00"/>
    <s v="Un Procedimiento ajustado y socializado"/>
    <s v="El día 21 de febrero, la Dirección de Mejoramiento de Vivienda, solicito mediante memorando 2020IE2994 la modificación del procedimiento 208-MV-Pr-06 Estructuración de Proyectos Subsidio Distrital Mejoramiento de Vivienda, donde se realiza la incorporación de la actividad de envío de oficios a las diferentes entidades, de las que se requiere información para el desarrollo del proceso, solicitando las bases de datos actualizadas para realizar los cruces de información._x000a__x000a_Para el presente corte, la actividad registra un avance del 50%. "/>
    <s v="Mediante memorando 2020IE2994 del 21 de febrero de 2020, la Dirección de Mejoramiento de Vivienda solicitó la modificación del procedimiento &quot;208-MV-Pr-06 Estructuración de Proyectos Subsidio Distrital Mejoramiento de Vivienda&quot;, donde se incorpora la actividad relacionada con la solicitud de las bases de datos actualizadas para realizar los cruces de información, que serán dirigidas a las diferentes entidades de las cuales se requiere esta información para el desarrollo del proceso._x000a__x000a_Esta modificación se hizo efectiva el 25 de febrero de 2020 mediante la actualización y publicación de la versión 6 del procedimiento  &quot;208-MV-Pr-06 &quot; la cual se encuentra en la carpeta de calidad, que puede ser consultada en la siguiente ruta: \\10.216.160.201\calidad\5. PROCESO MEJORAMIENTO DE VIVIENDA\PROCEDIMIENTOS\208-MV-Pr-06 ESTRUCTURACIÓN PROYECTOS SUBSIDIO DISTRITAL MV_x000a__x000a_Con estas acciones se da por cumplida al 100% la actividad de control prevista para presente vigencia y contribuirá con la mitigación del riesgo relacionado con el reproceso en la estructuración de subsidios de mejoramiento de vivienda."/>
    <n v="1"/>
    <n v="1"/>
    <n v="1"/>
    <n v="0.5"/>
  </r>
  <r>
    <x v="4"/>
    <m/>
    <m/>
    <m/>
    <m/>
    <m/>
    <m/>
    <s v="Desconocimiento de los procedimientos y lineamientos normativos para ejecutar los procesos de la Dirección."/>
    <s v="Reprocesos internos"/>
    <m/>
    <m/>
    <m/>
    <m/>
    <m/>
    <m/>
    <s v="Envío de oficios a las diferentes entidades distritales, de las que se requiere información para el desarrollo del proceso, solicitando las bases de datos actualizadas para realizar los cruces de información"/>
    <s v="Oficios enviados"/>
    <s v="Director de Mejoramiento de Vivienda"/>
    <d v="2020-01-01T00:00:00"/>
    <d v="2020-12-31T00:00:00"/>
    <s v="Oficios Enviados "/>
    <s v="Los oficios de solicitud de información a las diferentes entidades, no se han remitido aún, toda vez que la Secretaria Distrital del Habitat no ha realizado la priorizacion de los territorios para la vigencia 2020, con el fin de continuar con el proceso de asistencia técnica para el proceso de estructuracion de subsidios de mejoramiento de vivienda en la modalidad de habitabilidad."/>
    <s v="Debido a que a la fecha se está ejecutando la fase de aprestamiento para el proceso de asistencia técnica, en el marco de las metas definidas en el Plan de Desarrollo Distrital 2020-2024, la priorización de los territorios para la vigencia 2020, se encuentra en etapa de estructuración lo cual se ejecuata en coordinación con la Secretaria Distrital del Habitat, para la asignación de los subsidios de mejoramiento de vivienda en la modalidad de habitabilidad, no se ha presentado la necesidad técnica del envío de los oficios solicitando las bases de datos a las diferentes entidades, para el cruce de información requerido para determinar la viabilida técnica, jurídica y financiera de las viviendas y las condiciones socieconómicas de los hogares."/>
    <n v="0.2"/>
    <n v="2"/>
    <n v="0"/>
    <n v="0"/>
  </r>
  <r>
    <x v="4"/>
    <s v="Estructuración de Proyectos Subsidio Distrital Mejoramiento de Vivienda_x000a_"/>
    <s v="Dirección de Mejoramiento de Vivienda_x000a__x000a_"/>
    <s v="Director de Mejoramiento de Vivienda_x000a__x000a_"/>
    <s v="Realizar cobros a los beneficiarios por los servicios prestados"/>
    <s v="Que los funcionarios realicen cobros de dinero a beneficiarios, con el fin de favorecerlos durante el proceso de estructuración del subsidio"/>
    <s v="Corrupción "/>
    <s v="Intereses de terceros, contratistas y/o funcionarios en realizar cobros por el servicio prestado a la comunidad"/>
    <s v="Investigaciones por entes de control."/>
    <s v="Rara vez"/>
    <s v="Catastrófico "/>
    <s v="Alto"/>
    <s v="Fuerte "/>
    <s v="Alto"/>
    <s v="Compartir"/>
    <s v="Realizar campañas institucionales de prevención de la corrupción, a los funcionarios y/o contratistas de la Dirección en el que se resalte la necesidad de socializar a la comunidad frente a la gratuidad de los servicios que presta la CVP."/>
    <s v="Evidencias de campañas realizadas"/>
    <s v="Director de Mejoramiento de Vivienda"/>
    <d v="2020-01-01T00:00:00"/>
    <d v="2020-12-31T00:00:00"/>
    <s v="Campañas Anticorrupción socializadas"/>
    <s v="La Secretaria Distrital del Habitat no ha realizado aún la priorizacion de los territorios para la vigencia 2020, con el fin de poder continuar con la asistencia técnica para el proceso de estructuracion de subsidios de mejoramiento de vivienda en la modalidad de habitabilidad. Adicionalmente, se debe tener en cuent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mediante el cual se ordena el aislamiento preventivo obligatorio de todas las personas habitantes de la República de Colombia a partir del 25 de marzo hasta el 13 de abril de 2020, medida que fue ampliada el día 6 de marzo por la Presidencia de la República, hasta las 11:59 p.m. del 26 de marzo del 2020, se precisa que, esta medida nuevamente se amplió hasta mayo 11 de 2020 a las 11:59 p.m. según el Decreto 593 de 2020, debido a la emergencia sanitaria causada por el Coronavirus Covid-19. Por lo antes descrino no se ha podido dar inicio al proceso en campo, así como las campañas institucionales de prevención de la corrupción, a los funcionarios y/o contratistas de la Dirección en el que se resalte la necesidad de socializar a la comunidad frente a la gratuidad de los servicios que presta la CVP."/>
    <s v="Debido 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de 2020, mediante el cual se ordena el aislamiento preventivo obligatorio de todas las personas habitantes de la República de Colombia a partir del 25 de marzo hasta el 13 de abril de 2020, medida que se amplió hasta el 31 de agosto de 2020 a las 11:59 p.m., como consecuencia de la emergencia sanitaria causada por el Coronavirus Covid-19, no se pudo llevar a cabo el proceso en campo previsto para la presente vigencia, lo cual conllevó a que tampoco se pudieran realizar las campañas institucionales de prevención de la corrupción dirigida a los funcionarios y/o contratistas en la cual se resalte como un componente estratégico la necesidad de socializar con la comunidad la gratuidad de los servicios que presta la CVP. Todo lo anterior, en desarrollo del proceso de asistencia técnica para el proceso de estructuracion de subsidios de mejoramiento de vivienda en la modalidad de habitabilidad, lo cual _x000a_se debe tener una completa articulación con la Secretaría Distrital del Hábitat, en cada una de las etapas y en el proceso de priorizacion de los territorios para la vigencia 2020, de acuerdo con las metas previstas en el Plan de Desarrollo Distrital 2020-2024._x000a_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
    <n v="0.2"/>
    <n v="2"/>
    <n v="0"/>
    <n v="0"/>
  </r>
  <r>
    <x v="4"/>
    <m/>
    <m/>
    <m/>
    <m/>
    <m/>
    <m/>
    <s v="Desconocimiento de la gratuidad de los servicios prestados por la Dirección, por parte de la comunidad"/>
    <s v="Reclamos o denuncias por parte de la ciudadanía."/>
    <m/>
    <m/>
    <m/>
    <m/>
    <m/>
    <m/>
    <m/>
    <m/>
    <m/>
    <m/>
    <m/>
    <m/>
    <m/>
    <m/>
    <m/>
    <m/>
    <m/>
    <m/>
  </r>
  <r>
    <x v="4"/>
    <s v="Asistencia técnica para la obtención de licencias de construcción y/o actos de reconocimiento"/>
    <s v="Director de Mejoramiento de Vivienda"/>
    <s v="Dirección de Mejoramiento de Vivienda"/>
    <s v="Cobro por adelantar el proceso de asistencia técnica para el tramite de licencias de construcción y/o actos de reconocimiento ante curadurías urbanas."/>
    <s v="Que los funcionarios realicen cobros a los beneficiarios, por la inclusión del predio en el proceso de asistencia técnica para el tramite de la licencia de construcción y/o acto de reconocimiento"/>
    <s v="Corrupción"/>
    <s v="Intereses de terceros, contratistas y/o funcionarios por percibir recursos escudados en el servicio gratuito que presta la entidad."/>
    <s v="Investigaciones por entes de control._x000a_"/>
    <s v="Rara vez"/>
    <s v="Catastrófico "/>
    <s v="Alto"/>
    <s v="Fuerte "/>
    <s v="Alto"/>
    <s v="Compartir"/>
    <s v="Realizar campañas institucionales de prevención de la corrupción, a los funcionarios y/o contratistas de la Dirección en el que se resalte la necesidad de socializar a la comunidad frente a la gratuidad de los servicios que presta la CVP."/>
    <s v="Evidencias de campañas realizadas"/>
    <s v="Director de Mejoramiento de Vivienda"/>
    <d v="2020-01-01T00:00:00"/>
    <d v="2020-12-31T00:00:00"/>
    <s v="Campañas de prevención de la corrupción realizadas / 3 campañas programadas"/>
    <s v=" "/>
    <s v="Debido 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de 2020, mediante el cual se ordena el aislamiento preventivo obligatorio de todas las personas habitantes de la República de Colombia a partir del 25 de marzo hasta el 13 de abril de 2020, medida que se amplió hasta el 31 de agosto de 2020 a las 11:59 p.m., como consecuencia de la emergencia sanitaria causada por el Coronavirus Covid-19, no se pudo llevar a cabo el proceso en campo previsto para la presente vigencia, lo cual conllevó a que tampoco se pudieran realizar las campañas institucionales de prevención de la corrupción dirigida a los funcionarios y/o contratistas en la cual se resalte como un componente estratégico la necesidad de socializar con la comunidad la gratuidad de los servicios que presta la CVP. Todo lo anterior, en desarrollo del proceso de asistencia técnica para el proceso de estructuracion de subsidios de mejoramiento de vivienda en la modalidad de habitabilidad, lo cual se debe tener una completa articulación con la Secretaría Distrital del Hábitat, en cada una de las etapas y en el proceso de priorizacion de los territorios para la vigencia 2020, de acuerdo con las metas previstas en el Plan de Desarrollo Distrital 2020-2024._x000a_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
    <n v="0.2"/>
    <n v="2"/>
    <n v="0"/>
    <n v="0"/>
  </r>
  <r>
    <x v="4"/>
    <m/>
    <m/>
    <m/>
    <m/>
    <m/>
    <m/>
    <s v="Desconocimiento de la gratuidad de los servicios prestados por la Dirección, por parte de la comunidad."/>
    <s v="Reclamos o denuncias por parte de la ciudadanía."/>
    <m/>
    <m/>
    <m/>
    <m/>
    <m/>
    <m/>
    <s v="Realizar campañas institucionales de prevención de la corrupción, a los funcionarios y/o contratistas de la Dirección en el que se resalte la necesidad de socializar a la comunidad frente a la gratuidad de los servicios que presta la CVP."/>
    <s v="Evidencias de campañas realizadas"/>
    <m/>
    <m/>
    <m/>
    <m/>
    <m/>
    <m/>
    <n v="0.2"/>
    <n v="2"/>
    <n v="0"/>
    <n v="0"/>
  </r>
  <r>
    <x v="5"/>
    <s v="208-MB-Pr-02 Procedimiento de estudios de  previabilidad"/>
    <s v="Mejoramiento de Barrios "/>
    <s v="Director de Mejoramiento de Barrios "/>
    <s v="Baja ejecución presupuestal de los recursos del Proyecto de Inversión 208 Mejoramiento de Barrios"/>
    <s v="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
    <s v="Financiero"/>
    <s v="Extensión del tiempo requerido en el compromiso de los recursos disponibles en cada vigencia, por el tipo de gasto de Infraestructura"/>
    <s v="Conformación de reservas presupuestales en cada vigencia, de los recursos del tipo de gasto Infraestructura"/>
    <s v="Probable"/>
    <s v="Moderado"/>
    <s v="Alto"/>
    <s v="Moderado"/>
    <s v="Moderado"/>
    <s v="Compartir"/>
    <s v="Desarrollar un &quot;plan de contingencia&quot; con el objetivo de comprometer los recursos del tipo de gasto de Infraestructura, durante los primeros 5 meses de la vigencia 2020"/>
    <s v="Seguimiento al Plan de contingencia&quot; con el objetivo de comprometer los recursos del tipo de gasto de Infraestructura, durante los primeros 5 meses de la vigencia 2020"/>
    <s v="Director de Mejoramiento de Barrios "/>
    <d v="2020-01-29T00:00:00"/>
    <d v="2020-05-29T00:00:00"/>
    <s v="Un plan de contingencia con seguimiento"/>
    <s v="Según el indicador y con la fecha de finalización actual de la acción, el avance se representa en un 75% (ccorespondiente a 3 seguimientos realizados de 4 programados) para el producto &quot; Un Plan de contigencia con seguimiento&quot;. Sobre los avances, se identifican 3 seguimientos realizados a la planificación de la inversión por el tipo de gasto de infraestructura, y se encuentran soportados en actas y/o registros de reunión:_x000a_1. Registro de reunión del 5 de marzo de 2020_x000a_2. Acta de reunión del 12 de marzo de 2020_x000a_3. Acta de reunión del 2 de abril de 2020_x000a__x000a_La Dirección de Mejoramiento de Barrios, proyectó el plan de contingencia representando la gestión realizada sobre los recursos de infraestructura disponibles hasta el 31 de mayo de 2020, debido al cierre del rubro presupuestal del plan de desarrollo vigente, previo al período de armonización al nuevo plan de desarrollo distrital. _x000a__x000a_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_x000a__x000a_En el seguimiento realizado al 2 de abril 2020, se identificó la reprogramación de las acciones y estrategias en el plan de contingencia, y el análisis de las afectaciones presentes en cada riesgo, estratégico, financiero y operativo. Como soporte se identifican 2 documentos en excel del plan de contingencia inicial y el reprogramado a la fecha._x000a__x000a_Al 31 de abril 2020, la DMB considera la necesidad de plantear un Nuevo plan de contingencia para ser ejecutado durante el segundo semestre de la vigencia, una vez se desarrolle la armonización al nuevo plan de desarrollo distrital. Por consiguiente se solicitará modificación de la actividad antes de su fecha de finalización para la posterior aprobación en el próximo comité de MIPG  que sea convocado en la Entidad."/>
    <s v="La actividad de control tiene como propósito contrarestar la BAJA EJECUCIÓN PRESUPUESTAL  de los recursos en el tipo de gasto Infraestructura del Proyecto de Inversión  Mejoramiento de Barrios, lo cual  provoca la constitución de volúmenes en reservas presupuestales, y en ocasiones, la conformación de saldos en pasivos exigibles, y por efecto, el castigo de las apropiaciones disponibles en cada vigencia. Por esta razón la DMB, determinó la necesidad de proyectar un PLAN DE CONTIGENCIA, con el fin de comprometer los recursos. Sin embargo, la situación presentada en el primer semestre  por el problema de la cuarentena llevó a que se formulara un nuevo plan d contingencia para el segundo semestre del año, una vez terminada la armonización presupuestal y entrada en vigencia del nuevo Plan Distrital de Desarrollo &quot; UN NUEVO PACTO SOCIAL Y AMBIENTAL PARA LA BOGOTÁ DEL SIGLO XXI&quot;. _x000a__x000a_Con base en lo planteado anteriormente, la Dirección de Mejoramiento de Barrios Planteó un Nuevo Plan de contigencia con el objetivo de comprometer los recursos de tipo infraestructura durante la vigecia fiscal 2020_x000a__x000a_Sobre el Plan de contingencia se hace un seguimiento con corte a 31 de agosto con los siguientes avances:_x000a__x000a_1.  Realizarla actualización de los  conceptos normativos y las visita de reconocimiento insitu para su depuración de los CIV que cuentan con estudios y diseños en el Banco de proyectos de la DMB y que pueden  ser ntervenidos en el marco del proyecto 7703 &quot;Mejoramiento Integral de Barrios con Participación Ciudadana&quot;_x000a__x000a_2. Gestionar la Firma de convenio entre la Secretaría Distrital de Hábitat y la Caja de vivienda Popular  con el fin de  articular esfuerzos, técnicos, administrativos, jurídicos y económicos para adelantar las acciones necesarias para la ejecución del proyecto 7703 &quot;Mejoramiento integral de barrios con participación ciudadana&quot; en 8 territorios priorizados en la ciudad de Bogotá.  _x000a__x000a_3. Estructurar los estudios previos para Contratar la consultoría e interventoría para la actualización de los estudios y diseños que resulten de la depuración y actualización de la base de datos del banco de proyectos en la Dirección de Mejoramiento de Barrios._x000a__x000a_4. Contratar los procesos de consultoría e interventoría que tienen como objeto &quot;atualizar 137 estudios y diseños del banco de proyectos de la dirección de Mejoramiento de Barrios&quot;_x000a__x000a__x000a_En cuanto a la II actividad para el control del riesgo, la DMB inicia la revisión del procedimiento No.208-MB-Pr-05 SUPERVISIÓN DE CONTRATOS V7,  así como también la normatividad vigente, con el propósito de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in embargo hasta la fecha no se tienen avances significativos para esta actividad. _x000a__x000a_Avance: 30%"/>
    <n v="0.15"/>
    <n v="1"/>
    <n v="0"/>
    <n v="0"/>
  </r>
  <r>
    <x v="5"/>
    <m/>
    <m/>
    <m/>
    <m/>
    <m/>
    <m/>
    <s v="Baja eficiencia en el giro de los recursos  por el tipo de gasto Infraestructura, conformados en  reservas presupuestales, que se constituyen en saldos de pasivos exigibles"/>
    <s v="Castigo del  presupuesto asignado por cada vigencia en el Proyecto de Inversión 208."/>
    <m/>
    <m/>
    <m/>
    <m/>
    <m/>
    <m/>
    <s v="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 v="Procedimiento 208-MB-Pr-05 SUPERVISIÓN DE CONTRATOS en la versión 8_x000a__x000a_Registros de Reunión con la socialización y sensibilización "/>
    <s v="Director de Mejoramiento de Barrios "/>
    <d v="2020-01-01T00:00:00"/>
    <d v="2020-12-31T00:00:00"/>
    <s v="Procedimiento 208-MB-Pr-05 SUPERVISIÓN DE CONTRATOS actualizado, socializado y sensibilizado "/>
    <s v="A continuación se registran las siguientes observacones:  Se logrará iniciar el desarrollo de la presente actividad,  una vez se encuentre conformado el equipo de trabajo de la Dirección de Mejoramiento de Barrios en la administración actual._x000a__x000a_El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presentará un avance en la publicación del procedimiento, la socialización  y sensibilización durante el segundo semestre de la vigencia._x000a__x000a_La presente actividad, según el indicador presenta un avance del 0%."/>
    <s v="En cuanto a la II actividad para el control del riesgo, la DMB inicia la revisión del procedimiento No.208-MB-Pr-05 SUPERVISIÓN DE CONTRATOS V7,  así como también la normatividad vigente, con el propósito de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in embargo hasta la fecha no se tienen avances significativos para esta actividad. "/>
    <n v="0.3"/>
    <n v="2"/>
    <n v="0"/>
    <n v="0"/>
  </r>
  <r>
    <x v="5"/>
    <s v="208-MB-Pr-05 Procedimiento Supervisión de Contratos"/>
    <s v="Mejoramiento de Barrios "/>
    <s v="Director de Mejoramiento de Barrios "/>
    <s v="Afectaciones en los tiempos establecidos y en la calidad de los productos y servicios suministrados externamente "/>
    <s v="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
    <s v="Operación"/>
    <s v="Retrasos por causas  imputables  al contratista en la ejecución del plazo contractual  para la entrega de productos o entregas misionales. _x000a_"/>
    <s v="Procesos administrativos sancionatorios por presuntos incumplimientos en los productos y servicios programados a beneficiar una población objetivo"/>
    <s v="Casi Seguro"/>
    <s v="Moderado"/>
    <s v="Extremo"/>
    <s v="Moderado"/>
    <s v="Alto"/>
    <s v="REDUCIR"/>
    <s v="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
    <s v="Registros y/o actas de reunión con la socialización y sensibilización realizadas"/>
    <s v="Director de Mejoramiento de Barrios "/>
    <d v="2020-03-02T00:00:00"/>
    <d v="2020-12-31T00:00:00"/>
    <s v="Socialización y sensibilización efectuada"/>
    <s v="Las presentes actividades se encuentran enfocadas a la importancia de socializar y sensibilizar con el equipo de trabajo de la DMB y con los contratistas de consultoría, obra e interventoría el procedimiento de &quot;supervisión de contratos&quot;._x000a__x000a_Debido al riesgo de salud pública presente en el país (COVD -19), el modelo y la capacidad operacional de la Dirección, se encuentran afectados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_x000a__x000a_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_x000a_-la implementación de los puntos de control durante la supervisión de productos y servicios que son suministrados de manera externa,_x000a_-la implementación de la metodología para el registro de un &quot;Plan de inspección y control ejercido en las modificaciones de los diseños durante la construcción de las obras,_x000a_-y  en la implementación eficiente de los comités de seguimiento y control semanal, y del debido registro de las visitas de Inspección &quot;In Situ&quot; en la ejecución de las obras entre la interventoría, el constructor o consultor y la supervisión de la DMB._x000a__x000a_La presente actividad, según el indicador presenta un avance del 0%. "/>
    <s v="Las presentes actividades se encuentran enfocadas a la importancia de socializar y sensibilizar con el equipo de trabajo de la DMB y con los contratistas de consultoría, obra e interventoría el procedimiento de &quot;&quot;supervisión de contratos&quot;&quot;._x000a__x000a_Con respesto a la capacitación,  se identifican la necesidad de realizar las siguientes actividades: _x000a__x000a_1. En el marco del nuevo Plan de Desarrollo Distrital y el  proyecto de inversión 7703 Mejoramiento Integral de Barrios con Participación Ciudadana&quot; Tener conformado el nuevo equipo de trabajo de la Dirección de Mejoramiento de Barrios con todos sus componentes: Planeación, Administrativo, Financiero Jurídico, Técnico y SST-MA y Social. _x000a__x000a_2. Programar dos capacitaciones sobre el procedimiento de SUPERVISIÓN DE CONTRATOS, una diriga a los contratistas internos, y otra dirigida a los contratistas externos_x000a__x000a_Con respecto a las actividades, A la fecha del presente reporte, se ha avanzado en lo siguiente: _x000a__x000a_1. La DMB logra avanzar con la conformación del equipo de trabajo por cada componente: Planeación, Administrativo, Financiero Jurídico, Técnico y SST-MA y Social. _x000a__x000a_2. La DMB, avanza con al revisón de los procesos 208-SADM-Pr-26 INDUCCIÓN Y REINDUCCIÓN V4 y 208-MB-Pr-05 SUPERVISIÓN DE CONTRATOS, con el fin de organizar las dos capacitaciones; con respecto a la capacitación interna la dirección presenta el borrador de la presentación de power point para la capacitación, con respecto a la capacitación sobre el procedimiento de supervisión  dirigida a los contratistas externos, se está revisando el procedimiento para determinar las actividades que deben ser realizadas por los contratistas externos.   _x000a_"/>
    <n v="0.25"/>
    <n v="1"/>
    <n v="0"/>
    <n v="0"/>
  </r>
  <r>
    <x v="5"/>
    <m/>
    <m/>
    <m/>
    <m/>
    <m/>
    <m/>
    <s v="Factores externos que limitan la ejecución del plazo contractual  para la entrega de productos o entregas misionales.  "/>
    <s v="Mayores tiempos requeridos en las entregas misionales  y valores adicionales en la ejecución de los productos y servicios programados a la comunidad."/>
    <m/>
    <m/>
    <m/>
    <m/>
    <m/>
    <m/>
    <s v="Socializar y Sensibilizar a los equipos de trabajo de la DMB y los contratistas de obra e interventoría en la implementación de la metodología para el registro de un &quot;Plan de inspección y control ejercido en las modificaciones de los diseños durante la construcción de las obras&quot;"/>
    <s v="Registros y/o actas de reunión con la socialización y sensibilización realizadas"/>
    <s v="Director de Mejoramiento de Barrios "/>
    <d v="2020-03-02T00:00:00"/>
    <d v="2020-12-31T00:00:00"/>
    <s v="Socialización y sensibilización efectuada"/>
    <m/>
    <m/>
    <n v="0.25"/>
    <n v="2"/>
    <n v="0"/>
    <n v="0"/>
  </r>
  <r>
    <x v="5"/>
    <m/>
    <m/>
    <m/>
    <m/>
    <m/>
    <m/>
    <s v="Incumplimiento de las obligaciones contractuales en calidad del producto y especificaciones técnicas, SST-MA y sociales.  "/>
    <s v=" - Productos No Conformes y/o Obras inconclusas._x000a_ - El no cumplimiento de las metas cuantificadas por cada vigencia."/>
    <m/>
    <m/>
    <m/>
    <m/>
    <m/>
    <m/>
    <s v="Socializar y sensibilizar al equipo de trabajo de la DMB y a los contratistas de obra e interventoría en la implementación eficiente de los comités de seguimiento y control semanal, y del debido registro de las visitas de Inspección &quot;In Situ&quot; en la ejecución de las obras entre la interventoría, el constructor y la supervisión de la DMB"/>
    <s v="Registros y/o actas de reunión con la socialización y sensibilización realizadas"/>
    <s v="Director de Mejoramiento de Barrios "/>
    <d v="2020-03-02T00:00:00"/>
    <d v="2020-12-31T00:00:00"/>
    <s v="Socialización y sensibilización efectuada"/>
    <m/>
    <m/>
    <n v="0.25"/>
    <m/>
    <n v="0"/>
    <n v="0"/>
  </r>
  <r>
    <x v="5"/>
    <s v="208-MB-Pr-02 Procedimiento de estudios de  previabilidad"/>
    <s v="Mejoramiento de Barrios "/>
    <s v="Director de Mejoramiento de Barrios "/>
    <s v="Afectación en la programación de las magnitudes de las metas en cada vigencia, con los recursos disponibles de Infraestructura en el Proyecto de Inversión 208 Mejoramiento de Barrios"/>
    <s v="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
    <s v="Estratégico "/>
    <s v="La obtención de las respuestas a las consultas realizadas a las partes interesadas fuera de los tiempos establecidos, que limitan el desarrollo de los estudios de previabilidad."/>
    <s v="Mayores tiempos requeridos en el desarrollo de los estudios de previabilidad, por cada una de las oportunidades de intervenciones de infraestructura en espacio público identificadas "/>
    <s v="Probable"/>
    <s v="Moderado"/>
    <s v="Alto"/>
    <s v="Moderado"/>
    <s v="Moderado"/>
    <s v="REDUCIR"/>
    <s v="Establecer e implementar que durante el desarrollo del procedimiento 208-MB-Pr-02 ESTUDIOS DE PREVIABILIDAD, se realicen de reuniones de seguimiento y control por parte de la Dirección de Mejoramiento de Barrios con una periodicidad quincenal"/>
    <s v="Actualización del Procedimiento 208-MB-Pr-02 ESTUDIOS DE PREVIABILIDAD, en la versión 7._x000a_"/>
    <s v="Director de Mejoramiento de Barrios "/>
    <d v="2020-02-10T00:00:00"/>
    <d v="2020-03-31T00:00:00"/>
    <s v="Procedimiento 208-MB-Pr-02 Estudios de Previabilidad actualizado y socializado"/>
    <s v="Frente al riesgo estratégico &quot;Afectación en la programación de las magnitudes de las metas en cada vigencia, con los recursos disponibles de Infraestructura en el Proyecto de Inversión 208 Mejoramiento de Barrios&quot; se realiza la siguiente observación: Del presupuesto disponible para el primer semestre de la vigencia fiscal, se realizó la suspensión del valor de 2044 millones, según circular No. 01 de 2020, emitida por la SDH,  los cuales van hacer ejecutados en el segundo semestre (CDPS emitidos). Se cedieron los recursos por valor de 1500 millones para la atención de la emergencia del Covid 19, según circular No. 007 de 2020 emitida por DDP. Dichas acciones fueron efecutadas como correctivas frente a la situación actual._x000a__x000a_En cuanto a las actividades formuladas por el riesgo, según el indicador el avance es igual a 0; y por consiguiente sustentamos que, debido a la transición administrativa de la gerencia y direccionamiento del proyecto de inversión 208 mejoramiento de barrios, se requirió de una gestión más fuerte en la emisión de reportes de cierres de acciones, de estados del presupuesto, de los planes de seguimiento y control vigentes, de actas de entrega y recepción del cargo de gerencia pública en la Dirección._x000a__x000a_No obstante, al corte de cierre del presente seguimiento, se identifica un avance inicial en la actualización del procedimiento de &quot;Estudios de Previabilidad&quot; en la versión 7, y en la proyección inicial de un Instructivo &quot;Desarrollo de la comunicación, gestión y coordinación interinstitucional efectiva con las partes interesadas del sector&quot;, el cual se logrará publicar en la carpeta de calidad durante los mes de mayo y junio de 2020._x000a__x000a_La contingencia del &quot;riesgo de salud&quot; en el país (COVID-19),  ha generado efectos sobre el normal funcionamiento de los procesos y procedimientos, afectando de manera directa el normal funcionamiento y la operación de la Dirección.  Una vez se logre contar con todo el equipo de trabajo contratado, se desarrollará la socialización y sensibilización del procedimiento actualizado y del instructivo implementado._x000a__x000a_En el seguimiento realizado, se puede identificar qu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
    <s v="La actividades de control tiene como propósito contrarestar el riesgo de afectación en la magnitudes programadas de las metas en cada vigencia, lo cual, a la vez afecta los recursos disponibles de infraestructura en el proyecto de inversión. Con base en lo anterior, la DMB, realizó las siguientes actividades:_x000a__x000a_1. revisión y ajuste al procedimiento  de estudios de previabiliad, incluyendo en el  proceso la necesidad de reunirse quincenalmente para hacer seguimiento.  _x000a__x000a_2, La DMB proyecta el instructivo definido con el nombre de &quot;DESARROLLO DE LA COMUNICACIÓN, GESTIÓN Y COORDINACIÓN INTERINSTITUCIONAL EFECTIVA CON LAS PARTES INTERESADAS DEL SECTOR&quot;"/>
    <n v="0.8"/>
    <n v="1"/>
    <n v="0"/>
    <n v="0"/>
  </r>
  <r>
    <x v="5"/>
    <m/>
    <m/>
    <m/>
    <m/>
    <m/>
    <m/>
    <s v="La comunicación inefectiva en la coordinación interinstitucional, durante la planeación de las  de intervenciones de infraestructura en espacio público identificadas "/>
    <s v="Falencias en las articulaciones y gestiones interinstitucionales adelantadas con las partes interesadas del sector"/>
    <m/>
    <m/>
    <m/>
    <m/>
    <m/>
    <m/>
    <s v="Proyectar y publicar en el Sistema Integrado de Gestión - SIG, un instructivo definido como &quot;Desarrollo de la comunicación, gestión y coordinación interinstitucional efectiva con las partes interesadas del sector&quot;"/>
    <s v="Instructivo &quot;Desarrollo de la comunicación, gestión y coordinación interinstitucional efectiva con las partes interesadas del sector&quot; implementado._x000a__x000a_Registros y/o actas de reunión con la socialización y sensibilización realizadas"/>
    <s v="Director de Mejoramiento de Barrios "/>
    <d v="2020-02-10T00:00:00"/>
    <d v="2020-03-31T00:00:00"/>
    <s v="Un instructivo implementado, socializado y sensibilizado"/>
    <m/>
    <s v="Se cuenta con el Borrador  instructivo definido con el nombre de &quot;DESARROLLO DE LA COMUNICACIÓN, GESTIÓN Y COORDINACIÓN INTERINSTITUCIONAL EFECTIVA CON LAS PARTES INTERESADAS DEL SECTOR&quot;"/>
    <n v="0.8"/>
    <n v="2"/>
    <n v="0"/>
    <n v="0"/>
  </r>
  <r>
    <x v="5"/>
    <m/>
    <m/>
    <m/>
    <m/>
    <m/>
    <m/>
    <s v="La falta de definición de mecanismos de actuación con las partes interesadas del sector, en la obtención de la conveniencia legal, reglamentaria y normativa, de programar cada una de las intervenciones de infraestructura en espacio público identificadas   "/>
    <s v="La conveniencia no favorable legal, reglamentaria y normativa de programar las  intervenciones en espacio público identificadas, que presentan afectaciones con la posibilidad de corregir y actualizar "/>
    <m/>
    <m/>
    <m/>
    <m/>
    <m/>
    <m/>
    <s v="Solicitar a la cabeza del sector (SDHT), la convocatoria a las instancias de coordinación que permitan gestionar las necesidades de definición de mecanismos de actuación para lograr la priorización de las intervenciones en espacio público a escala barrial."/>
    <s v="Comunicado escrito dirigido a la SDHT"/>
    <s v="Director de Mejoramiento de Barrios "/>
    <d v="2020-05-31T00:00:00"/>
    <d v="2020-07-31T00:00:00"/>
    <s v="Una comunicación oficial dirigida a la SDHT"/>
    <s v="Esta actividad según el indicador formulado, presenta un avance para obtener el producto final. La Dirección de Mejoramiento de Barrios,  dirigió el comunicado con CORDIS No.2020EE3127 del día  11 de marzo 2020, con el asunto &quot;Solicitud priorización de la zona de intervención para continuar con la planeación de los recursos de inversión disponibles en 2020&quot;, a la Subdirección de Mejoramiento de Barrios de la Secretaría Distrital del Häbitat._x000a__x000a_Desde la última semana de marzo de 2020, se han desarrollado de manera conjunta entre la cabeza del sector y la entidad ejecutora, las instancias definidas como mesas estructurantes del &quot;Plan Terrazas&quot;, con el fin de obtener la documentación de la política a implementar."/>
    <s v="Con el fin de solicitar a la cabeza del sector SDHT la convocatoría a las instancias de coordinación para la definición de las priorizaciones de las intervenciones en espacio público a escala barrios, la DMB realizó las siguientes actividades: _x000a_1. Comunicación por escrito dirigida a la SDHT (, con el fin de solicitar de que se analice la priorización de los tramos víales del Banco de Proyectos de la DMB que fueron los productos obtenidos de los convenio interadminsitrativo No. 237 y 303. Como respuesta a esta comunicación, la SDHT, respondió de manera_x000a_2. La DMB participa de la mesa de trabajo interinstitucional de Mejoramiento de Barrios, la cual está encabezada por la SDHT, realizada el 30 de junio del presente año, la cual tenía como objetivo  priorizar los territorios que serán objeto de intervención en la presente administración en el marco del Plan de Desarrollo &quot;UN NUEVO CONTRATO SOCIAL Y AMBIENTAL PARA LA BOGOTÁ DEL SIGLO XXI&quot;"/>
    <n v="1"/>
    <n v="3"/>
    <n v="0"/>
    <n v="0"/>
  </r>
  <r>
    <x v="5"/>
    <s v="208-MB-Pr-05 Procedimiento Supervisión de Contratos"/>
    <s v="Mejoramiento de Barrios "/>
    <s v="Director de Mejoramiento de Barrios "/>
    <s v="Favorecimiento a terceros"/>
    <s v="Favorecimiento a contratistas de obra, interventoría y/o terceros por parte de los supervisores de la Caja de la Vivienda Popular mediante la sustentación indebida de  modificaciones contractuales solicitadas."/>
    <s v="Corrupción"/>
    <s v="Manipulación de la ejecución de los  proyectos de infraestructura suministrados externamente"/>
    <s v="Desvío de recursos del Distrito para aprovechamiento de intereses propios o de terceros involucrados en el favorecimiento"/>
    <s v="Improbable"/>
    <s v="Mayor"/>
    <s v="Alto"/>
    <s v="Fuerte "/>
    <s v="Alto"/>
    <s v="Compartir"/>
    <s v="Socializar y Sensibilizar a los equipos de trabajo de la DMB, en las actividades y formatos establecidos desde ejercer una supervisión eficiente sobre los productos y servicios que son suministrado de manera externa por contratistas de consultoría, obra e interventoría"/>
    <s v="Registros y/o actas de reunión con la socialización y sensibilización realizada"/>
    <s v="Director de Mejoramiento de Barrios "/>
    <d v="2020-03-03T00:00:00"/>
    <d v="2020-12-31T00:00:00"/>
    <s v="Socialización y sensibilización efectuada"/>
    <s v="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_x000a_-Actividades y formatos establecidos en el procedimiento de Supervisión de contratos y en el ejercicio de un supervisión eficiente,_x000a_-y  en la implementación del formato &quot;Informes de Supervisión&quot;  establecido desde la Dirección de Gestión Corporativa y CID, en el ejercicio del seguimiento y control contractual de los contratos vigentes._x000a__x000a_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_x000a__x000a_En el seguimiento realizado, se puede identificar que una d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_x000a__x000a_En las actividades formuladas por el riesgo de corrupción, se identifica un avance según el indicador del 0%."/>
    <s v="Las actividades de control tienen como propósito sencibilizar al equipo de trabajo de la DMB sobre las actividades enmarcadas dentro del proceso de Mejoramiento de Barrios y la responsabilidad de los contratistas que son asignados como apoyo a la supervisión de contratos de interventoría,  especialmente cuando se trata de sustentar modificaciones contractuales, a peteción de los contratistas.  _x000a__x000a_En cuanto a las actividades de control, la DMB ha avanzado con las siguientes actividades: _x000a__x000a_1, Hasta el día 20 de agosto, la DMB  logra avanzar con la conformación de todo el equipo de trabajo por cada componente: Planeación, Administrativo, Financiero Jurídico, Técnico y SST-MA y Social. _x000a__x000a_2, Se revisa los procedimientos de adquisición de bienes y servicios, manual de contratación y supervisión de contratos, procedimiento 208-SADM-Pr-26 INDUCCIÓN Y REINDUCCIÓN  V4"/>
    <n v="0.2"/>
    <n v="4"/>
    <n v="0"/>
    <n v="0"/>
  </r>
  <r>
    <x v="5"/>
    <m/>
    <m/>
    <m/>
    <m/>
    <m/>
    <m/>
    <s v="Emisión de falsos conceptos técnicos para favorecer indebidamente intereses de terceros."/>
    <s v="Sobrecostos generados en las obras por modificaciones contractuales  sustentadas de manera indebida."/>
    <m/>
    <m/>
    <m/>
    <m/>
    <m/>
    <m/>
    <s v="Socializar y Sensibilizar a los equipos de trabajo de la DMB en el debido registro del formato establecido desde el proceso de adquisición de bienes y servicios, referenciado como &quot; Supervisión de Contratos&quot; desde el seguimiento a la obligaciones y alcances contractuales de los contratos de obra, consultoría e interventoría"/>
    <s v="Registros y/o actas de reunión con la socialización y sensibilización realizada"/>
    <s v="Director de Mejoramiento de Barrios "/>
    <d v="2020-03-03T00:00:00"/>
    <d v="2020-03-30T00:00:00"/>
    <s v="Socialización y sensibilización efectuada"/>
    <m/>
    <m/>
    <n v="0.2"/>
    <n v="4"/>
    <n v="0"/>
    <n v="0"/>
  </r>
  <r>
    <x v="6"/>
    <s v="Titulación por mecanismo de cesión a título gratuito "/>
    <s v="Dirección de Urbanizaciones y Titulación"/>
    <s v="Director(a) de Urbanizaciones y Titulación"/>
    <s v="Demora en el trámite de titulación por reproceso de los componentes  social, técnico y jurídico y validación con FONVIVIENDA"/>
    <s v="Proyección tardía de las resoluciones para titular por reproceso en tramites desde la creación del expediente, debido a insuficiencia de los documentos necesarios para dar continuidad al proceso técnico y poder obtener el avalúo del predio"/>
    <s v="Operación"/>
    <s v="Falta de  revisión y análisis de la información suministrada en cada uno de los componentes en los avalúos,  visitas a los barrios por la parte social, viabilidades jurídicas "/>
    <s v="Reprocesos de la información,  Incumplimientos de las metas presupuestadas, revocatoria de actos administrativos que generan costos adicionales y pérdida de credibilidad."/>
    <s v="Casi Seguro"/>
    <s v="Menor"/>
    <s v="Alto"/>
    <s v="Fuerte"/>
    <s v="Bajo"/>
    <s v="EVITAR"/>
    <s v="Establecer una línea base de los tiempos  que los expedientes duran en cada componente y por funcionario para identificar criterios de oportunidad en el proceso. "/>
    <s v="Línea base de definición de criterios de oportunidad."/>
    <s v="DIRECTOR DE URBANIZACIONES Y TITULACION"/>
    <d v="2020-01-01T00:00:00"/>
    <d v="2020-12-31T00:00:00"/>
    <s v="Una línea base de oportunidad de expedientes  definida."/>
    <s v="Para el periodo de enero a abril de 2020 mediante la definiciòn de la lìnea base  bajo la  herramienta SIMA, se establecieron  tiempos que dura cada expedientes en cada componente para un consolidado de 4.184 trazas definidas asì:  asignaciòn componente jurìdico 1.285, componente social 655, componente tècnico 738, ficha financiera 53, Fonvivienda 73, archivos definitivos 930, archivos provisional 244 y titulado 206,   de los cuales   a 103 predios se logrò la titulaciòn. "/>
    <s v="Con la herramienta en MIcrosoft Access con còdigo V:B: se controla  la informaciòn para el chequear  el reparto y la  trazabilidad de los expedientes que se encuentran en los distintos frentes de trabajo de la DUT (Fonvivienda, Social, Tècnico y Jurìdico). Esta herramienta almacena los registros en tablas y contiene un Formulario de captura de traza y de consulta, para el periodo de mayo a agosto de 2020 mediante la definiciòn de la lìnea base , se efectuò el reparto para  743 chips( mayo 159, junio 353, julio 99 y agosto 132). El tiempo que dura el  expediente en cada frente de trabajo  puede visualizarse en la plataforma SIMA por demoras internas y externas.   "/>
    <n v="1"/>
    <n v="1"/>
    <n v="0"/>
    <n v="0"/>
  </r>
  <r>
    <x v="6"/>
    <m/>
    <m/>
    <m/>
    <m/>
    <m/>
    <m/>
    <s v="Para el inicio del proceso de titulación se requiere de documentación mínima por parte de los usuarios y esta no se cumple en su totalidad por los responsables. "/>
    <s v="Demora en la continuidad en el componente técnico"/>
    <m/>
    <m/>
    <m/>
    <m/>
    <m/>
    <m/>
    <s v="Definición de criterios de oportunidad para las acciones del proceso."/>
    <s v="Línea base de definición de criterios de oportunidad."/>
    <s v="DIRECTOR DE URBANIZACIONES Y TITULACION"/>
    <d v="2020-01-01T00:00:00"/>
    <d v="2020-12-31T00:00:00"/>
    <s v="Base de Criterios de oportunidad definidos."/>
    <s v="Para el periodo de enero a abril han sido titulados 103 predios, una vez revisados por cada uno de los componentes los criterios  para poder emitir la resoluciòn.y los tiempos contemplados en la lìnea base."/>
    <s v="Debido a las demoras internas y externas se informa a la DUT el reporte de demora  del expediente en cada frente de trabajo. Para el periodo de mayo a agosto 2020  han sido titulados 7 predios, una vez revisados por cada uno de los componentes los criterios  para poder emitir la resoluciòn.y los tiempos contemplados en la lìnea base."/>
    <n v="0.5"/>
    <n v="2"/>
    <n v="0"/>
    <n v="0"/>
  </r>
  <r>
    <x v="6"/>
    <s v="Procedimiento estructuración proyectos de vivienda"/>
    <s v="Dirección de Urbanizaciones y Titulación"/>
    <s v="Director(a) de Urbanizaciones y Titulación"/>
    <s v="Incumplimiento al desarrollo de las acciones de mejora propuestas en el plan de mejoramiento  resultante de los hallazgos detectados por la Contraloría de Bogotá D.C. de Bogotá sobre Bienes Inmuebles"/>
    <s v="Ejecución extemporánea y/o inconsistente de las acciones diseñadas asociadas a los hallazgos detectados por la Contraloría de Bogotá D.C. a cargo de la Dirección de Urbanizaciones y Titulación."/>
    <s v="Operación"/>
    <s v="Desconocimiento o demora en los términos para el cierre de las acciones del Plan de Mejoramiento."/>
    <s v="Sanciones, multas o procesos disciplinarios, fiscales o penales, para el Representante Legal  y/o servidores públicos. Generación de nuevos hallazgos por parte del Ente de Control."/>
    <s v="Probable"/>
    <s v="Moderado"/>
    <s v="Alto"/>
    <s v="Fuerte"/>
    <s v="Bajo"/>
    <s v="Compartir"/>
    <s v="Desarrollo de mesas de trabajo bimestral con el equipo para hacer seguimiento a los compromisos establecidos en el Plan de Mejoramiento de  Contraloría de Bogotá D.C.  a cargo de la DUT."/>
    <s v="Acta de desarrollo de seis  mesas de trabajo"/>
    <s v="DIRECTOR DE URBANIZACIONES Y TITULACION"/>
    <d v="2020-01-01T00:00:00"/>
    <d v="2020-12-31T00:00:00"/>
    <s v="Mesas de trabajo para seguimiento al plan de mejoramiento desarrolladas / Seis mesas programadas"/>
    <s v="Durante el periìodo de enero a abril de 2020 se desarrollaron 2  mesas de trabajo  con el equipo de Inventario de Bienes Inmuebles de DUT y la Direcciòn de Reasentamientos  efectuadas  el 14 de enero y el 6 de marzo de 2020, la cual reposa en el Formato còdugo 208-PLA-Ft-54 en el serv.CV-11/AMVELEZ/calidad2020/abril2020"/>
    <s v="Durante el periìodo de mayo a agosto de 2020 se desarrollò 1  mesa de trabajo  con el equipo de Inventario de Bienes Inmuebles de DUT con al Oficina Asesora de Control Interno  efectuada  el 13 de mayo, la cual reposa en el Formato còdugo 208-PLA-Ft-54 en el serv.CV-11/AMVELEZ/calidad2020/mayo2020.  Adicionalmente se cerraron los hallazgos 3.1.4.5 y 3.1.4.6 que no requerian reunòn del equipoo DUT, de acuerdo a las acciones propuestas en el Plan de Mejoramiento, la cual reposan en la carpeta de calidad serv.CV-11/AMVELEZ/calidad2020 Avance 50%"/>
    <n v="0.5"/>
    <n v="3"/>
    <n v="1"/>
    <n v="0.33333333333333331"/>
  </r>
  <r>
    <x v="6"/>
    <s v="Procedimiento estructuración proyectos de vivienda"/>
    <s v="Dirección de Urbanizaciones y Titulación"/>
    <s v="Director(a) de Urbanizaciones y Titulación"/>
    <s v="Dilatar el tramite de un expediente  para obtener beneficio propio en cualquier etapa y/o actividad del proceso de titulación"/>
    <s v="Demora voluntaria en la entrega de un expediente para posterior a esto solicitar alguna prebenda por la gestión relacionada con el mismo. "/>
    <s v="Corrupción"/>
    <s v="Ausencia de alarmas relacionadas con las demoras en las diferentes etapas del proceso de titulación"/>
    <s v="Demoras voluntarias de la gestión con los expedientes. "/>
    <s v="Probable"/>
    <s v="Catastrófico"/>
    <s v="Extremo"/>
    <s v="Fuerte"/>
    <s v="Extremo"/>
    <s v="REDUCIR"/>
    <s v="Establecer las causas de las demoras para evidenciar que estas se deben a situaciones normales del proceso o identificar intereses en las demoras evidenciadas a fin de establecer acciones que eviten el posible riego de corrupción. "/>
    <s v="Alertas que se reportan en la plataforma SIMA"/>
    <s v="DIRECTOR DE URBANIZACIONES Y TITULACION"/>
    <d v="2020-01-01T00:00:00"/>
    <d v="2020-12-31T00:00:00"/>
    <s v="Numero de alarmas por demoras analizadas / Alarmas por demoras totales."/>
    <s v="Con la herramienta bajo la plataforma SIMA que integra y controla los tiempos del expediente en cada componente mediante los reportes diarios de alertas de tiempo se determinò en el periòdo de enero a abril 2020 que  quedaron pendientes de titular predios  por las siguientes causas: : 76 por realizar avalùos, 102 por creaciòn de expedientes, 216 por revisiòn solicitudes de cesiòn por predio, 279 por cotejar informaciòn con FONVIVIENDA, 491 por elaborar viabilidad tècnica, 210 por elaborar viabilidad jurìdica, 89 por publicar en prensa, 102 por elaborar resolucipon de transferencia de dominio y cesiòn a tìtulo gratuito, 102 por notificar resoluciòn y 102 por registrar la resoluciòn ante la ORIP. Estas demoras atienden a situaciones normales del proceso de titulaciòn, como consecuciòn de la informaciòn y efectuar procesos demorados en cada uno de los componentes."/>
    <s v="Con la herramienta bajo la plataforma SIMA que integra y controla los tiempos del expediente en cada frente de trabajo mediante los reportes diarios de alertas de tiempo se determinò en el periòdo de mayo a agosto 2020   quedaron pendientes de titular predios  por las siguientes causas: : 1   seguimiento al Decreto de condiciones de urgencia, oferta, avalùo, expropiaciòn y/o enajenaciòn voluntaria registrada, 66 creaciòbn de expedientes para transferir el dominio a favor de los ocupantes , 63 caracterizaciòn social del hogar en el sistema SIMA, 12 elaboraciòn viablilidades tècnicas, 278 publicar en prensa datos del predio a ceder, 249 elaborar resoluciòn de transferencia de dominio y/o cesiòn a titulo gratuito, 6 notificar resoluciòn y 6 para registrar la resoluciòn ante la ORIP por  Estas demoras atienden a situaciones normales del proceso de titulaciòn, como consecuciòn de la informaciòn y efectuar procesos demorados en cada uno de los componentes, la cual se puede evidenciar en el FUSS mes de julio de 2020"/>
    <n v="1"/>
    <n v="4"/>
    <n v="0"/>
    <n v="0"/>
  </r>
  <r>
    <x v="7"/>
    <s v="Gestión del Servicio al Ciudadano"/>
    <s v="Dirección de Gestión Corporativa y CID"/>
    <s v="Director(a) de Gestión Corporativa y CID"/>
    <s v="Inadecuada orientación a la ciudadanía sobre los trámites y servicios que ofrece la entidad y la no utilización de un lenguaje claro e incluyente"/>
    <s v="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
    <s v="Operación"/>
    <s v="Información entregada por los programas misionales esta desactualizada, incompleta o es poco clara."/>
    <s v="Desinformación y desorientación el ciudadano sobre los tramites y servicios que ofrece la CVP."/>
    <s v="Casi Seguro"/>
    <s v="Insignificante"/>
    <s v="Alto"/>
    <s v="Moderado"/>
    <s v="Alto"/>
    <s v="Compartir"/>
    <s v="Actualizar el procedimiento de Gestión del Servicio al Ciudadano, en donde se incluya una actividad que establezca el procedimiento de solicitar a las dependencias o áreas de la CVP, el suministro de información actualizada de los tramites y servicios que han sido modificados."/>
    <s v="208-SC-Pr-06 GESTIÓN DEL SERVICIO AL CIUDADANO"/>
    <s v="Director de Gestión Corporativa y CID"/>
    <d v="2020-02-01T00:00:00"/>
    <d v="2020-06-30T00:00:00"/>
    <s v="Un procedimiento actualizado"/>
    <s v="_x000a_La actualización del procedimiento 208-SC-Pr-06 GESTION DE SERVICIO AL CIUDADANO, que incluya la actividad de solicitar a las áreas pertinentes, la información de modificación de trámites y servicios, se llevará a caboa mas tardar en el mes de Junio de 2020. _x000a__x000a_Con corte al primer cuatrimestre se tiene una ejecución del 0%"/>
    <s v="Se actualizó el procedimiento  208-SC-Pr-06 Gestión del servicio al ciudadano V13, en donde se incluyó una actividad de solicitar a las dependencias o áreas de la CVP, el suministro de información actualizada de los tramites y servicios que han sido modificados y de información que sea relevante de cara a la ciudadanía."/>
    <n v="1"/>
    <n v="1"/>
    <n v="1"/>
    <n v="1"/>
  </r>
  <r>
    <x v="7"/>
    <m/>
    <m/>
    <m/>
    <m/>
    <m/>
    <m/>
    <s v="Desconocimiento o no aplicación del lenguaje claro e incluyente por parte del personal del proceso de Servicio al Ciudadano."/>
    <s v="Dificultad de los ciudadanos el ejercer el efectivo goce de sus derechos y acceso a la información clara y transparente, que imposibilita la realización efectiva y oportuna de sus tramites y servicios ante la CVP."/>
    <m/>
    <m/>
    <m/>
    <m/>
    <m/>
    <m/>
    <s v="Ejecutar una estrategia sobre Lenguaje Claro e Incluyente, impartido a los servidores públicos del proceso de Servicio al Ciudadano, en el cual se sensibilice, evalué y realice informe de los resultados de la misma."/>
    <s v="Estrategia de lenguaje claro e incluyente implementada"/>
    <s v="Director de Gestión Corporativa y CID"/>
    <d v="2020-02-01T00:00:00"/>
    <d v="2020-12-31T00:00:00"/>
    <s v="Una estrategia frente al lenguaje claro e incluyente implementada"/>
    <s v="En la gestión del riesgo, el avance, es la definición de la estrategia de Lenguaje Claro de sensibilización del personal del proceso de Servicio al Ciudadano, para que se ofrezca a los ciudadanos, información en lenguaje sencillo y comprensible, de conformidad con el formato de registro de reunión del 29-04-2020. En dicha reunión se definieron los componentes de la estrategia. Se aclara que el producto final de la actividad de control, estrategia de Lenguaje Claro, se entregará en un informe de implementación de la misma con corte a 31-12-2020, teniendo en cuenta que la misma se desarrollará a lo largo de la vigencia 2020. También se agrega que, como parte de la estrategia, se impartió la primera jornada de sensibilización el 29-04-2020. _x000a__x000a_Con respecto al soporte de la actividad (Quejas recibidas relacionadas con la no utilización de lenguaje claro e incluyente), como lo recomendó la Oficina Asesora de Planeación, se validará este campo para el próximo corte. _x000a__x000a_Con corte al primer cuatrimestre se tiene una ejecución del 16,6%"/>
    <s v="Continuando con el desarrollo de la estrategia de Lenguaje Claro, con el propósito de ofrecer a los ciudadanos, información en lenguaje sencillo y comprensible, se impartió la segunda jornada de sensibilización el 24-07-2020 al personal de Servicio al Ciudadano. En dicha jornada se explicó la Metodología para la Traducción de Documentos a Lenguaje Claro, diseñada por la Veeduría Distrital.   _x000a__x000a_De igual forma, entre el día 31 de julio y el 1 de agosto de 2020, se realizó el el primer taller de lenguaje claro, que de igual forma, hace parte de la estrategia. En dicho taller, se puso en práctica la Metodología de Traducción de Documentos a Lenguaje Claro, escogiendo un documento de alto impacto de cara a la ciudadanía y realizando la aplicación de los pasos pertinentes."/>
    <n v="0.5"/>
    <n v="2"/>
    <n v="1"/>
    <n v="0.5"/>
  </r>
  <r>
    <x v="7"/>
    <s v="Gestión del Servicio al Ciudadano"/>
    <s v="Dirección de Gestión Corporativa y CID"/>
    <s v="Director(a) de Gestión Corporativa y CID"/>
    <s v="Cobros indebidos por la realización de  trámites y servicios ante la CVP por parte de contratistas o funcionarios que pertenecen a la entidad."/>
    <s v="Posibilidad de que funcionarios o contratistas realicen cobros indebidos para realizar trámites o acceder a un servicio ante la Caja de la Vivienda Popular a los ciudadanos o usuarios de la entidad. "/>
    <s v="Corrupción"/>
    <s v="El ciudadano desconoce que los trámites y servicios de la CVP son gratuitos y que no se requieren intermediarios"/>
    <s v="Entregar dineros a intermediarios para la realización de sus tramites y servicios ante la CVP"/>
    <s v="Posible"/>
    <s v="Mayor"/>
    <s v="Extremo"/>
    <s v="Moderado"/>
    <s v="Alto"/>
    <s v="REDUCIR"/>
    <s v="Crear un Instructivo en donde se defina el diseño y desarrollo de la estrategia de divulgación a nivel interno y externo sobre la Gratuidad de los Tramites y Servicios que presta la CVP."/>
    <s v="Instructivo que se cree"/>
    <s v="Director de Gestión Corporativa y CID"/>
    <d v="2020-05-01T00:00:00"/>
    <d v="2020-12-31T00:00:00"/>
    <s v="Un instructivo Desarrollado"/>
    <s v="Durante la presente periodo no se tenia programada la actividad de control."/>
    <s v="El día 30/06/2020 se adoptó el instructivo 208-SC-ln-01 estrategia de divulgación de información sobre la gratuidad de trámites y servicios, con el objetivo de diseñar, elaborar e implementar un instructivo que contenga el paso a paso para el desarrollo una estrategia de divulgación sobre la gratuidad de los trámites y servicios que ofrece la CVP, tanto para los servidores públicos y la ciudadanía."/>
    <n v="1"/>
    <n v="3"/>
    <n v="1"/>
    <n v="1"/>
  </r>
  <r>
    <x v="7"/>
    <m/>
    <m/>
    <m/>
    <m/>
    <m/>
    <m/>
    <s v="Los funcionarios o contratistas desconocen las consecuencias disciplinarias o legales que acarrean el cobro indebido a la ciudadanía"/>
    <s v="Acciones judiciales en contra de la entidad."/>
    <m/>
    <m/>
    <m/>
    <m/>
    <m/>
    <m/>
    <s v="Crear un Instructivo en donde se defina el diseño y desarrollo de la estrategia de divulgación a nivel interno y externo sobre la Gratuidad de los Tramites y Servicios que presta la CVP."/>
    <s v="Instructivo que se cree"/>
    <s v="Director de Gestión Corporativa y CID"/>
    <d v="2020-05-01T00:00:00"/>
    <d v="2020-12-31T00:00:00"/>
    <s v="Un instructivo Desarrollado"/>
    <s v="Durante la presente periodo no se tenia programada la actividad de control."/>
    <s v="El día 30/06/2020 se adoptó el instructivo 208-SC-ln-01 estrategia de divulgación de información sobre la gratuidad de trámites y servicios, con el objetivo de diseñar, elaborar e implementar un instructivo que contenga el paso a paso para el desarrollo una estrategia de divulgación sobre la gratuidad de los trámites y servicios que ofrece la CVP, tanto para los servidores públicos y la ciudadanía."/>
    <n v="1"/>
    <n v="4"/>
    <n v="1"/>
    <n v="1"/>
  </r>
  <r>
    <x v="8"/>
    <s v="208-SADM-Pr-15 ADMINISTRACIÓN Y CONTROL DE BIENES MUEBLES, CONSUMO E INTANGIBLES"/>
    <s v="Subdirección Administrativa"/>
    <s v="Subdirector(a) Administrativa"/>
    <s v="Pérdida por daño o hurto de los bienes de la entidad "/>
    <s v="La Custodia y movimiento de bienes sin las medidas de seguridad y/o conservación, sumada a la Ausencia de apropiación del uso y cuidado de los bienes por parte de los funcionarios y contratistas, causa pérdida de los bienes de la entidad por daño o hurto."/>
    <s v="Operación"/>
    <s v="Ausencia de apropiación del uso y cuidado de los bienes por parte de los funcionarios y contratistas"/>
    <s v="Detrimento patrimonial de recursos públicos"/>
    <s v="Posible"/>
    <s v="Menor"/>
    <s v="Moderado"/>
    <s v="Moderado"/>
    <s v="Moderado"/>
    <s v="ACEPTAR"/>
    <s v="Elaborar un Manual de uso, cuidado e información, sobre el procedimiento de los bienes asignados  a los funcionarios y/o contratistas de la CVP."/>
    <s v="Manual de uso de bienes muebles"/>
    <s v="SUBDIRECTOR ADMINISTRATIVO"/>
    <d v="2020-03-01T00:00:00"/>
    <d v="2020-07-30T00:00:00"/>
    <s v="Un Manual de uso de Bienes Muebles"/>
    <s v="Esta acción se vió  afectada debido al aislamiento preventivo obligatorio, se esta adelantando el documento borrador para crear el Manual de uso, se debe reprogramar la fecha de finalización para el 30 de Junio de 2020."/>
    <s v="En cumplimiento de esta actividad se creó el Manual de uso, cuidado e información de bienes, el cual se encuentra disponible desde el día 05-08-2020 en la carpeta de calidad._x000a_Ruta Manual: _x000a_\\10.216.160.201\calidad\9. PROCESO GESTIÓN ADMINISTRATIVA\MANUALES\208-SADM-Mn-10 MANUAL DE USO CUIDADO E INFORMACION DE BIENES_x000a__x000a_- De igual manera se encuentra publicado en la página web de la entidad desde el día 11-08-2020._x000a_Ruta Página CVP / Transparencia / 6. Planeación / 6.1 Políticas lineamientos y manuales / manuales  _x000a_Url: https://www.cajaviviendapopular.gov.co/?q=Transparencia/politicas-lineamientos-y-manuales_x000a__x000a_- A través de correo electrónico institucional con el apoyo de la Oficina Asesora de Comunicaciones, el día 21-08-2020 la Subdirección Administrativa ha socializado a todos los servidores públicos de la Entidad, la creación del Manual de uso, cuidado e información de bienes con el fin de garantizar el control, seguimiento y adecuado uso por parte de los funcionarios y contratistas que tienen a su cargo bienes en cada una de las dependencias de la Caja de la Vivienda Popular."/>
    <n v="1"/>
    <n v="1"/>
    <n v="1"/>
    <n v="1"/>
  </r>
  <r>
    <x v="8"/>
    <m/>
    <m/>
    <m/>
    <m/>
    <m/>
    <m/>
    <s v="Registro de movimientos de los elementos  sin la autorización requerida"/>
    <s v="Perdida o daño de los bienes inmuebles"/>
    <m/>
    <m/>
    <m/>
    <m/>
    <m/>
    <m/>
    <s v="Se identifique claramente los recursos asignados a cada funcionario y el estado actual de los mismos"/>
    <s v="Acta de Inspecciones aleatorias a las diferentes dependencias de la CVP,_x000a_Lista de chequeo"/>
    <s v="SUBDIRECTOR ADMINISTRATIVO"/>
    <d v="2020-02-01T00:00:00"/>
    <d v="2020-11-30T00:00:00"/>
    <s v="Actas de inspecciones aleatorias desarrolladas / Actas de 3 inspecciones aleatorias programadas"/>
    <s v="Esta acción esta en proceso y se vió afectada por el aislamiento obligatorio por el COVID-19, no se pudo realizar inspecciones."/>
    <s v="Debido a las medidas de aislamiento preventivo obligatorio decretadas por el gobierno, se ha visto afectado el desarrollo de las inspecciones aleatorias en cada una de las dependencias de la entidad, esta actividad solo es posible adelantarse de manera presencial._x000a_Sin embargo, de acuerdo a la información suministrada por las distintas dependencias de la entidad, se realiza actualización de los inventarios individuales y los recursos asignados a los funcionarios y/o contratistas de la Caja de la Vivienda Popular._x000a_-Se realiza actualización de inventario individual de la Funcionaria Alexandra Alvarez de la Oficina Asesora de Control Interno, según lo indicado mediante correo electrónico del día 01 de Julio en razón de su retiro de la entidad._x000a_-Se realiza actualización de inventario individual del Funcionario Daniel Carreño de la subdirección Financiera, según lo indicado mediante correo electrónico del día 15 de Julio._x000a_-Mediante memorando 2020IE6841 asunto Equipos All in one en alquiler de fecha 22-07-2020, la Oficina TIC de la Caja de la Vivienda Popular informa a la subdirección administrativa los equipos en alquiler que han sido asignados a las distintas dependencias que han requerido de computadores para suplir las necesidades de computo que demandan los sistemas de información._x000a_Con base en la información indicada en el formato de entrega por parte de la oficina TIC se realizan las actividades propias de registro y actualización de los inventarios individuales de los funcionarios relacionados de las siguientes dependencias (Dirección General / Subdirección Financiera / Oficina TIC / Dirección Gestión Corporativa / Dirección Jurídica / Oficina Asesora de Control Interno)_x000a_-Se realiza actualización de inventario individual de funcionarios y/o contratistas de la Subdirección Administrativa, en razón de reubicación de funcionarios en la dependencia, traslado de elementos entre funcionarios, ingreso y retiro de funcionarios en la dependencia. _x000a_En el ERP SI CAPITAL Modulo SAI se realizan los correspondientes traslados “FUNCIONARIO-BODEGA”, “BODEGA-FUNCIONARIO”, “ENTRE FUNCIONARIOS” en efecto de actualizar los inventarios individuales de estos funcionarios y/o contratistas, en efecto de  realizar la modificación física del bien y responsables del uso o custodia de los mismos."/>
    <n v="0.5"/>
    <n v="2"/>
    <n v="0"/>
    <n v="0"/>
  </r>
  <r>
    <x v="8"/>
    <s v="PROCESO ADQUISICIÓN DE BIENES Y SERVICIOS"/>
    <s v="Subdirección Administrativa"/>
    <s v="Subdirector(a) Administrativa"/>
    <s v="Orientación en las etapas contractuales direccionadas  para favorecer a un tercero"/>
    <s v="Realizar ofrecimiento/recepción de sobornos o beneficios de algún otro tipo para favorecer intereses particulares."/>
    <s v="Corrupción"/>
    <s v="Desconocimiento por parte de los funcionarios y contratistas de las normas y/o procedimientos adquisición de bienes y servicios que inciden en la realización de las funciones y actividades "/>
    <s v="Resultados nefastos del funcionamiento administrativo de la entidad"/>
    <s v="Posible"/>
    <s v="Catastrófico"/>
    <s v="Extremo"/>
    <s v="Fuerte "/>
    <s v="Extremo"/>
    <s v="REDUCIR"/>
    <s v="Realizar jornada de sensibilización a los funcionarios del proceso de contratación de la Subdirección Administrativa  y evaluar los resultados de aprendizaje "/>
    <s v="evaluaciones de jornadas de sensibilización "/>
    <s v="SUBDIRECTOR ADMINISTRATIVO"/>
    <d v="2020-03-01T00:00:00"/>
    <d v="2020-07-30T00:00:00"/>
    <s v="Una evaluación de jornadas de sensibilización desarrollada"/>
    <s v="Esta acción se vió afectada debido al aislamiento preventivo obligatorio, se debe revisar  y analizar la jornada de sensibilización virtual o presencial para cumplir con la fecha de finalización.  "/>
    <s v="Se realizó jornada de sensibilización virtual  con los funcionarios del Proceso de  Contratación el día 10 de julio de 2020, con el objetivo de identificar el riesgo asociado a la actividad de control en el  procedimiento adquisición de bienes y servicios, Después de realizada la evaluación y tomar la muestra de los resultados obtenidos se obtuvo una calificación de 95% de comprensión."/>
    <n v="1"/>
    <n v="3"/>
    <n v="1"/>
    <n v="0.33333333333333331"/>
  </r>
  <r>
    <x v="9"/>
    <s v="208-PLA-Pr-20 ELAB, EJEC, CONTROL Y SEGUIM AL PAGI - PAA_x000a_208-SFIN-Pr-06 PROCEDIMIENTO OPERACIONES DE PRESUPUESTO V4_x000a_208-SFIN-Pr-07 - PROCEDIMIENTO GESTION DE PAGOS V3_x000a_208-PLA-Pr-23 PROCEDIMIENTO PAGO PASIVOS EXIGIBLES"/>
    <s v="Subdirección Financiera"/>
    <s v="Subdirector(a) Financiera"/>
    <s v="Baja ejecución del presupuesto institucional programado "/>
    <s v="Falencias en la ejecución de compromisos y giros de los recursos programados en la vigencia, afectando drásticamente en el cumplimiento de las metas y generando rezagos por encima de lo establecido por parte de la Secretaria de Hacienda Distrital."/>
    <s v="Financiero"/>
    <s v="Falta de seguimiento y control  del Plan Anual de Adquisiciones, por parte de los proyectos de inversión y gastos de funcionamiento "/>
    <s v="La no ejecución total del presupuesto"/>
    <s v="Probable"/>
    <s v="Moderado"/>
    <s v="Alto"/>
    <s v="Moderado"/>
    <s v="Moderado"/>
    <s v="Compartir"/>
    <s v="Establecer una sistema de alertas donde se informe a los ordenadores de gasto el comportamiento y la probabilidad de ejecución presupuestal de los recursos de la vigencia, reservas presupuestales y pasivos exigibles."/>
    <s v="Un (1) Sistema de alertas tempranas"/>
    <s v="Subdirector(a) Financiero(a)"/>
    <d v="2020-01-01T00:00:00"/>
    <d v="2020-12-31T00:00:00"/>
    <s v="1 (un) sistema de alertas tempranas"/>
    <s v="Para la vigencia 2020 se desarrollo un sistema de alertas tempranas donde contempla el presupuesto de la vigencia, giros, Plan Anual Mensualizado de Caja (PAC), Reservas Presupuestales y pasivos exigibles. Este sistema de alertas contiene las programaciones y ejecuciones de manera mensual y a su vez se pretende desarrollar un informe de seguimiento con frecuencia semanal. _x000a__x000a_Con corte al primer cuatrimestre se tiene una ejecución del 33%"/>
    <s v="Durante la vigencia 2020, se desarrollo y se implemento un sistema de alertas tempranas donde contempla el presupuesto de la vigencia, giros, Plan Anual Mensualizado de Caja (PAC), Reservas Presupuestales y pasivos exigibles. Este sistema de alertas contiene las programaciones y ejecuciones de manera mensual y semanal. _x000a__x000a_A fecha de 31 de agosto se tiene una ejecución del 66%"/>
    <n v="0.66"/>
    <n v="1"/>
    <n v="1"/>
    <n v="0.66666666666666663"/>
  </r>
  <r>
    <x v="9"/>
    <m/>
    <m/>
    <m/>
    <m/>
    <m/>
    <m/>
    <s v="Falta de gestión de pagos de los recursos de la vigencia y de las reservas presupuestales por parte de los ordenadores de gasto y supervisores, previo cumplimiento de las obligaciones contractuales por parte de los contratistas. "/>
    <s v="Reclamaciones por parte de los contratistas y proveedores por incumplimiento en los pagos._x000a_Castigos (reducciones) presupuestales, por constitución de reservas, sobrepasando el tope establecido por SHD._x000a_Fenecimiento de recursos generando pasivos exigibles."/>
    <m/>
    <m/>
    <m/>
    <m/>
    <m/>
    <m/>
    <s v="Obtener la información de ejecución, avance y probabilidad  presupuestal para una buena toma de decisiones."/>
    <s v="Un (1) Sistema de alertas tempranas"/>
    <s v="Subdirector(a) Financiero(a)"/>
    <d v="2020-01-01T00:00:00"/>
    <d v="2020-12-31T00:00:00"/>
    <m/>
    <m/>
    <m/>
    <n v="0.66"/>
    <n v="1"/>
    <n v="1"/>
    <n v="0.66666666666666663"/>
  </r>
  <r>
    <x v="9"/>
    <m/>
    <m/>
    <m/>
    <m/>
    <m/>
    <m/>
    <s v="Falta de gestión en la depuración de pasivos exigibles, previo cumplimiento de las obligaciones contractuales por parte de los contratistas. "/>
    <s v="Perdida de competencia para la liquidación de los contratos_x000a_Hallazgos de tipo administrativo, disciplinario y/o fiscales por parte de los entes de control_x000a_Castigos (reducciones) presupuestales."/>
    <m/>
    <m/>
    <m/>
    <m/>
    <m/>
    <m/>
    <s v="Establecer una sistema de alertas donde se informe a los ordenadores de gasto el comportamiento y la probabilidad de ejecución presupuestal de los recursos de la vigencia, reservas presupuestales y pasivos exigibles."/>
    <s v="Un (1) Sistema de alertas tempranas"/>
    <s v="Subdirector(a) Financiero(a)"/>
    <d v="2020-01-01T00:00:00"/>
    <d v="2020-12-31T00:00:00"/>
    <m/>
    <m/>
    <m/>
    <n v="0.66"/>
    <n v="1"/>
    <n v="1"/>
    <n v="0.66666666666666663"/>
  </r>
  <r>
    <x v="9"/>
    <m/>
    <m/>
    <m/>
    <m/>
    <m/>
    <m/>
    <s v="La no ejecución del Plan Anual Mensualizado de Caja PAC de los recursos de vigencia y de reserva presupuestal."/>
    <s v="La no disposición de recursos cuando se requieran girar los pagos._x000a_Castigos presupuestales _x000a_Hallazgos de tipo administrativo, disciplinario y/o fiscales por parte de los entes de control"/>
    <m/>
    <m/>
    <m/>
    <m/>
    <m/>
    <m/>
    <s v="Establecer una sistema de alertas donde se informe a los ordenadores de gasto el comportamiento y la probabilidad de ejecución presupuestal de los recursos de la vigencia, reservas presupuestales y pasivos exigibles."/>
    <s v="Un (1) Sistema de alertas tempranas"/>
    <s v="Subdirector(a) Financiero(a)"/>
    <d v="2020-01-01T00:00:00"/>
    <d v="2020-12-31T00:00:00"/>
    <m/>
    <m/>
    <m/>
    <n v="0.66"/>
    <n v="1"/>
    <n v="1"/>
    <n v="0.66666666666666663"/>
  </r>
  <r>
    <x v="9"/>
    <s v="208-SFIN-Pr-10 RECONOCIMIENTO, MEDICIÓN POSTERIOR Y REVELACIÓN DE LOS HECHOS ECONÓMICOS"/>
    <s v="Subdirección Financiera"/>
    <s v="Subdirector(a) Financiera"/>
    <s v=" Emisión de Estados financieros sobre o subestimados"/>
    <s v=" Generación de información financiera sin las características fundamentales de relevancia y representación fiel establecidas en el Régimen de Contabilidad Pública"/>
    <s v="Financiero"/>
    <s v="Los procesos generadores de información financiera no remiten los reportes o información establecida en los procedimientos o lo hacen de manera no oportuna o de manera inexacta."/>
    <s v="La información disponible para los usuarios no refleja la realidad económica de la Entidad lo que puede influir en diferentes decisiones."/>
    <s v="Casi Seguro"/>
    <s v="Menor"/>
    <s v="Alto"/>
    <s v="Moderado"/>
    <s v="Bajo"/>
    <s v="Compartir"/>
    <s v="Revisar selectivamente de manera mensual los hechos económicos reconocidos en el sistema de información de gestión contable."/>
    <s v="Procedimiento 208-SFIN-Pr-10 RECONOCIMIENTO, MEDICIÓN POSTERIOR Y REVELACIÓN DE LOS HECHOS ECONÓMICOS actualizado "/>
    <s v="Contador(a) "/>
    <d v="2020-01-01T00:00:00"/>
    <d v="2020-12-31T00:00:00"/>
    <s v="1 (un) procedimiento actualizado"/>
    <s v="En el proceso de la revisión selectiva de los hechos economicos en el primer cuatrimestre de 2020 , se ha revisado de manera fisica y con una frecuencia mensual la información contable y financiera. De manera alterna se ha ido trabajando en la actualización del Procedimiento 208-SFIN-Pr-10 RECONOCIMIENTO, MEDICIÓN POSTERIOR Y REVELACIÓN DE LOS HECHOS ECONÓMICOS con el objetivo de afinar actividades y politicas de operación que contribuyan a la confiabilidad de la información registrada en los sistemas de información. A la fecha de 30 de abril se cuenta con una ejecución del 33% "/>
    <s v="En el proceso de la revisión selectiva de los hechos economicos en el primer y segundo cuatrimestre de 2020 , se ha revisado de manera conciliatoria con una frecuencia trimestral la información contable y financiera con corte a 30 de marzo y a 30 de julio de 2020. De manera alterna se actualizo el Procedimiento 208-SFIN-Pr-10 RECONOCIMIENTO, MEDICIÓN POSTERIOR Y REVELACIÓN DE LOS HECHOS ECONÓMICOS donde se incluyo la politica de operacion No. 40. para facilitar la revision selectiva de los hechos economicos por medio de las conciliaciones interareas de manera mensual. _x000a__x000a_A la fecha de 31 de agosto se cuenta con una ejecución del 100% "/>
    <n v="1"/>
    <n v="2"/>
    <n v="1"/>
    <n v="1"/>
  </r>
  <r>
    <x v="9"/>
    <m/>
    <m/>
    <m/>
    <m/>
    <m/>
    <m/>
    <s v="Aplicación incorrecta de los principios de contabilidad"/>
    <s v="El proceso contable en la etapa de reconocimiento y subetapa de identificación  de hechos económicos, no cumplen con el Marco Normativo para Entidades de Gobierno lo que conlleva a hallazgos de tipo administrativo, disciplinario y/o fiscal por parte de los entes de control."/>
    <m/>
    <m/>
    <m/>
    <m/>
    <m/>
    <m/>
    <m/>
    <m/>
    <m/>
    <m/>
    <m/>
    <m/>
    <m/>
    <m/>
    <m/>
    <m/>
    <m/>
    <m/>
  </r>
  <r>
    <x v="9"/>
    <m/>
    <m/>
    <m/>
    <m/>
    <m/>
    <m/>
    <s v="Aplicación inadecuada del criterio de clasificación del hecho económico establecido en el Marco Normativo para Entidades de Gobierno."/>
    <s v="El proceso contable en la etapa de reconocimiento y subetapa de identificación  de hechos económicos, no cumplen con el Marco Normativo para Entidades de Gobierno lo que conlleva a hallazgos de tipo administrativo, disciplinario y/o fiscal por parte de los entes de control."/>
    <m/>
    <m/>
    <m/>
    <m/>
    <m/>
    <m/>
    <m/>
    <m/>
    <m/>
    <m/>
    <m/>
    <m/>
    <m/>
    <m/>
    <m/>
    <m/>
    <m/>
    <m/>
  </r>
  <r>
    <x v="9"/>
    <m/>
    <m/>
    <m/>
    <m/>
    <m/>
    <m/>
    <s v="Realización de cálculos errados o aplicación de criterios de medición posterior que no corresponden al Marco Normativo para Entidades de Gobierno."/>
    <s v="Generación de información errada y no confiable para la toma de decisiones."/>
    <m/>
    <m/>
    <m/>
    <m/>
    <m/>
    <m/>
    <m/>
    <m/>
    <m/>
    <m/>
    <m/>
    <m/>
    <m/>
    <m/>
    <m/>
    <m/>
    <m/>
    <m/>
  </r>
  <r>
    <x v="9"/>
    <s v="208 SFIN-Pr-11 OPERACIONES DE TESORERIA V3_x000a_208-SFIN-In-03 PROT. SEGURIDAD TESORERIA DE LA CVP"/>
    <s v="Subdirección Financiera"/>
    <s v="Subdirector(a) Financiera"/>
    <s v="Control inadecuado en los protocolos de seguridad de la Tesorería de la CVP"/>
    <s v="Probabilidad de fraude o practicas inadecuadas frente al acceso y custodia de títulos valores en la Caja Fuerte de la Entidad."/>
    <s v="Financiero"/>
    <s v="Falta de revisión y análisis de posibles actualizaciones al instructivo 208-SFIN-In-03 PROT. SEGURIDAD TESORERIA DE LA CVP"/>
    <s v="Realizar acciones inadecuadas con la probabilidad de cometer errores humanos y/o fraudes. "/>
    <s v="Probable"/>
    <s v="Moderado"/>
    <s v="Alto"/>
    <s v="Moderado"/>
    <s v="Moderado"/>
    <s v="Compartir"/>
    <s v="Realizar análisis, control y seguimiento a la aplicación del instructivo 208-SFIN-In-03 PROT. SEGURIDAD TESORERIA DE LA CVP, articulados con el procedimiento 208 SFIN-Pr-11 OPERACIONES DE TESORERIA V3 y la Directiva 003 de 2013"/>
    <s v="Instructivo 208-SFIN-In-03 PROT. SEGURIDAD TESORERIA DE LA CVP actualizado y articulado con la el procedimiento 208 SFIN-Pr-11 OPERACIONES DE TESORERIA V3 y la Directiva 003 de 2013"/>
    <s v="Subdirector(a) Financiero(a)"/>
    <d v="2020-01-01T00:00:00"/>
    <d v="2020-12-31T00:00:00"/>
    <s v="1 (un) instructivo actualizado"/>
    <s v="En el primer cuatrimestre de la vigencia 2020, se ha ido trabajando de manera conjunta con el equipo de Tesorería de la Entidad, en la actualización del instructivo 208-SFIN-In-03 PROT. SEGURIDAD TESORERIA DE LA CVP y articulado con el procedimiento 208 SFIN-Pr-11 OPERACIONES DE TESORERIA V3 y la Directiva 003 de 2013. _x000a__x000a_Con corte a 30 de abril de 2020 se cuenta con una ejecución del 20%"/>
    <s v="En el primer y segundo cuatrimestre de la vigencia 2020, se ha ido trabajando de manera conjunta con el equipo de Tesorería de la Entidad, en la actualización del instructivo 208-SFIN-In-03 PROT. SEGURIDAD TESORERIA DE LA CVP con fecha de actualizacion del 02 de julio de 2020 y se articula con el procedimiento 208 SFIN-Pr-11 OPERACIONES DE TESORERIA V4 en el numeral 2.4.14. _x000a__x000a_Con corte a 31 de agosto de 2020 se cuenta con una ejecución del 100%"/>
    <n v="1"/>
    <n v="3"/>
    <n v="1"/>
    <n v="1"/>
  </r>
  <r>
    <x v="9"/>
    <m/>
    <m/>
    <m/>
    <m/>
    <m/>
    <m/>
    <s v="Aplicación incorrecta del instructivo 208-SFIN-In-03 PROT. SEGURIDAD TESORERIA DE LA CVP y del procedimiento 208 SFIN-Pr-11 OPERACIONES DE TESORERIA V3"/>
    <s v="Se realizan prácticas no documentadas en el instructivo y procedimiento bajo criterios personales "/>
    <m/>
    <m/>
    <m/>
    <m/>
    <m/>
    <m/>
    <m/>
    <m/>
    <m/>
    <m/>
    <m/>
    <m/>
    <m/>
    <m/>
    <m/>
    <m/>
    <m/>
    <m/>
  </r>
  <r>
    <x v="9"/>
    <m/>
    <m/>
    <m/>
    <m/>
    <m/>
    <m/>
    <s v="Desconocimiento de la Directiva 003 de 2013 "/>
    <s v="Probabilidad de perdida y/o extravío de los títulos valores afectando drásticamente las operaciones tesorales."/>
    <m/>
    <m/>
    <m/>
    <m/>
    <m/>
    <m/>
    <m/>
    <m/>
    <m/>
    <m/>
    <m/>
    <m/>
    <m/>
    <m/>
    <m/>
    <m/>
    <m/>
    <m/>
  </r>
  <r>
    <x v="9"/>
    <s v="208-SFIN-Pr-11 OPERACIONES DE TESORERÍA"/>
    <s v="Subdirección Financiera"/>
    <s v="Subdirector(a) Financiera"/>
    <s v="3. Identificación del Riesgo"/>
    <s v="Apertura y cierre de cuentas bancarias que no cuentan con los requisitos mínimos exigidos por la Secretaria de Hacienda Distrital para ser sujetos de cupo."/>
    <s v="Corrupción"/>
    <s v="Beneficiar a ciertas entidades financieras por medio de coimas o favores específicos."/>
    <s v="Apertura de cuentas que no se encuentran en ninguna zona de riesgo y limite de concentración"/>
    <s v="Rara vez"/>
    <s v="Mayor"/>
    <s v="Alto"/>
    <s v="Moderado"/>
    <s v="Alto"/>
    <s v="Compartir"/>
    <s v="Crear un procedimiento para la selección de Entidades Bancarias para la apertura y cierre de cuentas según la normatividad vigente"/>
    <s v="Creación de un procedimiento de selección de Entidades Bancarias para la apertura y cierre de cuentas."/>
    <s v="Tesorero(a)"/>
    <d v="2020-01-01T00:00:00"/>
    <d v="2020-12-31T00:00:00"/>
    <s v="1 (un) procedimiento creado_x000a__x000a_2 (dos) reportes"/>
    <s v="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or otra parte se estan recopilando los actos administrativos y la normatividad vigente para la elaboración del procedimiento de apertura y cierre de cuentas bancarias.  _x000a__x000a_Con corte a 30 de abril de 2020 se cuenta con una ejecución del 33%"/>
    <s v="Con corte al segundo cuatrimestre de 2020, en el marco de la normatividad vigente segun la Resolucion SDH 000313 de 2107 y las Circulares DDT 05 y 06 de 2018 y 2019 respectivamente, se inicio la creación del procedimiento de apertura y cierre de cuentas bancarias, la cual fue objeto de propuesta y presentacion inicial en el Comite Financiero del 30 de junio de 2020, la cual, en la  actualidad se encuentra en proceso de ajuste y validacion. Se espera que a finales del mes de septiembre este procedimiento quede aprobado y publicado en la carpeta de calidad del Proceso de Gestión Financiera. _x000a__x000a_Por otra parte, 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ara el segundo cuatrimestre los rankings de los bancos no ha cambiado respecto al primer cuatrimestre con la novedad de que un solo banco ha cambiado las zonas de riesgo como Banco BBVA. Aunque para algunos bancos ha disminuido el puntaje, los limites y los cupos de concentracion de recursos han aumentado.  _x000a__x000a_Con corte a 31 de agosto de 2020 se cuenta con una ejecución del 66%"/>
    <n v="0.66"/>
    <n v="4"/>
    <n v="1"/>
    <n v="0.5"/>
  </r>
  <r>
    <x v="9"/>
    <m/>
    <m/>
    <m/>
    <m/>
    <m/>
    <m/>
    <s v="No se cuenta con un procedimiento donde establezca los criterios internos para la selección de la entidad bancaria, para apertura de cuentas. "/>
    <s v="Selección de la entidades bancarias sin un criterio corporativo."/>
    <m/>
    <m/>
    <m/>
    <m/>
    <m/>
    <m/>
    <s v="Crear un procedimiento para la selección de Entidades Bancarias para la apertura y cierre de cuentas según la normatividad vigente"/>
    <s v="Creación de un procedimiento de selección de Entidades Bancarias para la apertura y cierre de cuentas."/>
    <s v="Tesorero(a)"/>
    <d v="2020-01-01T00:00:00"/>
    <d v="2020-12-31T00:00:00"/>
    <m/>
    <m/>
    <m/>
    <n v="0.66"/>
    <n v="4"/>
    <n v="1"/>
    <n v="0.5"/>
  </r>
  <r>
    <x v="9"/>
    <m/>
    <m/>
    <m/>
    <m/>
    <m/>
    <m/>
    <s v="Desconocimiento de los reportes vigentes del ranking de cupos de inversión por parte de la Secretaria  de Hacienda Distrital"/>
    <s v="Apertura o cierre de cuentas sin analizar y verificar las zonas de riesgo y limites de concentración"/>
    <m/>
    <m/>
    <m/>
    <m/>
    <m/>
    <m/>
    <s v="Consultar dos (2) reportes del ranking de entidades financieras emitidos por la Secretaria de Hacienda Distrital  "/>
    <s v="Reporte vigente del ranking de cupos de inversión"/>
    <s v="Tesorero(a)"/>
    <d v="2020-01-01T00:00:00"/>
    <d v="2020-12-31T00:00:00"/>
    <m/>
    <m/>
    <m/>
    <n v="0.66"/>
    <n v="4"/>
    <n v="1"/>
    <n v="0.66"/>
  </r>
  <r>
    <x v="10"/>
    <s v="208-SADM-Pr-32 PRESERVACIÓN Y CONSERVACIÓN DOCUMENTAL"/>
    <s v="Subdirección Administrativa"/>
    <s v="Subdirector Administrativo_x000a_"/>
    <s v="Pérdida parcial o total de información  "/>
    <s v="Pérdida o alteración en los archivos de la entidad debido a la ocurrencia de desastres. "/>
    <s v="Operación"/>
    <s v="Fenómenos naturales o antropogénicos, tales como inundaciones, incendios, terremotos, asonadas, entre otros. "/>
    <s v="Pérdida de la memoria institucional. Imposibilidad de consulta de información"/>
    <s v="Probable "/>
    <s v="Moderado "/>
    <s v="Alto"/>
    <s v="Débil"/>
    <s v="Moderado "/>
    <s v="Compartir"/>
    <s v="Aplicación del Sistema Integrado de Conservación y su Programa de Emergencias y manejo de desastres "/>
    <s v="208-SADM-Ft-143 TABLERO DE CONTROL V1"/>
    <s v="SUBDIRECTOR ADMINISTRATIVO  GESTIÓN DOCUMENTAL "/>
    <d v="2020-02-01T00:00:00"/>
    <d v="2020-12-31T00:00:00"/>
    <s v="Sistema Integrado de Conservación implementado"/>
    <s v="Esta acción esta en proceso y se vió afectada por el  aislamiento preventivo obligatorio"/>
    <s v="La ejecución del SIC plan de Conservación Documental se ha visto afectada por el aislamiento obligatorio toda vez que hay varias actividades que no pueden adelantarse de modo diferente a la presencial. Sin embargo, el porcentaje de avance alcance el 45,84%"/>
    <n v="0.45839999999999997"/>
    <n v="14"/>
    <n v="0"/>
    <n v="0"/>
  </r>
  <r>
    <x v="10"/>
    <s v="208-SADM-Pr-31 ORGANIZACIÓN DOCUMENTAL"/>
    <s v="Subdirección Administrativa_x000a__x000a_"/>
    <s v="Subdirector Administrativo_x000a_"/>
    <s v="Incumplimiento de normativa de gestión documental "/>
    <s v="Inadecuada aplicación del proceso de gestión documental por parte de las dependencias que no tienen bajo su responsabilidad el proceso"/>
    <s v="Operación"/>
    <s v="Equipos de gestión documental que no implementan los procesos e instrumentos archivísticos dispuestos dentro del proceso de gestión documental "/>
    <s v="Dificultad en el acceso a la información _x000a_Hallazgos por archivos o expedientes que no cumplen con las disposiciones normativas externas e internas de organización documental  "/>
    <s v="Probable "/>
    <s v="Moderado "/>
    <s v="Alto"/>
    <s v="Fuerte "/>
    <s v="Moderado"/>
    <s v="EVITAR"/>
    <s v="Evaluar los resultados de aprendizaje logrado en los equipos de gestión documental de las dependencias en las jornadas semestrales de sensibilización en procesos de gestión documental "/>
    <s v="Evaluaciones de jornadas de sensibilización "/>
    <s v="SUBDIRECTOR ADMINISTRATIVO GESTIÓN DOCUMENTAL "/>
    <d v="2020-04-01T00:00:00"/>
    <d v="2020-12-31T00:00:00"/>
    <s v="% de comprensión por parte de los equipos de gestión documental , según evaluación de asistentes"/>
    <s v="Esta acción esta en proceso y se vió afectada por el aislamiento preventivo obligatorio"/>
    <s v="Realización de una jornada de capacitación virtual el día 27 de mayo de 2020. Después de realizada la evaluación de los resultados obtenidos se obtuvo una calificación de 95% de comprensión."/>
    <n v="0.5"/>
    <n v="15"/>
    <n v="0"/>
    <n v="0"/>
  </r>
  <r>
    <x v="10"/>
    <s v="208-SADM-Pr-31 ORGANIZACIÓN DOCUMENTAL_x000a_208-SADM-Pr-19 CONSULTA DE DOCUMENTOS DE ARCHIVO_x000a_208-SADM-Pr-37 DISPOSICION FINAL DE DOCUMENTOS"/>
    <s v="Subdirección Administrativa_x000a__x000a_"/>
    <s v="Subdirector Administrativo_x000a_"/>
    <s v="Pérdida de documentos para favorecer intereses particulares"/>
    <s v="Acciones que conlleven la pérdida de documentos o expedientes con fines de lucro o beneficios recibidos de parte de terceros, a través de la mala aplicación u omisión de los instrumentos archivísticos y de control definidos por la Entidad.    "/>
    <s v="Corrupción "/>
    <s v="Intereses particulares para desaparecer o sustraer documentos específicos._x000a_"/>
    <s v="Indagaciones e investigaciones derivadas de la pérdida o fuga de información, finalizando con sanciones de tipo administrativo, penal y disciplinario por parte de los entes de control."/>
    <s v="Rara Vez "/>
    <s v="Catastrófico"/>
    <s v="Alto"/>
    <s v="Fuerte"/>
    <s v="Alto"/>
    <s v="Compartir"/>
    <s v="Expedición de Circular interna con lineamientos para la elaboración y actualización de los inventarios documentales en los archivos de gestión. "/>
    <s v="Circular interna "/>
    <s v="SUBDIRECTOR ADMINISTRATIVO GESTIÓN DOCUMENTAL "/>
    <d v="2020-02-01T00:00:00"/>
    <d v="2020-06-30T00:00:00"/>
    <s v="Una (1) Circular"/>
    <s v="Se realizó borrador del documento el cual se  debe verificar por la Subdirección , esta acción se  vió afectada por el  aislamiento preventivo obligatorio, se reprograma su fecha de finalización para el 30 de Junio de 2020."/>
    <s v="Se expidió la Circular No. 14 de 2020 el 19 de junio Recordatorios Gestión Documental y recomendaciones manejo de inventarios documentales y expedientes."/>
    <n v="1"/>
    <n v="16"/>
    <n v="1"/>
    <n v="1"/>
  </r>
  <r>
    <x v="10"/>
    <m/>
    <m/>
    <m/>
    <m/>
    <m/>
    <m/>
    <s v="Desconocimiento frente a la responsabilidad del manejo documental por parte del personal de los archivos de gestión"/>
    <s v="Desorden en los archivos y pérdida de documentos "/>
    <m/>
    <m/>
    <m/>
    <m/>
    <m/>
    <m/>
    <s v="1 jornada de sensibilización  para el personal que labora en los archivos de gestión, con el fin de dar a conocer las implicaciones legales que conlleva el manejo documental la cual será evaluada para verificar la interiorización de los conocimientos. "/>
    <s v="Evaluaciones de la sensibilización "/>
    <s v="SUBDIRECTOR ADMINISTRATIVO  GESTIÓN DOCUMENTAL "/>
    <d v="2020-03-01T00:00:00"/>
    <d v="2020-12-31T00:00:00"/>
    <s v="Una (1) Jornada de sensibilización realizada"/>
    <s v="Esta acción esta en proceso y se vió afectada por el aislamiento preventivo obligatorio"/>
    <s v="Se realizó  jornada de capacitación virtual el día 27 de mayo de 2020"/>
    <n v="1"/>
    <n v="15"/>
    <n v="0"/>
    <n v="0"/>
  </r>
  <r>
    <x v="11"/>
    <s v="208-SADM-Pr-27 CAPACITACIÓN DE SERVIDORES_x000a_208-SADM-Pr-22 SEGURIDAD Y SALUD OCUPACIONAL_x000a_208-SADM-Pr-01 BENEFICIOS A LOS EMPLEADOS_x000a_"/>
    <s v="Subdirección Administrativa_x000a__x000a_"/>
    <s v="Subdirector Administrativo_x000a_"/>
    <s v="Plan Estratégico de Talento Humano   no establecido  de conformidad con el Decreto 612 de 2018"/>
    <s v="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
    <s v="Estratégico "/>
    <s v="No realizar los diagnósticos  y anteproyecto del Plan Estratégico de Talento Humano con la debida antelación para cumplir con los tiempos establecidos."/>
    <s v="Retrasos en la ejecución de actividades del Plan Estratégico de Constitución de reservas presupuestales o pérdida de recursos."/>
    <s v="Posible"/>
    <s v="Menor"/>
    <s v="Moderado"/>
    <s v="Moderado"/>
    <s v="Moderado"/>
    <s v="REDUCIR"/>
    <s v="Programar dos mesas de trabajo con los lideres de los procesos ( Agosto y Noviembre), para la elaboración del anteproyecto de los diagnósticos e implementarlos en la formulación del Plan estratégico de talento Humano 2021"/>
    <s v="Formulación del anteproyecto para el PETH"/>
    <s v="SUBDIRECTOR ADMINISTRATIVO GESTIÓN TALENTO HUMANO"/>
    <d v="2020-08-01T00:00:00"/>
    <d v="2020-12-31T00:00:00"/>
    <s v="Un (1) plan de capacitación  con actividad incluida de seguimiento"/>
    <s v="Esta actividad inicia en el mes de Agosto de 2020."/>
    <s v="Se programa mesa de trabajo con la Comisión de Personal de la entidad para el día 28 de agosto de 2020, de conformidad con sus funciones establecidas en  el literal h, del numeral 2 del artículo 16 de la Ley 909 de 2004 que establece: “Participar en la elaboración del plan anual de formación y capacitación y en el de estímulos y en su seguimiento”._x000a__x000a_Se solicitó realizar modificación en la actividad de control, con el fin de  ampliar los meses para el cumplimiento"/>
    <n v="0.3"/>
    <n v="5"/>
    <n v="1"/>
    <n v="0.25"/>
  </r>
  <r>
    <x v="11"/>
    <m/>
    <m/>
    <m/>
    <m/>
    <m/>
    <m/>
    <s v="Debilidad en la socialización y divulgación del Plan Estratégico de Talento Humano"/>
    <s v="Percepción negativa por parte de los funcionarios frente a la gestión del talento humano de la Entidad"/>
    <m/>
    <m/>
    <m/>
    <m/>
    <m/>
    <m/>
    <m/>
    <m/>
    <m/>
    <m/>
    <m/>
    <m/>
    <m/>
    <m/>
    <m/>
    <m/>
    <m/>
    <m/>
  </r>
  <r>
    <x v="11"/>
    <s v="208-SADM-Pr-13 VINCULACIÓN Y DESVINCULACIÓN DE SERVIDORES PÚBLICOS"/>
    <s v="Subdirección Administrativa"/>
    <s v="Subdirector Administrativo_x000a_"/>
    <s v="Vinculación de personal sin el cumplimiento de los requisitos"/>
    <s v="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
    <s v="Corrupción"/>
    <s v="Errores u omisiones en la revisión de documentos aportados por la persona a vincular para respaldar cumplimiento de requisitos por parte del proceso de talento humano "/>
    <s v="Sanciones disciplinarias derivadas de la acción u omisión de las posesiones indebidas o sin el lleno de los requisitos."/>
    <s v="Improbable"/>
    <s v="Mayor"/>
    <s v="Alto"/>
    <s v="Moderado"/>
    <s v="Alto"/>
    <s v="Compartir"/>
    <s v="Realizar jornada de sensibilización a los funcionarios del proceso de talento humano y evaluar los resultados de aprendizaje "/>
    <s v="evaluaciones de jornadas de sensibilización "/>
    <s v="SUBDIRECTOR ADMINISTRATIVO GESTIÓN TALENTO HUMANO"/>
    <d v="2020-03-01T00:00:00"/>
    <d v="2020-07-30T00:00:00"/>
    <s v="Jornada de sensibilizaciones"/>
    <s v="Esta acción se vió  afectada debido al  aislamiento preventivo obligatorio, se debe revisar y analizar  jornada de sensibilización virtual o presencial para cumplir con la fecha de finalización.  "/>
    <s v="Se realizó jornada de sensibilización virtual con los funcionarios del Proceso de Talento Humano el día 7 de julio de 2020, con el objetivo de identificar el riesgo asociado a la actividad de control en el proceso de vinculación y desvinculación de servidores públicos. Después de realizada la evaluación y tomar la muestra de los resultados obtenidos se obtuvo una calificación de 95% de comprensión."/>
    <n v="1"/>
    <n v="4"/>
    <n v="1"/>
    <n v="1"/>
  </r>
  <r>
    <x v="12"/>
    <s v="208-DGC-Pr-16 CONTRATACIÓN POR CONCURSO DE MÉRITOS ABIERTO_x000a_208-DGC-Pr-18 CONTRATACIÓN DIRECTA_x000a_208-DGC-Pr-20 LICITACIÓN PÚBLICA_x000a_208-DGC-Pr-22 CONTRATACIÓN MÍNIMA CUANTÍA V3_x000a_208-DGC-Pr-24 CONTRATACIÓN POR SELECCIÓN ABREVIADA DE MENOR CUANTÍA_x000a_208-DGC-Pr-25 CONTRATACIÓN POR SELECCIÓN ABREVIADA POR SUBASTA INVERSA"/>
    <s v="Dirección de Gestión Corporativa y CID"/>
    <s v="Director(a) de Gestión Corporativa y CID"/>
    <s v="Ausencia de documentos en el expediente contractual (persona jurídica) durante la ejecución de contratos celebrados por la Entidad."/>
    <s v="Debilidad en el cumplimiento de las herramientas de gestión que permitan monitorear las acciones del proceso, que conlleva a que los contratos y/o convenios suscritos por la entidad no cuenten con la documentación completa que se produce durante su ejecución."/>
    <s v="Operación"/>
    <s v="Los supervisores de contrato no remiten la documentación completa al expediente contractual."/>
    <s v="Investigaciones disciplinarias, fiscales y penales."/>
    <s v="Probable"/>
    <s v="Menor"/>
    <s v="Alto"/>
    <s v="Fuerte"/>
    <s v="Menor"/>
    <s v="EVITAR"/>
    <s v="Realizar una (1) socialización a los referentes de contratación sobre la documentación relacionada en el formato 208-DGC-FT-84 Acta radicación documentos pago a proveedores - persona jurídica."/>
    <s v="Lista de asistencia"/>
    <s v="Director de Gestión Corporativa y CID"/>
    <d v="2020-01-01T00:00:00"/>
    <d v="2020-08-31T00:00:00"/>
    <s v="una socialización efectuada"/>
    <s v="Se aplazo la socialización programada para el mes abril a los referentes de contratación sobre la documentación relacionada en el formato 208-DGC-FT-84 Acta radicación documentos pago a proveedores - persona jurídica, por motivos de la actual situación de emergencia de salud pública generada por el virus COVID-19 a nivel nacional._x000a__x000a_Con corte al primer cuatrimestre se tiene una ejecución del 0%"/>
    <s v="Se realizo socialización del formato 208-DGC-Ft-84 ACTA DE RADICACIÓN DOCUMENTOS PAGO A PROVEEDORES-PERSONA JURÍDICA, a través de correo electrónico a los referentes de archivo y contratación de la Entidad, adjuntando presentación el día 31 de agosto."/>
    <n v="1"/>
    <n v="1"/>
    <n v="1"/>
    <n v="0.5"/>
  </r>
  <r>
    <x v="12"/>
    <s v="208-DGC-Pr-16 CONTRATACIÓN POR CONCURSO DE MÉRITOS ABIERTO_x000a_208-DGC-Pr-18 CONTRATACIÓN DIRECTA_x000a_208-DGC-Pr-20 LICITACIÓN PÚBLICA_x000a_208-DGC-Pr-22 CONTRATACIÓN MÍNIMA CUANTÍA V3_x000a_208-DGC-Pr-24 CONTRATACIÓN POR SELECCIÓN ABREVIADA DE MENOR CUANTÍA_x000a_208-DGC-Pr-25 CONTRATACIÓN POR SELECCIÓN ABREVIADA POR SUBASTA INVERSA"/>
    <s v="Dirección de Gestión Corporativa y CID"/>
    <s v="Director(a) de Gestión Corporativa y CID"/>
    <s v="Elaborar estudios previos y pliegos de condiciones cuyos requisitos jurídicos y/o financieros y/o técnicos específicos pretendan direccionar la adjudicación del contrato a un oferente particular."/>
    <s v="Direccionar los requisitos establecidos en el documento de estudios previos y pliego de condiciones, o su equivalente, por parte del personal involucrado en la estructuración del proceso de selección con el fin de favorecer a un tercero. "/>
    <s v="Corrupción"/>
    <s v="Documentos elaborados de manera fraudulenta y/o sin acatar la normatividad vigente."/>
    <s v="Investigaciones disciplinarias, fiscales y penales."/>
    <s v="Improbable"/>
    <s v="Catastrófico"/>
    <s v="Extremo"/>
    <s v="Fuerte"/>
    <s v="Extremo"/>
    <s v="REDUCIR"/>
    <s v="Realizar una (1) socialización a los referentes de contratación sobre los formatos de estudio previo y/o pliego de condiciones."/>
    <s v="Lista de asistencia."/>
    <s v="Director de Gestión Corporativa y CID"/>
    <d v="2020-01-01T00:00:00"/>
    <d v="2020-08-31T00:00:00"/>
    <s v="una socialización efectuada"/>
    <s v="Se realizo el día 14 de Enero de 2020, socialización con los referentes contractuales de las diferentes áreas de la Entidad que desarrollan procesos de contratación, la actualización y cambio de nombre de los formatos de Documento Complementario de Proyecto de pliego y Documento Complementario de pliego de condiciones, de conformidad con lo indicado por los diferentes capacitadores de Colombia Compra Eficiente y las guías de Creación de los Diferentes procesos de selección, los cuales fueron actualizados en el mes de diciembre de 2019. _x000a__x000a_Con corte al primer cuatrimestre se tiene una ejecución del 100%"/>
    <s v="_x000a_La actividad de control se encuentra cumplida."/>
    <n v="1"/>
    <s v="NA"/>
    <n v="1"/>
    <n v="1"/>
  </r>
  <r>
    <x v="12"/>
    <s v="208-DGC-Pr-16 CONTRATACIÓN POR CONCURSO DE MÉRITOS ABIERTO_x000a_208-DGC-Pr-18 CONTRATACIÓN DIRECTA_x000a_208-DGC-Pr-20 LICITACIÓN PÚBLICA_x000a_208-DGC-Pr-22 CONTRATACIÓN MÍNIMA CUANTÍA V3_x000a_208-DGC-Pr-24 CONTRATACIÓN POR SELECCIÓN ABREVIADA DE MENOR CUANTÍA_x000a_208-DGC-Pr-25 CONTRATACIÓN POR SELECCIÓN ABREVIADA POR SUBASTA INVERSA"/>
    <s v="Dirección de Gestión Corporativa y CID"/>
    <s v="Director(a) de Gestión Corporativa y CID"/>
    <s v="Que el proceso de selección se adelante con documentación faltante o errónea  con el propósito de favorecer a un tercero."/>
    <s v="Debilidad en la actividad de revisión de documentación para iniciar el proceso de selección."/>
    <s v="Corrupción"/>
    <s v="Falta de integridad del funcionario encargado del proceso."/>
    <s v="Investigaciones disciplinarias, fiscales y penales."/>
    <s v="Improbable"/>
    <s v="Catastrófico"/>
    <s v="Extremo"/>
    <s v="Fuerte"/>
    <s v="Extremo"/>
    <s v="REDUCIR"/>
    <s v="Realizar una (1) socialización a los referentes de contratación sobre las listas de chequeo por modalidad de contratación."/>
    <s v="Lista de asistencia."/>
    <s v="Director de Gestión Corporativa y CID"/>
    <d v="2020-01-01T00:00:00"/>
    <d v="2020-08-31T00:00:00"/>
    <s v="una socialización efectuada"/>
    <s v="Se realizo el día 17 de Enero de 2020, socialización con los referentes contractuales de cada una de las áreas de la entidad, el cambio de los formatos de solicitud de ausencia de personal, la certificación de ausencia de personal, adopción del formato de justificación de objeto iguales y de autorización de objetos iguales, inclusión del formato de bienes y rentas y conflicto de intereses los cuales deben ser adjuntados en el mismo orden en que se incluye el formato de bienes y rentas del SIDEAP. _x000a__x000a_Con corte al primer cuatrimestre se tiene una ejecución del 100%"/>
    <s v="_x000a_La actividad de control se encuentra cumplida."/>
    <n v="1"/>
    <s v="NA"/>
    <n v="1"/>
    <n v="1"/>
  </r>
  <r>
    <x v="13"/>
    <s v="Soporte Técnico"/>
    <s v="Jefe Oficina TIC"/>
    <s v="Oficina TIC"/>
    <s v="Inoportunidad en las herramientas y/o elementos tecnológicos"/>
    <s v="Falla y/o falta de herramientas y/o elementos tecnológicos o indisponibilidad de los mismos, por factores internos o externos, que afecten el normal desarrollo de las labores diarias en la CVP"/>
    <s v="Operación"/>
    <s v="Deterioro o evento interno o externo de herramientas y/o elementos tecnológicos, que genera indisponibilidad total o parcial de los mismos."/>
    <s v="Pérdida de productividad o respuestas tardías a las necesidades de los grupos de interés"/>
    <s v="Probable"/>
    <s v="Moderado"/>
    <s v="Alto"/>
    <s v="Fuerte"/>
    <s v="Moderado"/>
    <s v="Compartir"/>
    <s v="Garantizar la suscripción de contratos de mantenimiento preventivo para mantener la disponibilidad de los elementos tecnológicos"/>
    <s v="Contratos de mantenimiento"/>
    <s v="Jefe Oficina TIC"/>
    <d v="2020-01-01T00:00:00"/>
    <d v="2020-12-31T00:00:00"/>
    <s v="Contratos de Mantenimiento ejecutados"/>
    <s v="Durante el cuatrimestral de la vigencia, se realizarón las siguientes actividades:_x000a_1. Mantenimiento preventivo de los telefonos bajo el CTO 734-2019_x000a_2. Mantenimiento preventivo de los equipos de computo propios marca DELL bajo el CTO 433-2018_x000a_3. Mantenimiento preventivo de los equipos de portatiles propios de la CVP bajo CTO 474-2018_x000a_4. Se adjunta los casos reportados en el mes de febrero 2020 entre el 1 al 25 del mes en mencion_x000a_5. Se adjunta el correo donde se relaciona los incidentes y solicitudes asignados al equipo de sistemas de informacion_x000a_Para el mes de marzo, se encontraba en ejecución el mantenimiento preventivo de los equipos de alquiler bajo el contrato: 5562019 por la empresa necsoft, pero fueron suspendidos por la alerta sanitaria._x000a_Los contratos se encuentran publicados en la carpeta de contratacion._x000a_Con corte al primer cuatrimestre se tiene una ejecución del 33%"/>
    <s v="Durante los meses de mayo, junio,julio y agosto de la vigencia, se realizarón las siguientes actividades:_x000a_Para el periodo comprendido entre Mayo y Agosto de 2020, se realizaron los siguientes mantenimientos:_x000a_* Mantenimiento preventivo a las UPS Cto 479-2020, ejecución del mantenimiento 11 de junio y el día 22 de agosto._x000a_* Mantenimiento preventivo a los computadores de alquiler Cto 556-2019_x000a_De acuerdo a la obligación específica del contratista &quot;16. Realizar una visita cada tres (3) meses para mantenimiento preventivo de los equipos.&quot; se adelantó el mantenimiento preventivo para los computadores, impresoras y escanner que hacen parte de los equipos en alquiler._x000a_* Mantenimiento preventivo a los computadores de propiedad de la entidad. Cto 443-2018, se adelanto el mantenimiento a partir del 6 de julio hasta el 30 julio._x000a_Los contratos se encuentran publicados en la carpeta de contratacion._x000a_2. En el mes de febrero se actualizó y publicó en la carpeta de calidad el documento de soporte técnico, sin embargo debido al despliegue de la herramienta GLPI en el mes de agosto se inició con el ajuste del procedimiento  &quot;SOLICITUD Y SERVICIO DE SOPORTE TÉCNICO&quot; acorde a la operación de la nueva herramienta de gestión de tickets, este borrador será publicado en la carpeta de calidad entre el mes de septiembre y octubre."/>
    <n v="0.67"/>
    <n v="4"/>
    <n v="0"/>
    <n v="0"/>
  </r>
  <r>
    <x v="13"/>
    <m/>
    <m/>
    <m/>
    <m/>
    <m/>
    <m/>
    <s v="Desconocimiento de los usuarios de la entidad frente al buen uso de herramientas y/o elementos tecnológicos de la entidad"/>
    <s v="Daños, en algunos casos irreparables, de las herramientas tecnológicas"/>
    <m/>
    <m/>
    <m/>
    <m/>
    <m/>
    <m/>
    <s v="Realizar un procedimiento de gestión de incidentes tecnológicos y requerimientos de soporte"/>
    <s v="Procedimiento"/>
    <s v="Jefe Oficina TIC"/>
    <d v="2020-02-01T00:00:00"/>
    <d v="2020-05-31T00:00:00"/>
    <s v="Procedimiento normalizado en el Sistema Integrado de Gestión "/>
    <s v="El procedimiento de gestión de incidentes y requerimientos se encuentra en proceso de elaboración, el flujograma de incidentes y requerimientos están desarrollados en un 70% en su contenido y estructura del mismo._x000a__x000a_El procedimiento de lo anterior se encuentra en la unidad de documentos del usuario responsable del procedimiento._x000a__x000a_Con corte al primer cuatrimestre se tiene una ejecución del 33%"/>
    <s v="NA"/>
    <n v="0"/>
    <s v="NA"/>
    <n v="0"/>
    <n v="0"/>
  </r>
  <r>
    <x v="13"/>
    <s v="Todos los procedimientos"/>
    <s v="Jefe Oficina TIC"/>
    <s v="Oficina TIC"/>
    <s v="Desactualización de  las herramientas de gestión de las tecnologías de la información y las comunicaciones"/>
    <s v="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_x000a_"/>
    <s v="Operación"/>
    <s v="Líderes de política de gobierno digital que actualizan permanentemente sus directrices."/>
    <s v="Falta de claridad en la forma en que se deben ejecutar las funciones de la Oficina TIC_x000a__x000a__x000a_"/>
    <s v="Casi Seguro"/>
    <s v="Moderado"/>
    <s v="Extremo"/>
    <s v="Moderado"/>
    <s v="Moderado"/>
    <s v="REDUCIR"/>
    <s v="Se socializará al equipo de la Oficina TIC el proceso para la revisión del marco normativo en los documentos del proceso TIC que sean generados y/o actualizados por parte de los responsables de los servicios de TI."/>
    <s v="Acta de socialización"/>
    <s v="Jefe Oficina TIC"/>
    <d v="2020-03-01T00:00:00"/>
    <d v="2020-12-31T00:00:00"/>
    <s v="Socialización realizada"/>
    <s v="La socialización se realizó el día 27 de febrero del 2020 al equipo de la Oficina TIC donde se mostró el normograma de la oficina TIC y se indicó que todo documento que fuera realizado y/o actualizado como parte de la gestión y operación del proceso de TIC y que fuera para publicar en la carpeta de calidad, debería enviarse con anticipación al profesional encargado de la Política de Gobierno Digital para la revisión correspondiente del Marco Normativo si este aplica._x000a__x000a_El acta de lo anterior se encuentra archivada en el archivo de gestión de la Oficina TIC._x000a__x000a__x000a_Con corte al primer cuatrimestre se tiene una ejecución del 33%_x000a_"/>
    <s v="Esta acción fue realizada el día 27 de febrero del 2020 al equipo de la Oficina TIC donde se socializó el normograma al equipo de la oficina TIC, para que fuera tenido en cuenta al momento de crear y/o actualizar documentos del proceso._x000a__x000a_Adicionalmente el Normograma de la Oficina TIC se encuentra actualizado y publicado en la carpeta de calidad con fecha 26/06/2020."/>
    <n v="0.67"/>
    <n v="2"/>
    <n v="1"/>
    <n v="1"/>
  </r>
  <r>
    <x v="13"/>
    <m/>
    <m/>
    <m/>
    <m/>
    <m/>
    <m/>
    <s v="Falta de personal directo con la entidad, lo cual dificulta la continuidad de los procesos y el conocimiento adquirido."/>
    <s v="_x000a_Falta de seguimiento de los productos y servicios generados por la Oficina TIC a través de su proceso."/>
    <m/>
    <m/>
    <m/>
    <m/>
    <m/>
    <m/>
    <s v="Se socializará al equipo de la Oficina TIC el proceso para la revisión del marco normativo en los documentos del proceso TIC que sean generados y/o actualizados por parte de los responsables de los servicios de TI."/>
    <s v="Acta de socialización"/>
    <s v="Jefe Oficina TIC"/>
    <d v="2020-01-01T00:00:00"/>
    <d v="2020-12-31T00:00:00"/>
    <s v="Socialización realizada"/>
    <m/>
    <m/>
    <n v="0.67"/>
    <n v="2"/>
    <n v="1"/>
    <n v="1"/>
  </r>
  <r>
    <x v="13"/>
    <s v="Seguridad Informática"/>
    <s v="Oficina TIC"/>
    <s v="Jefe Oficina TIC"/>
    <s v="Salida no controlada de información y/o mal manejo de la misma a interés propios o de terceros"/>
    <s v="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
    <s v="Corrupción"/>
    <s v="Sustracción parcial o total de información sensible para beneficio propio y/o de terceros, por personal interno o intrusión de un externo a la entidad."/>
    <s v="Falta de credibilidad en la información generada por la entidad"/>
    <s v="Probable"/>
    <s v="Catastrófico"/>
    <s v="Extremo"/>
    <s v="Fuerte"/>
    <s v="Extremo"/>
    <s v="REDUCIR"/>
    <s v="Realizar estrategias de sensibilización trimestralmente que apoyen el conocimiento de los funcionarios y/o contratistas de la entidad con respecto al cuidado y buen manejo de la información._x000a_  "/>
    <s v="Piezas Informativas _x000a_Presentaciones_x000a_Listado de Asistencia"/>
    <s v="Jefe Oficina TIC"/>
    <d v="2020-02-01T00:00:00"/>
    <d v="2020-12-31T00:00:00"/>
    <s v="Sensibilizaciones Efectuadas"/>
    <s v="Durante el cuatrimestral de la vigencia, se enviaron correos electrónicos a la Oficina Asesora de Comunicaciones con recomendaciones en seguridad de la información para que fueran socializados en piezas informativas al interior de la entidad con los siguientes temas:_x000a_1. Robo de información del Ministerio de salud_x000a_2.  Pérdida de control y el acceso a la plataforma de mensajería de whassap_x000a_3. Aplicaciones para videoconferencias_x000a__x000a_Las piezas informativas de lo anterior se encuentran en el correo de comunicaciones._x000a__x000a_Con corte al primer cuatrimestre se tiene una ejecución del 33%"/>
    <s v="Las piezas informativas de lo anterior se encuentran en el correo de comunicaciones._x000a__x000a_2. Durante los meses de mayo, junio, julio y agosto se implementarion los controles de seguridad de la siguiebnte manera:_x000a__x000a_* Aplicabilidad del Checklist_hardening_servidores, con requerimientos de seguridad._x000a_* Se implementó el certificado SSL para el portal web de la entidad dado que el mismo se encontraba vencido._x000a_* Se implementó el servicio de VPN para la contingencia de trabajo en casa por la emergencia ante el COVID19 en el firewall de red _x000a__x000a_3. A través del memorando: 2020IE6164 Se solicito al área de Gestión Corporativa y CID la inclusión de obligaciones de confidencialidad de la información en la min uta de los contratos de la Caja de Vivienda Popular."/>
    <n v="0.67"/>
    <n v="6"/>
    <n v="1"/>
    <n v="0.33333333333333331"/>
  </r>
  <r>
    <x v="13"/>
    <m/>
    <m/>
    <m/>
    <m/>
    <m/>
    <m/>
    <m/>
    <s v="Posibles procesos judiciales en contra de la entidad"/>
    <m/>
    <m/>
    <m/>
    <m/>
    <m/>
    <m/>
    <s v="Implementar como mínimo tres (3) controles de seguridad en la infraestructura tecnológica que permitan la aplicabilidad de la política de seguridad de la información en la entidad_x000a_"/>
    <s v="Directorio Activo_x000a_Firewall_x000a_Equipos de Computo"/>
    <s v="Jefe Oficina TIC"/>
    <d v="2020-02-01T00:00:00"/>
    <d v="2020-12-31T00:00:00"/>
    <s v="Controles Implementados "/>
    <m/>
    <s v="NA"/>
    <n v="0"/>
    <s v="NA"/>
    <n v="0"/>
    <n v="0"/>
  </r>
  <r>
    <x v="13"/>
    <m/>
    <m/>
    <m/>
    <m/>
    <m/>
    <m/>
    <s v="Ataques de delincuentes cibernéticos "/>
    <s v="Investigaciones disciplinarias"/>
    <m/>
    <m/>
    <m/>
    <m/>
    <m/>
    <m/>
    <s v="Solicitar a la Dirección de Gestión Corporativa y CID la inclusión de una obligación de confidencialidad de la información en la minuta de todos los contratos."/>
    <s v="Memorando "/>
    <s v="Jefe Oficina TIC"/>
    <d v="2020-03-01T00:00:00"/>
    <d v="2020-04-30T00:00:00"/>
    <s v="Memorando "/>
    <m/>
    <s v="NA"/>
    <n v="0"/>
    <s v="NA"/>
    <n v="0"/>
    <n v="0"/>
  </r>
  <r>
    <x v="13"/>
    <m/>
    <m/>
    <m/>
    <m/>
    <m/>
    <m/>
    <m/>
    <s v="Uso de información sensible con fines maliciosos"/>
    <m/>
    <m/>
    <m/>
    <m/>
    <m/>
    <m/>
    <m/>
    <m/>
    <m/>
    <m/>
    <m/>
    <m/>
    <m/>
    <m/>
    <m/>
    <m/>
    <m/>
    <m/>
  </r>
  <r>
    <x v="14"/>
    <s v="Control interno Disciplinario"/>
    <s v="Dirección de Gestión Corporativa y CID"/>
    <s v="Director(a) de Gestión Corporativa y CID"/>
    <s v="Violación de la reserva legal"/>
    <s v="Conforme a lo consagrado en el artículo 95 de la Ley 734 de 2002:_x000a__x000a_Las actuaciones disciplinarias serán reservadas hasta cuando se formule el pliego de cargos/ auto de citación de audiencia o la providencia que ordene el archivo definitivo, sin perjuicio de los derechos de los sujetos procesales."/>
    <s v="Operación"/>
    <s v="Falta de integridad del funcionario encargado del proceso."/>
    <s v="Investigaciones disciplinarias, fiscales y penales."/>
    <s v="Posible"/>
    <s v="Insignificante"/>
    <s v="Bajo"/>
    <s v="Fuerte"/>
    <s v="Bajo"/>
    <s v="ACEPTAR"/>
    <s v="Realizar una (1) socialización a los profesionales sobre la violación de la reserva legal."/>
    <s v="Lista de asistencia."/>
    <s v="Director de Gestión Corporativa y CID"/>
    <d v="2020-01-01T00:00:00"/>
    <d v="2020-08-31T00:00:00"/>
    <s v="una socialización efectuada"/>
    <s v="Durante el presente periodo no se realizo la socialización a  los profesionales sobre la violación de la reserva legal, por motivos de la actual situación de emergencia de salud pública generada por el virus COVID-19 a nivel nacional._x000a_Con corte al primer cuatrimestre se tiene una ejecución del 0%"/>
    <s v="Se realizo la socialización a los profesionales del área sobre  la violación de la reserva  legal de los expedientes disciplinarios de conformidad  con lo establecido en el articulo 95 del CDU, el día 19 de agosto de 2020,"/>
    <n v="1"/>
    <n v="1"/>
    <n v="1"/>
    <n v="1"/>
  </r>
  <r>
    <x v="14"/>
    <s v="Control interno Disciplinario"/>
    <s v="Dirección de Gestión Corporativa y CID"/>
    <s v="Director(a) de Gestión Corporativa y CID"/>
    <s v="Prescripción o  caducidad de la acción disciplinaria con la finalidad de favorecer a un tercero"/>
    <s v="Interferir en el impulso procesal, desconociendo los términos establecidos en cada etapa de las actuaciones disciplinarios; generando una dilación en las actuaciones procesales."/>
    <s v="Corrupción"/>
    <s v="Beneficiar a los sujetos procesales dentro de las actuaciones disciplinarias contrariando lo señalado en la ley."/>
    <s v="Prescripción de la acción disciplinaria. - Sanciones disciplinarias o penales por algún tipo de omisión. - Acciones legales por el acaecimiento de estas sanciones procesales."/>
    <s v="Rara vez"/>
    <s v="Mayor"/>
    <s v="Alto"/>
    <s v="Fuerte"/>
    <s v="Alto"/>
    <s v="Compartir"/>
    <s v="Actualizar el procedimiento 208-CID-Pr-01 Control Interno Disciplinario incluyendo como punto de control verificar el numero de procesos disciplinarios en curso y estado actual en el cual se encuentran."/>
    <s v="Procedimiento actualizado"/>
    <s v="Director de Gestión Corporativa y CID"/>
    <d v="2020-01-01T00:00:00"/>
    <d v="2020-08-31T00:00:00"/>
    <s v="Un procedimiento actualizado"/>
    <s v="Se realizo solicitud a la Oficina Asesora de Planeación la actualización del procedimiento 208-CID-Pr-01 Control Interno Disciplinario en el cual se incluyo la actividad:  verificar el número de procesos disciplinarios en curso y estado actual en el cual se encuentran._x000a__x000a_El documento se encuentra en revisión de acuerdo con las observaciones realizadas por la Oficicna Asesora de Planeación, una vez se subsanen, el documento proecedera a ser publicado y socializado en la carpeta de calidad y página web._x000a__x000a_Con corte al primer cuatrimestre se tiene una ejecución del 33%"/>
    <s v="El día 22/05/2020 se actualizó el procedimiento 208-CID-Pr-01 Control Interno disciplinario Versión no. 5.0, en el cual se incluyó la actividad:  verificar el número de procesos disciplinarios en curso y estado actual en el cual se encuentran."/>
    <n v="1"/>
    <n v="2"/>
    <n v="1"/>
    <n v="1"/>
  </r>
  <r>
    <x v="15"/>
    <s v="Auditoría Interna y Visitas"/>
    <s v="Asesoría de Control Interno"/>
    <s v="Asesor(a) de Control Interno"/>
    <s v="Incumplimiento del Plan Anual Auditorías aprobado para la vigencia"/>
    <s v="Incumplimiento de las acciones planteadas incluidas en el Plan Anual de Auditorías."/>
    <s v="Operación"/>
    <s v="Insuficiencia de personal para atender la auditorías planeadas."/>
    <s v="Disminución en la eficacia del cumplimiento del plan y afectación en la calidad."/>
    <s v="Posible"/>
    <s v="Menor"/>
    <s v="Moderado"/>
    <s v="Fuerte"/>
    <s v="Bajo"/>
    <s v="ACEPTAR"/>
    <s v="Determinar las áreas que más reprocesos causan &quot;deficiencia en la calidad y trazabilidad de la información entregada a la Asesoría de Control Interno por parte de las demás dependencias&quot;, analizarlas desde una perspectiva de sistémica para proponer al proceso o a OAP mejoras en esa causa."/>
    <s v="Informe con análisis."/>
    <s v="Asesor de Control Interno"/>
    <d v="2020-02-03T00:00:00"/>
    <d v="2020-12-31T00:00:00"/>
    <s v="Un Documento de análisis de las &quot;deficiencia en la calidad y trazabilidad de la información entregada a la Asesoría de Control Interno por parte de las demás dependencias&quot;"/>
    <s v="Durante los primeros 45 días del año, el área se dedica a realizar informes de evaluación de la vigencia anterior. La información entregada por las áreas fue en general útil, comprensible y no fue necesario hacer reprocesos. Frente a la información para el informe de austeridad, se efectuó una reunión iniciando el mes de marzo, ya que se ha detectado como causa común en la entrega inadecuada de la información, el que las áreas responsables de entregar ésta no trabajan articuladamente. Por lo demás no fue necesario efectuar el análisis previsto en la actividad de control."/>
    <s v="Se realizó reunión de planificación el día 27/08/2020, donde se acordó citar a cada auditor de Control Interno en una reunión personalizada, con el fin de que se informen y consoliden las dificultades en la entrega de la información (calidad, completitud y oportunidad) que se han venido presentado con las areas a lo largo del año."/>
    <n v="0"/>
    <s v="NA"/>
    <n v="0"/>
    <n v="0"/>
  </r>
  <r>
    <x v="15"/>
    <m/>
    <m/>
    <m/>
    <m/>
    <m/>
    <m/>
    <s v="Profesionales idóneos para atender las necesidades del área."/>
    <s v="El no tener profesionales idóneos provoca retraso en el cumplimiento del plan de auditorías"/>
    <m/>
    <m/>
    <m/>
    <m/>
    <m/>
    <m/>
    <m/>
    <m/>
    <m/>
    <m/>
    <m/>
    <m/>
    <m/>
    <m/>
    <m/>
    <m/>
    <m/>
    <m/>
  </r>
  <r>
    <x v="15"/>
    <m/>
    <m/>
    <m/>
    <m/>
    <m/>
    <m/>
    <s v="Deficiencia en la calidad y trazabilidad de la información entregada a la Asesoría de Control Interno por parte de las demás dependencias"/>
    <s v="Reprocesos en la gestión de las auditorías."/>
    <m/>
    <m/>
    <m/>
    <m/>
    <m/>
    <m/>
    <m/>
    <m/>
    <m/>
    <m/>
    <m/>
    <m/>
    <m/>
    <m/>
    <m/>
    <m/>
    <m/>
    <m/>
  </r>
  <r>
    <x v="15"/>
    <m/>
    <m/>
    <m/>
    <m/>
    <m/>
    <m/>
    <s v="Documentación errada de hallazgos y conceptos de seguimiento tras revisión de herramientas de gestión de los procesos."/>
    <s v="Reprocesos en la gestión de las auditorías."/>
    <m/>
    <m/>
    <m/>
    <m/>
    <m/>
    <m/>
    <m/>
    <m/>
    <m/>
    <m/>
    <m/>
    <m/>
    <m/>
    <m/>
    <m/>
    <m/>
    <m/>
    <m/>
  </r>
  <r>
    <x v="15"/>
    <s v="Auditoría Interna y Visitas"/>
    <s v="Asesoría de Control Interno"/>
    <s v="Asesor(a) de Control Interno"/>
    <s v="Coerción para no mostrar o cambiar resultados de las auditorías realizadas."/>
    <s v="Algunos resultados de las auditorías pueden ser coercionados desde altos cargos de la CVP o externos para se omitan, cambien o modifiquen."/>
    <s v="Corrupción"/>
    <s v="Dádivas a auditores para ocultar, omitir o modificar información de los informes de auditorías."/>
    <s v="Resultados de las auditorías omitidos, cambiados o modificados."/>
    <s v="Rara vez"/>
    <s v="Mayor"/>
    <s v="Alto"/>
    <s v="Fuerte"/>
    <s v="Alto"/>
    <s v="Compartir"/>
    <s v="Sensibilizar a las diferentes áreas de la CVP sobre el control que se implementará en caso de evidenciarse coerción para ocultar, omitir o modificar información de los informes de auditorías."/>
    <s v="Listado de asistencia y presentación"/>
    <s v="Asesor de Control Interno"/>
    <d v="2020-02-03T00:00:00"/>
    <d v="2020-11-30T00:00:00"/>
    <s v="Total de áreas Sensibilizadas / Total de áreas de la CVP"/>
    <s v="Al 30 de Abril 2020 no se han realizado sensibilizaciones."/>
    <s v="Al 31 de agosto 2020 no se han realizado sensibilizaciones. Se realizó reunión de planificación el día 27/08/2020, donde se acordó que las sesibilizaciones se realizarán en el mes de octubre sean éstas presenciales o virtuales."/>
    <n v="0"/>
    <s v="NA"/>
    <n v="0"/>
    <n v="0"/>
  </r>
  <r>
    <x v="15"/>
    <m/>
    <m/>
    <m/>
    <m/>
    <m/>
    <m/>
    <s v="Presiones externas para ocultar, omitir o modificar información de los informes de auditorías."/>
    <s v="Resultados de las auditorías omitidos, cambiados o modificados."/>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20" firstHeaderRow="1" firstDataRow="1" firstDataCol="1"/>
  <pivotFields count="27">
    <pivotField axis="axisRow" showAll="0" sortType="ascending">
      <items count="28">
        <item x="0"/>
        <item x="1"/>
        <item x="2"/>
        <item x="3"/>
        <item x="4"/>
        <item x="5"/>
        <item x="6"/>
        <item x="7"/>
        <item x="8"/>
        <item m="1" x="24"/>
        <item x="9"/>
        <item x="10"/>
        <item x="11"/>
        <item x="12"/>
        <item x="13"/>
        <item m="1" x="26"/>
        <item x="14"/>
        <item x="15"/>
        <item m="1" x="23"/>
        <item m="1" x="22"/>
        <item m="1" x="19"/>
        <item m="1" x="25"/>
        <item m="1" x="20"/>
        <item m="1" x="21"/>
        <item m="1" x="17"/>
        <item m="1" x="18"/>
        <item m="1" x="1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0"/>
  </rowFields>
  <rowItems count="17">
    <i>
      <x/>
    </i>
    <i>
      <x v="1"/>
    </i>
    <i>
      <x v="2"/>
    </i>
    <i>
      <x v="3"/>
    </i>
    <i>
      <x v="4"/>
    </i>
    <i>
      <x v="5"/>
    </i>
    <i>
      <x v="6"/>
    </i>
    <i>
      <x v="7"/>
    </i>
    <i>
      <x v="8"/>
    </i>
    <i>
      <x v="10"/>
    </i>
    <i>
      <x v="11"/>
    </i>
    <i>
      <x v="12"/>
    </i>
    <i>
      <x v="13"/>
    </i>
    <i>
      <x v="14"/>
    </i>
    <i>
      <x v="16"/>
    </i>
    <i>
      <x v="17"/>
    </i>
    <i t="grand">
      <x/>
    </i>
  </rowItems>
  <colItems count="1">
    <i/>
  </colItems>
  <dataFields count="1">
    <dataField name="Promedio de % Avance calificación " fld="26" subtotal="average" baseField="0" baseItem="2" numFmtId="10"/>
  </dataFields>
  <formats count="18">
    <format dxfId="97">
      <pivotArea outline="0" collapsedLevelsAreSubtotals="1" fieldPosition="0"/>
    </format>
    <format dxfId="96">
      <pivotArea dataOnly="0" labelOnly="1" outline="0" axis="axisValues" fieldPosition="0"/>
    </format>
    <format dxfId="95">
      <pivotArea dataOnly="0" labelOnly="1" outline="0" axis="axisValues" fieldPosition="0"/>
    </format>
    <format dxfId="94">
      <pivotArea outline="0" collapsedLevelsAreSubtotals="1" fieldPosition="0"/>
    </format>
    <format dxfId="93">
      <pivotArea dataOnly="0" labelOnly="1" outline="0" axis="axisValues" fieldPosition="0"/>
    </format>
    <format dxfId="92">
      <pivotArea dataOnly="0" labelOnly="1" outline="0" axis="axisValues" fieldPosition="0"/>
    </format>
    <format dxfId="91">
      <pivotArea outline="0" collapsedLevelsAreSubtotals="1" fieldPosition="0"/>
    </format>
    <format dxfId="90">
      <pivotArea dataOnly="0" labelOnly="1" outline="0" axis="axisValues" fieldPosition="0"/>
    </format>
    <format dxfId="89">
      <pivotArea dataOnly="0" labelOnly="1" outline="0" axis="axisValues" fieldPosition="0"/>
    </format>
    <format dxfId="88">
      <pivotArea outline="0" collapsedLevelsAreSubtotals="1" fieldPosition="0"/>
    </format>
    <format dxfId="87">
      <pivotArea dataOnly="0" labelOnly="1" outline="0" axis="axisValues" fieldPosition="0"/>
    </format>
    <format dxfId="86">
      <pivotArea dataOnly="0" labelOnly="1" outline="0" axis="axisValues" fieldPosition="0"/>
    </format>
    <format dxfId="85">
      <pivotArea outline="0" collapsedLevelsAreSubtotals="1" fieldPosition="0"/>
    </format>
    <format dxfId="84">
      <pivotArea dataOnly="0" labelOnly="1" outline="0" axis="axisValues" fieldPosition="0"/>
    </format>
    <format dxfId="83">
      <pivotArea dataOnly="0" labelOnly="1" outline="0" axis="axisValues" fieldPosition="0"/>
    </format>
    <format dxfId="82">
      <pivotArea outline="0" collapsedLevelsAreSubtotals="1" fieldPosition="0"/>
    </format>
    <format dxfId="81">
      <pivotArea dataOnly="0" labelOnly="1" outline="0" axis="axisValues" fieldPosition="0"/>
    </format>
    <format dxfId="8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W9" totalsRowShown="0">
  <autoFilter ref="A1:W9" xr:uid="{00000000-0009-0000-0100-000001000000}"/>
  <tableColumns count="23">
    <tableColumn id="1" xr3:uid="{00000000-0010-0000-0000-000001000000}" name="1. Proceso"/>
    <tableColumn id="2" xr3:uid="{00000000-0010-0000-0000-000002000000}" name="2. Procedimiento"/>
    <tableColumn id="3" xr3:uid="{00000000-0010-0000-0000-000003000000}" name="3. Dependencia"/>
    <tableColumn id="4" xr3:uid="{00000000-0010-0000-0000-000004000000}" name="4. Líder de Proceso"/>
    <tableColumn id="5" xr3:uid="{00000000-0010-0000-0000-000005000000}" name="5. Riesgo"/>
    <tableColumn id="6" xr3:uid="{00000000-0010-0000-0000-000006000000}" name="6. Descripción"/>
    <tableColumn id="7" xr3:uid="{00000000-0010-0000-0000-000007000000}" name="7. Tipo"/>
    <tableColumn id="8" xr3:uid="{00000000-0010-0000-0000-000008000000}" name="8. Causas"/>
    <tableColumn id="9" xr3:uid="{00000000-0010-0000-0000-000009000000}" name="9. Consecuencias"/>
    <tableColumn id="10" xr3:uid="{00000000-0010-0000-0000-00000A000000}" name="10. Probabilidad"/>
    <tableColumn id="11" xr3:uid="{00000000-0010-0000-0000-00000B000000}" name="11. Impacto"/>
    <tableColumn id="12" xr3:uid="{00000000-0010-0000-0000-00000C000000}" name="12. Riesgo Inherente"/>
    <tableColumn id="13" xr3:uid="{00000000-0010-0000-0000-00000D000000}" name="13. Solidez Conjunto de Controles"/>
    <tableColumn id="14" xr3:uid="{00000000-0010-0000-0000-00000E000000}" name="14. Riesgo Residual"/>
    <tableColumn id="15" xr3:uid="{00000000-0010-0000-0000-00000F000000}" name="15. Tratamiento del Riesgo"/>
    <tableColumn id="16" xr3:uid="{00000000-0010-0000-0000-000010000000}" name="16. Actividad de Control"/>
    <tableColumn id="17" xr3:uid="{00000000-0010-0000-0000-000011000000}" name="17. Soporte"/>
    <tableColumn id="18" xr3:uid="{00000000-0010-0000-0000-000012000000}" name="18. Responsable" dataDxfId="111"/>
    <tableColumn id="19" xr3:uid="{00000000-0010-0000-0000-000013000000}" name="19. Fecha Inicio" dataDxfId="110"/>
    <tableColumn id="20" xr3:uid="{00000000-0010-0000-0000-000014000000}" name="20. Fecha Finalización" dataDxfId="109"/>
    <tableColumn id="21" xr3:uid="{00000000-0010-0000-0000-000015000000}" name="21. Indicador"/>
    <tableColumn id="22" xr3:uid="{00000000-0010-0000-0000-000016000000}" name="22. Observaciones" dataDxfId="108"/>
    <tableColumn id="23" xr3:uid="{00000000-0010-0000-0000-000017000000}" name="CALIFICACIÓ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A1:W15" totalsRowShown="0">
  <autoFilter ref="A1:W15" xr:uid="{00000000-0009-0000-0100-000002000000}"/>
  <tableColumns count="23">
    <tableColumn id="1" xr3:uid="{00000000-0010-0000-0100-000001000000}" name="1. Proceso"/>
    <tableColumn id="2" xr3:uid="{00000000-0010-0000-0100-000002000000}" name="2. Procedimiento"/>
    <tableColumn id="3" xr3:uid="{00000000-0010-0000-0100-000003000000}" name="3. Dependencia"/>
    <tableColumn id="4" xr3:uid="{00000000-0010-0000-0100-000004000000}" name="4. Líder de Proceso"/>
    <tableColumn id="5" xr3:uid="{00000000-0010-0000-0100-000005000000}" name="5. Riesgo"/>
    <tableColumn id="6" xr3:uid="{00000000-0010-0000-0100-000006000000}" name="6. Descripción"/>
    <tableColumn id="7" xr3:uid="{00000000-0010-0000-0100-000007000000}" name="7. Tipo"/>
    <tableColumn id="8" xr3:uid="{00000000-0010-0000-0100-000008000000}" name="8. Causas"/>
    <tableColumn id="9" xr3:uid="{00000000-0010-0000-0100-000009000000}" name="9. Consecuencias" dataDxfId="107"/>
    <tableColumn id="10" xr3:uid="{00000000-0010-0000-0100-00000A000000}" name="10. Probabilidad"/>
    <tableColumn id="11" xr3:uid="{00000000-0010-0000-0100-00000B000000}" name="11. Impacto"/>
    <tableColumn id="12" xr3:uid="{00000000-0010-0000-0100-00000C000000}" name="12. Riesgo Inherente"/>
    <tableColumn id="13" xr3:uid="{00000000-0010-0000-0100-00000D000000}" name="13. Solidez Conjunto de Controles"/>
    <tableColumn id="14" xr3:uid="{00000000-0010-0000-0100-00000E000000}" name="14. Riesgo Residual"/>
    <tableColumn id="15" xr3:uid="{00000000-0010-0000-0100-00000F000000}" name="15. Tratamiento del Riesgo"/>
    <tableColumn id="16" xr3:uid="{00000000-0010-0000-0100-000010000000}" name="16. Actividad de Control"/>
    <tableColumn id="17" xr3:uid="{00000000-0010-0000-0100-000011000000}" name="17. Soporte"/>
    <tableColumn id="18" xr3:uid="{00000000-0010-0000-0100-000012000000}" name="18. Responsable"/>
    <tableColumn id="19" xr3:uid="{00000000-0010-0000-0100-000013000000}" name="19. Fecha Inicio" dataDxfId="106"/>
    <tableColumn id="20" xr3:uid="{00000000-0010-0000-0100-000014000000}" name="20. Fecha Finalización" dataDxfId="105"/>
    <tableColumn id="21" xr3:uid="{00000000-0010-0000-0100-000015000000}" name="21. Indicador"/>
    <tableColumn id="22" xr3:uid="{00000000-0010-0000-0100-000016000000}" name="22. Observaciones"/>
    <tableColumn id="23" xr3:uid="{00000000-0010-0000-0100-000017000000}" name="CALIFICACIÓ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A1:W3" totalsRowShown="0">
  <autoFilter ref="A1:W3" xr:uid="{00000000-0009-0000-0100-000003000000}"/>
  <tableColumns count="23">
    <tableColumn id="1" xr3:uid="{00000000-0010-0000-0200-000001000000}" name="1. Proceso"/>
    <tableColumn id="2" xr3:uid="{00000000-0010-0000-0200-000002000000}" name="2. Procedimiento"/>
    <tableColumn id="3" xr3:uid="{00000000-0010-0000-0200-000003000000}" name="3. Dependencia"/>
    <tableColumn id="4" xr3:uid="{00000000-0010-0000-0200-000004000000}" name="4. Líder de Proceso"/>
    <tableColumn id="5" xr3:uid="{00000000-0010-0000-0200-000005000000}" name="5. Riesgo"/>
    <tableColumn id="6" xr3:uid="{00000000-0010-0000-0200-000006000000}" name="6. Descripción"/>
    <tableColumn id="7" xr3:uid="{00000000-0010-0000-0200-000007000000}" name="7. Tipo"/>
    <tableColumn id="8" xr3:uid="{00000000-0010-0000-0200-000008000000}" name="8. Causas"/>
    <tableColumn id="9" xr3:uid="{00000000-0010-0000-0200-000009000000}" name="9. Consecuencias"/>
    <tableColumn id="10" xr3:uid="{00000000-0010-0000-0200-00000A000000}" name="10. Probabilidad"/>
    <tableColumn id="11" xr3:uid="{00000000-0010-0000-0200-00000B000000}" name="11. Impacto"/>
    <tableColumn id="12" xr3:uid="{00000000-0010-0000-0200-00000C000000}" name="12. Riesgo Inherente"/>
    <tableColumn id="13" xr3:uid="{00000000-0010-0000-0200-00000D000000}" name="13. Solidez Conjunto de Controles"/>
    <tableColumn id="14" xr3:uid="{00000000-0010-0000-0200-00000E000000}" name="14. Riesgo Residual"/>
    <tableColumn id="15" xr3:uid="{00000000-0010-0000-0200-00000F000000}" name="15. Tratamiento del Riesgo"/>
    <tableColumn id="16" xr3:uid="{00000000-0010-0000-0200-000010000000}" name="16. Actividad de Control"/>
    <tableColumn id="17" xr3:uid="{00000000-0010-0000-0200-000011000000}" name="17. Soporte"/>
    <tableColumn id="18" xr3:uid="{00000000-0010-0000-0200-000012000000}" name="18. Responsable"/>
    <tableColumn id="19" xr3:uid="{00000000-0010-0000-0200-000013000000}" name="19. Fecha Inicio" dataDxfId="104"/>
    <tableColumn id="20" xr3:uid="{00000000-0010-0000-0200-000014000000}" name="20. Fecha Finalización" dataDxfId="103"/>
    <tableColumn id="21" xr3:uid="{00000000-0010-0000-0200-000015000000}" name="21. Indicador"/>
    <tableColumn id="22" xr3:uid="{00000000-0010-0000-0200-000016000000}" name="22. Observaciones" dataDxfId="102"/>
    <tableColumn id="23" xr3:uid="{00000000-0010-0000-0200-000017000000}" name="CALIFICACIÓ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4" displayName="Tabla4" ref="A1:W9" totalsRowShown="0">
  <autoFilter ref="A1:W9" xr:uid="{00000000-0009-0000-0100-000004000000}"/>
  <tableColumns count="23">
    <tableColumn id="1" xr3:uid="{00000000-0010-0000-0300-000001000000}" name="1. Proceso"/>
    <tableColumn id="2" xr3:uid="{00000000-0010-0000-0300-000002000000}" name="2. Procedimiento"/>
    <tableColumn id="3" xr3:uid="{00000000-0010-0000-0300-000003000000}" name="3. Dependencia"/>
    <tableColumn id="4" xr3:uid="{00000000-0010-0000-0300-000004000000}" name="4. Líder de Proceso"/>
    <tableColumn id="5" xr3:uid="{00000000-0010-0000-0300-000005000000}" name="5. Riesgo"/>
    <tableColumn id="6" xr3:uid="{00000000-0010-0000-0300-000006000000}" name="6. Descripción"/>
    <tableColumn id="7" xr3:uid="{00000000-0010-0000-0300-000007000000}" name="7. Tipo"/>
    <tableColumn id="8" xr3:uid="{00000000-0010-0000-0300-000008000000}" name="8. Causas"/>
    <tableColumn id="9" xr3:uid="{00000000-0010-0000-0300-000009000000}" name="9. Consecuencias"/>
    <tableColumn id="10" xr3:uid="{00000000-0010-0000-0300-00000A000000}" name="10. Probabilidad"/>
    <tableColumn id="11" xr3:uid="{00000000-0010-0000-0300-00000B000000}" name="11. Impacto"/>
    <tableColumn id="12" xr3:uid="{00000000-0010-0000-0300-00000C000000}" name="12. Riesgo Inherente"/>
    <tableColumn id="13" xr3:uid="{00000000-0010-0000-0300-00000D000000}" name="13. Solidez Conjunto de Controles"/>
    <tableColumn id="14" xr3:uid="{00000000-0010-0000-0300-00000E000000}" name="14. Riesgo Residual"/>
    <tableColumn id="15" xr3:uid="{00000000-0010-0000-0300-00000F000000}" name="15. Tratamiento del Riesgo"/>
    <tableColumn id="16" xr3:uid="{00000000-0010-0000-0300-000010000000}" name="16. Actividad de Control"/>
    <tableColumn id="17" xr3:uid="{00000000-0010-0000-0300-000011000000}" name="17. Soporte"/>
    <tableColumn id="18" xr3:uid="{00000000-0010-0000-0300-000012000000}" name="18. Responsable" dataDxfId="101"/>
    <tableColumn id="19" xr3:uid="{00000000-0010-0000-0300-000013000000}" name="19. Fecha Inicio" dataDxfId="100"/>
    <tableColumn id="20" xr3:uid="{00000000-0010-0000-0300-000014000000}" name="20. Fecha Finalización" dataDxfId="99"/>
    <tableColumn id="21" xr3:uid="{00000000-0010-0000-0300-000015000000}" name="21. Indicador"/>
    <tableColumn id="22" xr3:uid="{00000000-0010-0000-0300-000016000000}" name="22. Observaciones" dataDxfId="98"/>
    <tableColumn id="23" xr3:uid="{00000000-0010-0000-0300-000017000000}" name="CALIFICACIÓ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workbookViewId="0">
      <selection activeCell="F15" sqref="F15"/>
    </sheetView>
  </sheetViews>
  <sheetFormatPr baseColWidth="10" defaultRowHeight="15"/>
  <cols>
    <col min="2" max="2" width="16.140625" customWidth="1"/>
    <col min="3" max="3" width="14.85546875" customWidth="1"/>
    <col min="4" max="4" width="17.42578125" customWidth="1"/>
    <col min="6" max="6" width="13.5703125" customWidth="1"/>
    <col min="9" max="9" width="16" customWidth="1"/>
    <col min="10" max="10" width="15.42578125" customWidth="1"/>
    <col min="11" max="11" width="11.85546875" customWidth="1"/>
    <col min="12" max="12" width="18.85546875" customWidth="1"/>
    <col min="13" max="13" width="29" customWidth="1"/>
    <col min="14" max="14" width="17.7109375" customWidth="1"/>
    <col min="15" max="15" width="23.42578125" customWidth="1"/>
    <col min="16" max="16" width="21.42578125" customWidth="1"/>
    <col min="17" max="17" width="11.7109375" customWidth="1"/>
    <col min="18" max="18" width="15.42578125" customWidth="1"/>
    <col min="19" max="19" width="14.7109375" customWidth="1"/>
    <col min="20" max="20" width="19.5703125" customWidth="1"/>
    <col min="21" max="21" width="12.85546875" customWidth="1"/>
    <col min="22" max="22" width="17" customWidth="1"/>
    <col min="23" max="23" width="13.5703125" customWidth="1"/>
  </cols>
  <sheetData>
    <row r="1" spans="1:23">
      <c r="A1" t="s">
        <v>0</v>
      </c>
      <c r="B1" t="s">
        <v>1</v>
      </c>
      <c r="C1" t="s">
        <v>12</v>
      </c>
      <c r="D1" t="s">
        <v>13</v>
      </c>
      <c r="E1" t="s">
        <v>2</v>
      </c>
      <c r="F1" t="s">
        <v>3</v>
      </c>
      <c r="G1" t="s">
        <v>4</v>
      </c>
      <c r="H1" t="s">
        <v>5</v>
      </c>
      <c r="I1" t="s">
        <v>6</v>
      </c>
      <c r="J1" t="s">
        <v>14</v>
      </c>
      <c r="K1" t="s">
        <v>15</v>
      </c>
      <c r="L1" t="s">
        <v>16</v>
      </c>
      <c r="M1" t="s">
        <v>17</v>
      </c>
      <c r="N1" t="s">
        <v>18</v>
      </c>
      <c r="O1" t="s">
        <v>19</v>
      </c>
      <c r="P1" t="s">
        <v>20</v>
      </c>
      <c r="Q1" t="s">
        <v>21</v>
      </c>
      <c r="R1" t="s">
        <v>22</v>
      </c>
      <c r="S1" t="s">
        <v>23</v>
      </c>
      <c r="T1" t="s">
        <v>496</v>
      </c>
      <c r="U1" t="s">
        <v>24</v>
      </c>
      <c r="V1" t="s">
        <v>25</v>
      </c>
      <c r="W1" t="s">
        <v>815</v>
      </c>
    </row>
    <row r="2" spans="1:23" ht="409.5">
      <c r="A2" t="s">
        <v>51</v>
      </c>
      <c r="B2" s="131" t="s">
        <v>52</v>
      </c>
      <c r="C2" t="s">
        <v>11</v>
      </c>
      <c r="D2" t="s">
        <v>28</v>
      </c>
      <c r="E2" t="s">
        <v>268</v>
      </c>
      <c r="F2" t="s">
        <v>497</v>
      </c>
      <c r="G2" t="s">
        <v>45</v>
      </c>
      <c r="H2" t="s">
        <v>269</v>
      </c>
      <c r="I2" s="131" t="s">
        <v>498</v>
      </c>
      <c r="J2" t="s">
        <v>86</v>
      </c>
      <c r="K2" t="s">
        <v>37</v>
      </c>
      <c r="L2" t="s">
        <v>64</v>
      </c>
      <c r="M2" t="s">
        <v>58</v>
      </c>
      <c r="N2" t="s">
        <v>34</v>
      </c>
      <c r="O2" t="s">
        <v>69</v>
      </c>
      <c r="P2" t="s">
        <v>272</v>
      </c>
      <c r="Q2" t="s">
        <v>273</v>
      </c>
      <c r="R2" t="s">
        <v>55</v>
      </c>
      <c r="S2" s="132">
        <v>43862</v>
      </c>
      <c r="T2" s="132">
        <v>44196</v>
      </c>
      <c r="U2" t="s">
        <v>445</v>
      </c>
      <c r="V2" s="131" t="s">
        <v>816</v>
      </c>
      <c r="W2">
        <v>0.33</v>
      </c>
    </row>
    <row r="3" spans="1:23" ht="409.5">
      <c r="A3" t="s">
        <v>51</v>
      </c>
      <c r="H3" t="s">
        <v>270</v>
      </c>
      <c r="I3" t="s">
        <v>271</v>
      </c>
      <c r="P3" t="s">
        <v>274</v>
      </c>
      <c r="Q3" t="s">
        <v>275</v>
      </c>
      <c r="R3" t="s">
        <v>55</v>
      </c>
      <c r="S3" s="132">
        <v>43862</v>
      </c>
      <c r="T3" s="132">
        <v>44196</v>
      </c>
      <c r="U3" t="s">
        <v>56</v>
      </c>
      <c r="V3" s="131" t="s">
        <v>817</v>
      </c>
      <c r="W3">
        <v>0.33329999999999999</v>
      </c>
    </row>
    <row r="4" spans="1:23" ht="180">
      <c r="A4" t="s">
        <v>51</v>
      </c>
      <c r="B4" s="131" t="s">
        <v>57</v>
      </c>
      <c r="C4" t="s">
        <v>11</v>
      </c>
      <c r="D4" t="s">
        <v>28</v>
      </c>
      <c r="E4" t="s">
        <v>107</v>
      </c>
      <c r="F4" t="s">
        <v>499</v>
      </c>
      <c r="G4" t="s">
        <v>45</v>
      </c>
      <c r="H4" t="s">
        <v>108</v>
      </c>
      <c r="I4" t="s">
        <v>500</v>
      </c>
      <c r="J4" t="s">
        <v>53</v>
      </c>
      <c r="K4" t="s">
        <v>37</v>
      </c>
      <c r="L4" t="s">
        <v>54</v>
      </c>
      <c r="M4" t="s">
        <v>58</v>
      </c>
      <c r="N4" t="s">
        <v>34</v>
      </c>
      <c r="O4" t="s">
        <v>36</v>
      </c>
      <c r="P4" s="131" t="s">
        <v>266</v>
      </c>
      <c r="Q4" t="s">
        <v>267</v>
      </c>
      <c r="R4" s="131" t="s">
        <v>59</v>
      </c>
      <c r="S4" s="132">
        <v>43952</v>
      </c>
      <c r="T4" s="132">
        <v>44074</v>
      </c>
      <c r="U4" t="s">
        <v>267</v>
      </c>
      <c r="V4" t="s">
        <v>623</v>
      </c>
      <c r="W4">
        <v>0</v>
      </c>
    </row>
    <row r="5" spans="1:23" ht="45">
      <c r="A5" t="s">
        <v>51</v>
      </c>
      <c r="H5" t="s">
        <v>501</v>
      </c>
      <c r="I5" t="s">
        <v>502</v>
      </c>
      <c r="P5" t="s">
        <v>110</v>
      </c>
      <c r="Q5" t="s">
        <v>60</v>
      </c>
      <c r="R5" s="131" t="s">
        <v>59</v>
      </c>
      <c r="S5" s="132">
        <v>43952</v>
      </c>
      <c r="T5" s="132">
        <v>44074</v>
      </c>
      <c r="U5" t="s">
        <v>610</v>
      </c>
      <c r="V5" t="s">
        <v>623</v>
      </c>
      <c r="W5">
        <v>0</v>
      </c>
    </row>
    <row r="6" spans="1:23" ht="409.5">
      <c r="A6" t="s">
        <v>51</v>
      </c>
      <c r="H6" t="s">
        <v>503</v>
      </c>
      <c r="I6" t="s">
        <v>109</v>
      </c>
      <c r="P6" t="s">
        <v>611</v>
      </c>
      <c r="Q6" t="s">
        <v>589</v>
      </c>
      <c r="R6" s="131" t="s">
        <v>612</v>
      </c>
      <c r="S6" s="132">
        <v>43831</v>
      </c>
      <c r="T6" s="132">
        <v>44196</v>
      </c>
      <c r="U6" t="s">
        <v>590</v>
      </c>
      <c r="V6" s="131" t="s">
        <v>818</v>
      </c>
      <c r="W6">
        <v>0.33</v>
      </c>
    </row>
    <row r="7" spans="1:23" ht="409.5">
      <c r="A7" t="s">
        <v>51</v>
      </c>
      <c r="B7" s="131" t="s">
        <v>112</v>
      </c>
      <c r="C7" t="s">
        <v>11</v>
      </c>
      <c r="D7" t="s">
        <v>28</v>
      </c>
      <c r="E7" t="s">
        <v>111</v>
      </c>
      <c r="F7" t="s">
        <v>113</v>
      </c>
      <c r="G7" t="s">
        <v>85</v>
      </c>
      <c r="H7" t="s">
        <v>114</v>
      </c>
      <c r="I7" t="s">
        <v>115</v>
      </c>
      <c r="J7" t="s">
        <v>53</v>
      </c>
      <c r="K7" t="s">
        <v>37</v>
      </c>
      <c r="L7" t="s">
        <v>54</v>
      </c>
      <c r="M7" t="s">
        <v>58</v>
      </c>
      <c r="N7" t="s">
        <v>34</v>
      </c>
      <c r="O7" t="s">
        <v>36</v>
      </c>
      <c r="P7" s="131" t="s">
        <v>131</v>
      </c>
      <c r="Q7" s="131" t="s">
        <v>116</v>
      </c>
      <c r="R7" s="131" t="s">
        <v>613</v>
      </c>
      <c r="S7" s="132">
        <v>43891</v>
      </c>
      <c r="T7" s="132">
        <v>44196</v>
      </c>
      <c r="U7" t="s">
        <v>117</v>
      </c>
      <c r="V7" s="131" t="s">
        <v>819</v>
      </c>
      <c r="W7">
        <v>0.5</v>
      </c>
    </row>
    <row r="8" spans="1:23" ht="105">
      <c r="A8" t="s">
        <v>51</v>
      </c>
      <c r="H8" t="s">
        <v>132</v>
      </c>
      <c r="I8" t="s">
        <v>133</v>
      </c>
      <c r="P8" t="s">
        <v>134</v>
      </c>
      <c r="Q8" t="s">
        <v>135</v>
      </c>
      <c r="R8" s="131" t="s">
        <v>614</v>
      </c>
      <c r="S8" s="132">
        <v>43983</v>
      </c>
      <c r="T8" s="132">
        <v>44135</v>
      </c>
      <c r="U8" t="s">
        <v>136</v>
      </c>
      <c r="V8" t="s">
        <v>622</v>
      </c>
      <c r="W8">
        <v>0</v>
      </c>
    </row>
    <row r="9" spans="1:23" ht="409.5">
      <c r="A9" t="s">
        <v>51</v>
      </c>
      <c r="B9" s="131" t="s">
        <v>61</v>
      </c>
      <c r="C9" t="s">
        <v>62</v>
      </c>
      <c r="D9" t="s">
        <v>28</v>
      </c>
      <c r="E9" t="s">
        <v>504</v>
      </c>
      <c r="F9" t="s">
        <v>505</v>
      </c>
      <c r="G9" t="s">
        <v>47</v>
      </c>
      <c r="H9" t="s">
        <v>506</v>
      </c>
      <c r="I9" t="s">
        <v>276</v>
      </c>
      <c r="J9" t="s">
        <v>32</v>
      </c>
      <c r="K9" t="s">
        <v>63</v>
      </c>
      <c r="L9" t="s">
        <v>64</v>
      </c>
      <c r="M9" t="s">
        <v>58</v>
      </c>
      <c r="N9" t="s">
        <v>42</v>
      </c>
      <c r="O9" t="s">
        <v>65</v>
      </c>
      <c r="P9" t="s">
        <v>277</v>
      </c>
      <c r="Q9" t="s">
        <v>278</v>
      </c>
      <c r="R9" s="131" t="s">
        <v>615</v>
      </c>
      <c r="S9" s="132">
        <v>43862</v>
      </c>
      <c r="T9" s="132">
        <v>44043</v>
      </c>
      <c r="U9" t="s">
        <v>591</v>
      </c>
      <c r="V9" s="131" t="s">
        <v>632</v>
      </c>
      <c r="W9">
        <v>0.25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5"/>
  <sheetViews>
    <sheetView workbookViewId="0">
      <selection activeCell="E19" sqref="E19"/>
    </sheetView>
  </sheetViews>
  <sheetFormatPr baseColWidth="10" defaultRowHeight="15"/>
  <cols>
    <col min="2" max="2" width="16.140625" customWidth="1"/>
    <col min="3" max="3" width="14.85546875" customWidth="1"/>
    <col min="4" max="4" width="17.42578125" customWidth="1"/>
    <col min="6" max="6" width="13.5703125" customWidth="1"/>
    <col min="9" max="9" width="16" customWidth="1"/>
    <col min="10" max="10" width="15.42578125" customWidth="1"/>
    <col min="11" max="11" width="11.85546875" customWidth="1"/>
    <col min="12" max="12" width="18.85546875" customWidth="1"/>
    <col min="13" max="13" width="29" customWidth="1"/>
    <col min="14" max="14" width="17.7109375" customWidth="1"/>
    <col min="15" max="15" width="23.42578125" customWidth="1"/>
    <col min="16" max="16" width="21.42578125" customWidth="1"/>
    <col min="17" max="17" width="11.7109375" customWidth="1"/>
    <col min="18" max="18" width="15.42578125" customWidth="1"/>
    <col min="19" max="19" width="14.7109375" customWidth="1"/>
    <col min="20" max="20" width="19.5703125" customWidth="1"/>
    <col min="21" max="21" width="12.85546875" customWidth="1"/>
    <col min="22" max="22" width="17" customWidth="1"/>
    <col min="23" max="23" width="13.5703125" customWidth="1"/>
  </cols>
  <sheetData>
    <row r="1" spans="1:23">
      <c r="A1" t="s">
        <v>0</v>
      </c>
      <c r="B1" t="s">
        <v>1</v>
      </c>
      <c r="C1" t="s">
        <v>12</v>
      </c>
      <c r="D1" t="s">
        <v>13</v>
      </c>
      <c r="E1" t="s">
        <v>2</v>
      </c>
      <c r="F1" t="s">
        <v>3</v>
      </c>
      <c r="G1" t="s">
        <v>4</v>
      </c>
      <c r="H1" t="s">
        <v>5</v>
      </c>
      <c r="I1" t="s">
        <v>6</v>
      </c>
      <c r="J1" t="s">
        <v>14</v>
      </c>
      <c r="K1" t="s">
        <v>15</v>
      </c>
      <c r="L1" t="s">
        <v>16</v>
      </c>
      <c r="M1" t="s">
        <v>17</v>
      </c>
      <c r="N1" t="s">
        <v>18</v>
      </c>
      <c r="O1" t="s">
        <v>19</v>
      </c>
      <c r="P1" t="s">
        <v>20</v>
      </c>
      <c r="Q1" t="s">
        <v>21</v>
      </c>
      <c r="R1" t="s">
        <v>22</v>
      </c>
      <c r="S1" t="s">
        <v>23</v>
      </c>
      <c r="T1" t="s">
        <v>496</v>
      </c>
      <c r="U1" t="s">
        <v>24</v>
      </c>
      <c r="V1" t="s">
        <v>25</v>
      </c>
      <c r="W1" t="s">
        <v>815</v>
      </c>
    </row>
    <row r="2" spans="1:23">
      <c r="A2" t="s">
        <v>569</v>
      </c>
      <c r="H2" t="s">
        <v>564</v>
      </c>
      <c r="I2" t="s">
        <v>565</v>
      </c>
      <c r="P2" t="s">
        <v>341</v>
      </c>
      <c r="Q2" t="s">
        <v>342</v>
      </c>
      <c r="R2" t="s">
        <v>340</v>
      </c>
      <c r="S2" s="132">
        <v>43831</v>
      </c>
      <c r="T2" s="132">
        <v>44196</v>
      </c>
      <c r="W2">
        <v>0.33</v>
      </c>
    </row>
    <row r="3" spans="1:23">
      <c r="A3" t="s">
        <v>569</v>
      </c>
      <c r="H3" t="s">
        <v>332</v>
      </c>
      <c r="I3" t="s">
        <v>338</v>
      </c>
      <c r="P3" t="s">
        <v>339</v>
      </c>
      <c r="Q3" t="s">
        <v>563</v>
      </c>
      <c r="R3" t="s">
        <v>340</v>
      </c>
      <c r="S3" s="132">
        <v>43831</v>
      </c>
      <c r="T3" s="132">
        <v>44196</v>
      </c>
      <c r="W3">
        <v>0.33</v>
      </c>
    </row>
    <row r="4" spans="1:23" ht="409.5">
      <c r="A4" t="s">
        <v>569</v>
      </c>
      <c r="B4" t="s">
        <v>323</v>
      </c>
      <c r="C4" t="s">
        <v>315</v>
      </c>
      <c r="D4" t="s">
        <v>316</v>
      </c>
      <c r="E4" t="s">
        <v>324</v>
      </c>
      <c r="F4" t="s">
        <v>561</v>
      </c>
      <c r="G4" t="s">
        <v>38</v>
      </c>
      <c r="H4" t="s">
        <v>562</v>
      </c>
      <c r="I4" t="s">
        <v>337</v>
      </c>
      <c r="J4" t="s">
        <v>454</v>
      </c>
      <c r="K4" t="s">
        <v>63</v>
      </c>
      <c r="L4" t="s">
        <v>42</v>
      </c>
      <c r="M4" t="s">
        <v>54</v>
      </c>
      <c r="N4" t="s">
        <v>42</v>
      </c>
      <c r="O4" t="s">
        <v>65</v>
      </c>
      <c r="P4" t="s">
        <v>339</v>
      </c>
      <c r="Q4" t="s">
        <v>563</v>
      </c>
      <c r="R4" t="s">
        <v>340</v>
      </c>
      <c r="S4" s="132">
        <v>43831</v>
      </c>
      <c r="T4" s="132">
        <v>44196</v>
      </c>
      <c r="U4" s="131" t="s">
        <v>351</v>
      </c>
      <c r="V4" s="131" t="s">
        <v>821</v>
      </c>
      <c r="W4">
        <v>0.33</v>
      </c>
    </row>
    <row r="5" spans="1:23">
      <c r="A5" t="s">
        <v>569</v>
      </c>
      <c r="H5" t="s">
        <v>331</v>
      </c>
      <c r="I5" t="s">
        <v>560</v>
      </c>
    </row>
    <row r="6" spans="1:23">
      <c r="A6" t="s">
        <v>569</v>
      </c>
      <c r="H6" t="s">
        <v>330</v>
      </c>
      <c r="I6" t="s">
        <v>336</v>
      </c>
    </row>
    <row r="7" spans="1:23" ht="405">
      <c r="A7" t="s">
        <v>569</v>
      </c>
      <c r="B7" s="131" t="s">
        <v>322</v>
      </c>
      <c r="C7" t="s">
        <v>315</v>
      </c>
      <c r="D7" t="s">
        <v>316</v>
      </c>
      <c r="E7" t="s">
        <v>556</v>
      </c>
      <c r="F7" t="s">
        <v>557</v>
      </c>
      <c r="G7" t="s">
        <v>318</v>
      </c>
      <c r="H7" t="s">
        <v>558</v>
      </c>
      <c r="I7" t="s">
        <v>335</v>
      </c>
      <c r="J7" t="s">
        <v>86</v>
      </c>
      <c r="K7" t="s">
        <v>54</v>
      </c>
      <c r="L7" t="s">
        <v>42</v>
      </c>
      <c r="M7" t="s">
        <v>54</v>
      </c>
      <c r="N7" t="s">
        <v>54</v>
      </c>
      <c r="O7" t="s">
        <v>65</v>
      </c>
      <c r="P7" t="s">
        <v>559</v>
      </c>
      <c r="Q7" t="s">
        <v>346</v>
      </c>
      <c r="R7" t="s">
        <v>344</v>
      </c>
      <c r="S7" s="132">
        <v>43831</v>
      </c>
      <c r="T7" s="132">
        <v>44196</v>
      </c>
      <c r="U7" t="s">
        <v>350</v>
      </c>
      <c r="V7" s="131" t="s">
        <v>822</v>
      </c>
      <c r="W7">
        <v>0.2</v>
      </c>
    </row>
    <row r="8" spans="1:23">
      <c r="A8" t="s">
        <v>569</v>
      </c>
      <c r="H8" t="s">
        <v>329</v>
      </c>
      <c r="I8" t="s">
        <v>555</v>
      </c>
    </row>
    <row r="9" spans="1:23">
      <c r="A9" t="s">
        <v>569</v>
      </c>
      <c r="H9" t="s">
        <v>328</v>
      </c>
      <c r="I9" t="s">
        <v>334</v>
      </c>
    </row>
    <row r="10" spans="1:23">
      <c r="A10" t="s">
        <v>569</v>
      </c>
      <c r="H10" t="s">
        <v>327</v>
      </c>
      <c r="I10" t="s">
        <v>334</v>
      </c>
    </row>
    <row r="11" spans="1:23">
      <c r="A11" t="s">
        <v>569</v>
      </c>
      <c r="B11" t="s">
        <v>319</v>
      </c>
      <c r="C11" t="s">
        <v>315</v>
      </c>
      <c r="D11" t="s">
        <v>316</v>
      </c>
      <c r="E11" t="s">
        <v>320</v>
      </c>
      <c r="F11" t="s">
        <v>321</v>
      </c>
      <c r="G11" t="s">
        <v>318</v>
      </c>
      <c r="H11" t="s">
        <v>326</v>
      </c>
      <c r="I11" t="s">
        <v>553</v>
      </c>
      <c r="J11" t="s">
        <v>93</v>
      </c>
      <c r="K11" t="s">
        <v>37</v>
      </c>
      <c r="L11" t="s">
        <v>42</v>
      </c>
      <c r="M11" t="s">
        <v>54</v>
      </c>
      <c r="N11" t="s">
        <v>34</v>
      </c>
      <c r="O11" t="s">
        <v>65</v>
      </c>
      <c r="P11" t="s">
        <v>554</v>
      </c>
      <c r="Q11" t="s">
        <v>345</v>
      </c>
      <c r="R11" t="s">
        <v>347</v>
      </c>
      <c r="S11" s="132">
        <v>43831</v>
      </c>
      <c r="T11" s="132">
        <v>44196</v>
      </c>
      <c r="U11" t="s">
        <v>349</v>
      </c>
      <c r="V11" t="s">
        <v>823</v>
      </c>
      <c r="W11">
        <v>0.33</v>
      </c>
    </row>
    <row r="12" spans="1:23" ht="195">
      <c r="A12" t="s">
        <v>569</v>
      </c>
      <c r="H12" t="s">
        <v>551</v>
      </c>
      <c r="I12" s="131" t="s">
        <v>552</v>
      </c>
      <c r="P12" t="s">
        <v>546</v>
      </c>
      <c r="Q12" t="s">
        <v>343</v>
      </c>
      <c r="R12" t="s">
        <v>344</v>
      </c>
      <c r="S12" s="132">
        <v>43831</v>
      </c>
      <c r="T12" s="132">
        <v>44196</v>
      </c>
      <c r="W12">
        <v>0.33</v>
      </c>
    </row>
    <row r="13" spans="1:23" ht="210">
      <c r="A13" t="s">
        <v>569</v>
      </c>
      <c r="H13" t="s">
        <v>549</v>
      </c>
      <c r="I13" s="131" t="s">
        <v>550</v>
      </c>
      <c r="P13" t="s">
        <v>546</v>
      </c>
      <c r="Q13" t="s">
        <v>343</v>
      </c>
      <c r="R13" t="s">
        <v>344</v>
      </c>
      <c r="S13" s="132">
        <v>43831</v>
      </c>
      <c r="T13" s="132">
        <v>44196</v>
      </c>
      <c r="W13">
        <v>0.33</v>
      </c>
    </row>
    <row r="14" spans="1:23" ht="285">
      <c r="A14" t="s">
        <v>569</v>
      </c>
      <c r="H14" t="s">
        <v>547</v>
      </c>
      <c r="I14" s="131" t="s">
        <v>333</v>
      </c>
      <c r="P14" t="s">
        <v>548</v>
      </c>
      <c r="Q14" t="s">
        <v>343</v>
      </c>
      <c r="R14" t="s">
        <v>344</v>
      </c>
      <c r="S14" s="132">
        <v>43831</v>
      </c>
      <c r="T14" s="132">
        <v>44196</v>
      </c>
      <c r="W14">
        <v>0.33</v>
      </c>
    </row>
    <row r="15" spans="1:23" ht="409.5">
      <c r="A15" t="s">
        <v>569</v>
      </c>
      <c r="B15" s="131" t="s">
        <v>314</v>
      </c>
      <c r="C15" t="s">
        <v>315</v>
      </c>
      <c r="D15" t="s">
        <v>316</v>
      </c>
      <c r="E15" t="s">
        <v>317</v>
      </c>
      <c r="F15" t="s">
        <v>544</v>
      </c>
      <c r="G15" t="s">
        <v>318</v>
      </c>
      <c r="H15" t="s">
        <v>325</v>
      </c>
      <c r="I15" t="s">
        <v>545</v>
      </c>
      <c r="J15" t="s">
        <v>86</v>
      </c>
      <c r="K15" t="s">
        <v>54</v>
      </c>
      <c r="L15" t="s">
        <v>42</v>
      </c>
      <c r="M15" t="s">
        <v>54</v>
      </c>
      <c r="N15" t="s">
        <v>54</v>
      </c>
      <c r="O15" t="s">
        <v>65</v>
      </c>
      <c r="P15" t="s">
        <v>546</v>
      </c>
      <c r="Q15" t="s">
        <v>343</v>
      </c>
      <c r="R15" t="s">
        <v>344</v>
      </c>
      <c r="S15" s="132">
        <v>43831</v>
      </c>
      <c r="T15" s="132">
        <v>44196</v>
      </c>
      <c r="U15" t="s">
        <v>348</v>
      </c>
      <c r="V15" s="131" t="s">
        <v>824</v>
      </c>
      <c r="W15">
        <v>0.33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
  <sheetViews>
    <sheetView workbookViewId="0">
      <selection sqref="A1:W3"/>
    </sheetView>
  </sheetViews>
  <sheetFormatPr baseColWidth="10" defaultRowHeight="15"/>
  <cols>
    <col min="2" max="2" width="16.140625" customWidth="1"/>
    <col min="3" max="3" width="14.85546875" customWidth="1"/>
    <col min="4" max="4" width="17.42578125" customWidth="1"/>
    <col min="6" max="6" width="13.5703125" customWidth="1"/>
    <col min="9" max="9" width="16" customWidth="1"/>
    <col min="10" max="10" width="15.42578125" customWidth="1"/>
    <col min="11" max="11" width="11.85546875" customWidth="1"/>
    <col min="12" max="12" width="18.85546875" customWidth="1"/>
    <col min="13" max="13" width="29" customWidth="1"/>
    <col min="14" max="14" width="17.7109375" customWidth="1"/>
    <col min="15" max="15" width="23.42578125" customWidth="1"/>
    <col min="16" max="16" width="21.42578125" customWidth="1"/>
    <col min="17" max="17" width="11.7109375" customWidth="1"/>
    <col min="18" max="18" width="15.42578125" customWidth="1"/>
    <col min="19" max="19" width="14.7109375" customWidth="1"/>
    <col min="20" max="20" width="19.5703125" customWidth="1"/>
    <col min="21" max="21" width="12.85546875" customWidth="1"/>
    <col min="22" max="22" width="17" customWidth="1"/>
    <col min="23" max="23" width="13.5703125" customWidth="1"/>
  </cols>
  <sheetData>
    <row r="1" spans="1:23">
      <c r="A1" t="s">
        <v>0</v>
      </c>
      <c r="B1" t="s">
        <v>1</v>
      </c>
      <c r="C1" t="s">
        <v>12</v>
      </c>
      <c r="D1" t="s">
        <v>13</v>
      </c>
      <c r="E1" t="s">
        <v>2</v>
      </c>
      <c r="F1" t="s">
        <v>3</v>
      </c>
      <c r="G1" t="s">
        <v>4</v>
      </c>
      <c r="H1" t="s">
        <v>5</v>
      </c>
      <c r="I1" t="s">
        <v>6</v>
      </c>
      <c r="J1" t="s">
        <v>14</v>
      </c>
      <c r="K1" t="s">
        <v>15</v>
      </c>
      <c r="L1" t="s">
        <v>16</v>
      </c>
      <c r="M1" t="s">
        <v>17</v>
      </c>
      <c r="N1" t="s">
        <v>18</v>
      </c>
      <c r="O1" t="s">
        <v>19</v>
      </c>
      <c r="P1" t="s">
        <v>20</v>
      </c>
      <c r="Q1" t="s">
        <v>21</v>
      </c>
      <c r="R1" t="s">
        <v>22</v>
      </c>
      <c r="S1" t="s">
        <v>23</v>
      </c>
      <c r="T1" t="s">
        <v>496</v>
      </c>
      <c r="U1" t="s">
        <v>24</v>
      </c>
      <c r="V1" t="s">
        <v>25</v>
      </c>
      <c r="W1" t="s">
        <v>815</v>
      </c>
    </row>
    <row r="2" spans="1:23" ht="409.5">
      <c r="A2" t="s">
        <v>567</v>
      </c>
      <c r="H2" t="s">
        <v>246</v>
      </c>
      <c r="I2" t="s">
        <v>89</v>
      </c>
      <c r="P2" t="s">
        <v>247</v>
      </c>
      <c r="Q2" t="s">
        <v>248</v>
      </c>
      <c r="R2" t="s">
        <v>87</v>
      </c>
      <c r="S2" s="132">
        <v>43862</v>
      </c>
      <c r="T2" s="132">
        <v>43982</v>
      </c>
      <c r="U2" t="s">
        <v>256</v>
      </c>
      <c r="V2" s="131" t="s">
        <v>825</v>
      </c>
      <c r="W2">
        <v>0.33</v>
      </c>
    </row>
    <row r="3" spans="1:23" ht="409.5">
      <c r="A3" t="s">
        <v>567</v>
      </c>
      <c r="B3" t="s">
        <v>487</v>
      </c>
      <c r="C3" t="s">
        <v>87</v>
      </c>
      <c r="D3" t="s">
        <v>88</v>
      </c>
      <c r="E3" t="s">
        <v>241</v>
      </c>
      <c r="F3" t="s">
        <v>242</v>
      </c>
      <c r="G3" t="s">
        <v>45</v>
      </c>
      <c r="H3" t="s">
        <v>243</v>
      </c>
      <c r="I3" t="s">
        <v>488</v>
      </c>
      <c r="J3" t="s">
        <v>86</v>
      </c>
      <c r="K3" t="s">
        <v>54</v>
      </c>
      <c r="L3" t="s">
        <v>42</v>
      </c>
      <c r="M3" t="s">
        <v>58</v>
      </c>
      <c r="N3" t="s">
        <v>54</v>
      </c>
      <c r="O3" t="s">
        <v>65</v>
      </c>
      <c r="P3" t="s">
        <v>244</v>
      </c>
      <c r="Q3" t="s">
        <v>245</v>
      </c>
      <c r="R3" t="s">
        <v>87</v>
      </c>
      <c r="S3" s="132">
        <v>43831</v>
      </c>
      <c r="T3" s="132">
        <v>44196</v>
      </c>
      <c r="U3" t="s">
        <v>255</v>
      </c>
      <c r="V3" s="131" t="s">
        <v>826</v>
      </c>
      <c r="W3">
        <v>0.33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9"/>
  <sheetViews>
    <sheetView workbookViewId="0">
      <selection sqref="A1:W9"/>
    </sheetView>
  </sheetViews>
  <sheetFormatPr baseColWidth="10" defaultRowHeight="15"/>
  <cols>
    <col min="2" max="2" width="16.140625" customWidth="1"/>
    <col min="3" max="3" width="14.85546875" customWidth="1"/>
    <col min="4" max="4" width="17.42578125" customWidth="1"/>
    <col min="6" max="6" width="13.5703125" customWidth="1"/>
    <col min="9" max="9" width="16" customWidth="1"/>
    <col min="10" max="10" width="15.42578125" customWidth="1"/>
    <col min="11" max="11" width="11.85546875" customWidth="1"/>
    <col min="12" max="12" width="18.85546875" customWidth="1"/>
    <col min="13" max="13" width="29" customWidth="1"/>
    <col min="14" max="14" width="17.7109375" customWidth="1"/>
    <col min="15" max="15" width="23.42578125" customWidth="1"/>
    <col min="16" max="16" width="21.42578125" customWidth="1"/>
    <col min="17" max="17" width="11.7109375" customWidth="1"/>
    <col min="18" max="18" width="15.42578125" customWidth="1"/>
    <col min="19" max="19" width="14.7109375" customWidth="1"/>
    <col min="20" max="20" width="19.5703125" customWidth="1"/>
    <col min="21" max="21" width="12.85546875" customWidth="1"/>
    <col min="22" max="22" width="17" customWidth="1"/>
    <col min="23" max="23" width="13.5703125" customWidth="1"/>
  </cols>
  <sheetData>
    <row r="1" spans="1:23">
      <c r="A1" t="s">
        <v>0</v>
      </c>
      <c r="B1" t="s">
        <v>1</v>
      </c>
      <c r="C1" t="s">
        <v>12</v>
      </c>
      <c r="D1" t="s">
        <v>13</v>
      </c>
      <c r="E1" t="s">
        <v>2</v>
      </c>
      <c r="F1" t="s">
        <v>3</v>
      </c>
      <c r="G1" t="s">
        <v>4</v>
      </c>
      <c r="H1" t="s">
        <v>5</v>
      </c>
      <c r="I1" t="s">
        <v>6</v>
      </c>
      <c r="J1" t="s">
        <v>14</v>
      </c>
      <c r="K1" t="s">
        <v>15</v>
      </c>
      <c r="L1" t="s">
        <v>16</v>
      </c>
      <c r="M1" t="s">
        <v>17</v>
      </c>
      <c r="N1" t="s">
        <v>18</v>
      </c>
      <c r="O1" t="s">
        <v>19</v>
      </c>
      <c r="P1" t="s">
        <v>20</v>
      </c>
      <c r="Q1" t="s">
        <v>21</v>
      </c>
      <c r="R1" t="s">
        <v>22</v>
      </c>
      <c r="S1" t="s">
        <v>23</v>
      </c>
      <c r="T1" t="s">
        <v>496</v>
      </c>
      <c r="U1" t="s">
        <v>24</v>
      </c>
      <c r="V1" t="s">
        <v>25</v>
      </c>
      <c r="W1" t="s">
        <v>815</v>
      </c>
    </row>
    <row r="2" spans="1:23" ht="409.5">
      <c r="A2" t="s">
        <v>51</v>
      </c>
      <c r="B2" s="131" t="s">
        <v>52</v>
      </c>
      <c r="C2" t="s">
        <v>11</v>
      </c>
      <c r="D2" t="s">
        <v>28</v>
      </c>
      <c r="E2" t="s">
        <v>268</v>
      </c>
      <c r="F2" t="s">
        <v>497</v>
      </c>
      <c r="G2" t="s">
        <v>45</v>
      </c>
      <c r="H2" t="s">
        <v>269</v>
      </c>
      <c r="I2" s="131" t="s">
        <v>498</v>
      </c>
      <c r="J2" t="s">
        <v>86</v>
      </c>
      <c r="K2" t="s">
        <v>37</v>
      </c>
      <c r="L2" t="s">
        <v>64</v>
      </c>
      <c r="M2" t="s">
        <v>58</v>
      </c>
      <c r="N2" t="s">
        <v>34</v>
      </c>
      <c r="O2" t="s">
        <v>69</v>
      </c>
      <c r="P2" t="s">
        <v>272</v>
      </c>
      <c r="Q2" t="s">
        <v>273</v>
      </c>
      <c r="R2" t="s">
        <v>55</v>
      </c>
      <c r="S2" s="132">
        <v>43862</v>
      </c>
      <c r="T2" s="132">
        <v>44196</v>
      </c>
      <c r="U2" t="s">
        <v>445</v>
      </c>
      <c r="V2" s="131" t="s">
        <v>816</v>
      </c>
      <c r="W2">
        <v>0.33</v>
      </c>
    </row>
    <row r="3" spans="1:23" ht="409.5">
      <c r="A3" t="s">
        <v>51</v>
      </c>
      <c r="H3" t="s">
        <v>270</v>
      </c>
      <c r="I3" t="s">
        <v>271</v>
      </c>
      <c r="P3" t="s">
        <v>274</v>
      </c>
      <c r="Q3" t="s">
        <v>275</v>
      </c>
      <c r="R3" t="s">
        <v>55</v>
      </c>
      <c r="S3" s="132">
        <v>43862</v>
      </c>
      <c r="T3" s="132">
        <v>44196</v>
      </c>
      <c r="U3" t="s">
        <v>56</v>
      </c>
      <c r="V3" s="131" t="s">
        <v>817</v>
      </c>
      <c r="W3">
        <v>0.33329999999999999</v>
      </c>
    </row>
    <row r="4" spans="1:23" ht="180">
      <c r="A4" t="s">
        <v>51</v>
      </c>
      <c r="B4" s="131" t="s">
        <v>57</v>
      </c>
      <c r="C4" t="s">
        <v>11</v>
      </c>
      <c r="D4" t="s">
        <v>28</v>
      </c>
      <c r="E4" t="s">
        <v>107</v>
      </c>
      <c r="F4" t="s">
        <v>499</v>
      </c>
      <c r="G4" t="s">
        <v>45</v>
      </c>
      <c r="H4" t="s">
        <v>108</v>
      </c>
      <c r="I4" t="s">
        <v>500</v>
      </c>
      <c r="J4" t="s">
        <v>53</v>
      </c>
      <c r="K4" t="s">
        <v>37</v>
      </c>
      <c r="L4" t="s">
        <v>54</v>
      </c>
      <c r="M4" t="s">
        <v>58</v>
      </c>
      <c r="N4" t="s">
        <v>34</v>
      </c>
      <c r="O4" t="s">
        <v>36</v>
      </c>
      <c r="P4" s="131" t="s">
        <v>266</v>
      </c>
      <c r="Q4" t="s">
        <v>267</v>
      </c>
      <c r="R4" s="131" t="s">
        <v>59</v>
      </c>
      <c r="S4" s="132">
        <v>43952</v>
      </c>
      <c r="T4" s="132">
        <v>44074</v>
      </c>
      <c r="U4" t="s">
        <v>267</v>
      </c>
      <c r="V4" t="s">
        <v>623</v>
      </c>
      <c r="W4">
        <v>0</v>
      </c>
    </row>
    <row r="5" spans="1:23" ht="45">
      <c r="A5" t="s">
        <v>51</v>
      </c>
      <c r="H5" t="s">
        <v>501</v>
      </c>
      <c r="I5" t="s">
        <v>502</v>
      </c>
      <c r="P5" t="s">
        <v>110</v>
      </c>
      <c r="Q5" t="s">
        <v>60</v>
      </c>
      <c r="R5" s="131" t="s">
        <v>59</v>
      </c>
      <c r="S5" s="132">
        <v>43952</v>
      </c>
      <c r="T5" s="132">
        <v>44074</v>
      </c>
      <c r="U5" t="s">
        <v>610</v>
      </c>
      <c r="V5" t="s">
        <v>623</v>
      </c>
      <c r="W5">
        <v>0</v>
      </c>
    </row>
    <row r="6" spans="1:23" ht="409.5">
      <c r="A6" t="s">
        <v>51</v>
      </c>
      <c r="H6" t="s">
        <v>503</v>
      </c>
      <c r="I6" t="s">
        <v>109</v>
      </c>
      <c r="P6" t="s">
        <v>611</v>
      </c>
      <c r="Q6" t="s">
        <v>589</v>
      </c>
      <c r="R6" s="131" t="s">
        <v>612</v>
      </c>
      <c r="S6" s="132">
        <v>43831</v>
      </c>
      <c r="T6" s="132">
        <v>44196</v>
      </c>
      <c r="U6" t="s">
        <v>590</v>
      </c>
      <c r="V6" s="131" t="s">
        <v>818</v>
      </c>
      <c r="W6">
        <v>0.33</v>
      </c>
    </row>
    <row r="7" spans="1:23" ht="409.5">
      <c r="A7" t="s">
        <v>51</v>
      </c>
      <c r="B7" s="131" t="s">
        <v>112</v>
      </c>
      <c r="C7" t="s">
        <v>11</v>
      </c>
      <c r="D7" t="s">
        <v>28</v>
      </c>
      <c r="E7" t="s">
        <v>111</v>
      </c>
      <c r="F7" t="s">
        <v>113</v>
      </c>
      <c r="G7" t="s">
        <v>85</v>
      </c>
      <c r="H7" t="s">
        <v>114</v>
      </c>
      <c r="I7" t="s">
        <v>115</v>
      </c>
      <c r="J7" t="s">
        <v>53</v>
      </c>
      <c r="K7" t="s">
        <v>37</v>
      </c>
      <c r="L7" t="s">
        <v>54</v>
      </c>
      <c r="M7" t="s">
        <v>58</v>
      </c>
      <c r="N7" t="s">
        <v>34</v>
      </c>
      <c r="O7" t="s">
        <v>36</v>
      </c>
      <c r="P7" s="131" t="s">
        <v>131</v>
      </c>
      <c r="Q7" s="131" t="s">
        <v>116</v>
      </c>
      <c r="R7" s="131" t="s">
        <v>613</v>
      </c>
      <c r="S7" s="132">
        <v>43891</v>
      </c>
      <c r="T7" s="132">
        <v>44196</v>
      </c>
      <c r="U7" t="s">
        <v>117</v>
      </c>
      <c r="V7" s="131" t="s">
        <v>819</v>
      </c>
      <c r="W7">
        <v>0.5</v>
      </c>
    </row>
    <row r="8" spans="1:23" ht="105">
      <c r="A8" t="s">
        <v>51</v>
      </c>
      <c r="H8" t="s">
        <v>132</v>
      </c>
      <c r="I8" t="s">
        <v>133</v>
      </c>
      <c r="P8" t="s">
        <v>134</v>
      </c>
      <c r="Q8" t="s">
        <v>135</v>
      </c>
      <c r="R8" s="131" t="s">
        <v>614</v>
      </c>
      <c r="S8" s="132">
        <v>43983</v>
      </c>
      <c r="T8" s="132">
        <v>44135</v>
      </c>
      <c r="U8" t="s">
        <v>136</v>
      </c>
      <c r="V8" t="s">
        <v>622</v>
      </c>
      <c r="W8">
        <v>0</v>
      </c>
    </row>
    <row r="9" spans="1:23" ht="409.5">
      <c r="A9" t="s">
        <v>51</v>
      </c>
      <c r="B9" s="131" t="s">
        <v>61</v>
      </c>
      <c r="C9" t="s">
        <v>62</v>
      </c>
      <c r="D9" t="s">
        <v>28</v>
      </c>
      <c r="E9" t="s">
        <v>504</v>
      </c>
      <c r="F9" t="s">
        <v>505</v>
      </c>
      <c r="G9" t="s">
        <v>47</v>
      </c>
      <c r="H9" t="s">
        <v>506</v>
      </c>
      <c r="I9" t="s">
        <v>276</v>
      </c>
      <c r="J9" t="s">
        <v>32</v>
      </c>
      <c r="K9" t="s">
        <v>63</v>
      </c>
      <c r="L9" t="s">
        <v>64</v>
      </c>
      <c r="M9" t="s">
        <v>58</v>
      </c>
      <c r="N9" t="s">
        <v>42</v>
      </c>
      <c r="O9" t="s">
        <v>65</v>
      </c>
      <c r="P9" t="s">
        <v>277</v>
      </c>
      <c r="Q9" t="s">
        <v>278</v>
      </c>
      <c r="R9" s="131" t="s">
        <v>615</v>
      </c>
      <c r="S9" s="132">
        <v>43862</v>
      </c>
      <c r="T9" s="132">
        <v>44043</v>
      </c>
      <c r="U9" t="s">
        <v>591</v>
      </c>
      <c r="V9" s="131" t="s">
        <v>632</v>
      </c>
      <c r="W9">
        <v>0.25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topLeftCell="C1" workbookViewId="0">
      <selection activeCell="C22" sqref="C22"/>
    </sheetView>
  </sheetViews>
  <sheetFormatPr baseColWidth="10" defaultRowHeight="15"/>
  <cols>
    <col min="1" max="1" width="56.85546875" hidden="1" customWidth="1"/>
    <col min="2" max="2" width="32.5703125" style="137" hidden="1" customWidth="1"/>
    <col min="4" max="4" width="50.28515625" customWidth="1"/>
  </cols>
  <sheetData>
    <row r="1" spans="1:7" ht="30">
      <c r="A1" s="147" t="s">
        <v>838</v>
      </c>
      <c r="B1" s="148" t="s">
        <v>839</v>
      </c>
      <c r="D1" s="133" t="s">
        <v>838</v>
      </c>
    </row>
    <row r="3" spans="1:7">
      <c r="A3" s="135" t="s">
        <v>827</v>
      </c>
      <c r="B3" s="110" t="s">
        <v>828</v>
      </c>
      <c r="D3" s="146" t="s">
        <v>755</v>
      </c>
      <c r="E3" s="146" t="s">
        <v>756</v>
      </c>
    </row>
    <row r="4" spans="1:7">
      <c r="A4" s="136" t="s">
        <v>829</v>
      </c>
      <c r="B4" s="110">
        <v>0.48484848484848486</v>
      </c>
      <c r="D4" s="116" t="s">
        <v>51</v>
      </c>
      <c r="E4" s="149">
        <f>GETPIVOTDATA("% Avance calificación 
Control Interno",$A$3,"1. Proceso","01. Gestión Estratégica")</f>
        <v>0.48484848484848486</v>
      </c>
    </row>
    <row r="5" spans="1:7">
      <c r="A5" s="136" t="s">
        <v>830</v>
      </c>
      <c r="B5" s="110">
        <v>0.22222222222222221</v>
      </c>
      <c r="D5" s="116" t="s">
        <v>446</v>
      </c>
      <c r="E5" s="149">
        <f>GETPIVOTDATA("% Avance calificación 
Control Interno",$A$3,"1. Proceso","02. Gestión de Comunicaciones")</f>
        <v>0.22222222222222221</v>
      </c>
    </row>
    <row r="6" spans="1:7">
      <c r="A6" s="136" t="s">
        <v>831</v>
      </c>
      <c r="B6" s="110">
        <v>0.21103896103896108</v>
      </c>
      <c r="D6" s="116" t="s">
        <v>511</v>
      </c>
      <c r="E6" s="149">
        <f>GETPIVOTDATA("% Avance calificación 
Control Interno",$A$3,"1. Proceso","03. Prevención del Daño Antijurídico y Representación Judicial")</f>
        <v>0.21103896103896108</v>
      </c>
    </row>
    <row r="7" spans="1:7">
      <c r="A7" s="136" t="s">
        <v>832</v>
      </c>
      <c r="B7" s="110">
        <v>0.51753246753246751</v>
      </c>
      <c r="D7" s="117" t="s">
        <v>166</v>
      </c>
      <c r="E7" s="151">
        <f>GETPIVOTDATA("% Avance calificación 
Control Interno",$A$3,"1. Proceso","04. Reasentamientos Humanos")</f>
        <v>0.51753246753246751</v>
      </c>
    </row>
    <row r="8" spans="1:7">
      <c r="A8" s="136" t="s">
        <v>833</v>
      </c>
      <c r="B8" s="110">
        <v>0.1</v>
      </c>
      <c r="D8" s="116" t="s">
        <v>29</v>
      </c>
      <c r="E8" s="149">
        <f>GETPIVOTDATA("% Avance calificación 
Control Interno",$A$3,"1. Proceso","05. Mejoramiento de Vivienda")</f>
        <v>0.1</v>
      </c>
    </row>
    <row r="9" spans="1:7">
      <c r="A9" s="136" t="s">
        <v>834</v>
      </c>
      <c r="B9" s="110">
        <v>0</v>
      </c>
      <c r="D9" s="116" t="s">
        <v>364</v>
      </c>
      <c r="E9" s="149">
        <f>GETPIVOTDATA("% Avance calificación 
Control Interno",$A$3,"1. Proceso","06. Mejoramiento de Barrios ")</f>
        <v>0</v>
      </c>
    </row>
    <row r="10" spans="1:7">
      <c r="A10" s="136" t="s">
        <v>835</v>
      </c>
      <c r="B10" s="110">
        <v>8.3333333333333329E-2</v>
      </c>
      <c r="D10" s="116" t="s">
        <v>568</v>
      </c>
      <c r="E10" s="149">
        <f>GETPIVOTDATA("% Avance calificación 
Control Interno",$A$3,"1. Proceso","07. Urbanizaciones y Titulación")</f>
        <v>8.3333333333333329E-2</v>
      </c>
    </row>
    <row r="11" spans="1:7">
      <c r="A11" s="136" t="s">
        <v>836</v>
      </c>
      <c r="B11" s="110">
        <v>0.875</v>
      </c>
      <c r="D11" s="115" t="s">
        <v>221</v>
      </c>
      <c r="E11" s="150">
        <f>GETPIVOTDATA("% Avance calificación 
Control Interno",$A$3,"1. Proceso","08. Servicio al Ciudadano")</f>
        <v>0.875</v>
      </c>
    </row>
    <row r="12" spans="1:7">
      <c r="A12" s="136" t="s">
        <v>837</v>
      </c>
      <c r="B12" s="110">
        <v>0.44444444444444442</v>
      </c>
      <c r="D12" s="116" t="s">
        <v>757</v>
      </c>
      <c r="E12" s="149">
        <f>GETPIVOTDATA("% Avance calificación 
Control Interno",$A$3,"1. Proceso","09.Gestión_Administrativa")</f>
        <v>0.44444444444444442</v>
      </c>
    </row>
    <row r="13" spans="1:7">
      <c r="A13" s="136" t="s">
        <v>569</v>
      </c>
      <c r="B13" s="110">
        <v>0.7029629629629629</v>
      </c>
      <c r="D13" s="115" t="s">
        <v>569</v>
      </c>
      <c r="E13" s="150">
        <f>GETPIVOTDATA("% Avance calificación 
Control Interno",$A$3,"1. Proceso","10. Gestión Financiera")</f>
        <v>0.7029629629629629</v>
      </c>
    </row>
    <row r="14" spans="1:7">
      <c r="A14" s="136" t="s">
        <v>82</v>
      </c>
      <c r="B14" s="110">
        <v>0.25</v>
      </c>
      <c r="D14" s="116" t="s">
        <v>82</v>
      </c>
      <c r="E14" s="149">
        <f>GETPIVOTDATA("% Avance calificación 
Control Interno",$A$3,"1. Proceso","11. Gestión Documental")</f>
        <v>0.25</v>
      </c>
    </row>
    <row r="15" spans="1:7">
      <c r="A15" s="136" t="s">
        <v>566</v>
      </c>
      <c r="B15" s="110">
        <v>0.625</v>
      </c>
      <c r="D15" s="117" t="s">
        <v>566</v>
      </c>
      <c r="E15" s="151">
        <f>GETPIVOTDATA("% Avance calificación 
Control Interno",$A$3,"1. Proceso","12. Gestión del Talento Humano")</f>
        <v>0.625</v>
      </c>
      <c r="G15" s="131"/>
    </row>
    <row r="16" spans="1:7">
      <c r="A16" s="136" t="s">
        <v>486</v>
      </c>
      <c r="B16" s="110">
        <v>0.83333333333333337</v>
      </c>
      <c r="D16" s="115" t="s">
        <v>486</v>
      </c>
      <c r="E16" s="150">
        <f>GETPIVOTDATA("% Avance calificación 
Control Interno",$A$3,"1. Proceso","13. Adquisición de Bienes y Servicios")</f>
        <v>0.83333333333333337</v>
      </c>
    </row>
    <row r="17" spans="1:5">
      <c r="A17" s="136" t="s">
        <v>567</v>
      </c>
      <c r="B17" s="110">
        <v>0.33333333333333337</v>
      </c>
      <c r="D17" s="116" t="s">
        <v>91</v>
      </c>
      <c r="E17" s="149">
        <f>GETPIVOTDATA("% Avance calificación 
Control Interno",$A$3,"1. Proceso","14. Gestión Tecnología de la Información y Comunicaciones")</f>
        <v>0.33333333333333337</v>
      </c>
    </row>
    <row r="18" spans="1:5">
      <c r="A18" s="136" t="s">
        <v>207</v>
      </c>
      <c r="B18" s="110">
        <v>1</v>
      </c>
      <c r="D18" s="115" t="s">
        <v>207</v>
      </c>
      <c r="E18" s="150">
        <f>GETPIVOTDATA("% Avance calificación 
Control Interno",$A$3,"1. Proceso","15. Gestión del Control Interno Disciplinario")</f>
        <v>1</v>
      </c>
    </row>
    <row r="19" spans="1:5">
      <c r="A19" s="136" t="s">
        <v>423</v>
      </c>
      <c r="B19" s="110">
        <v>0</v>
      </c>
      <c r="D19" s="116" t="s">
        <v>423</v>
      </c>
      <c r="E19" s="149">
        <f>GETPIVOTDATA("% Avance calificación 
Control Interno",$A$3,"1. Proceso","16. Evaluación de la Gestión")</f>
        <v>0</v>
      </c>
    </row>
    <row r="20" spans="1:5">
      <c r="A20" s="136" t="s">
        <v>758</v>
      </c>
      <c r="B20" s="110">
        <v>0.38402651515151515</v>
      </c>
      <c r="D20" s="146" t="s">
        <v>758</v>
      </c>
      <c r="E20" s="152">
        <f>GETPIVOTDATA("% Avance calificación 
Control Interno",$A$3)</f>
        <v>0.38402651515151515</v>
      </c>
    </row>
    <row r="21" spans="1:5">
      <c r="B21"/>
    </row>
    <row r="22" spans="1:5">
      <c r="B22"/>
    </row>
    <row r="23" spans="1:5">
      <c r="D23" s="111" t="s">
        <v>751</v>
      </c>
    </row>
    <row r="24" spans="1:5" ht="20.25" customHeight="1">
      <c r="D24" s="112" t="s">
        <v>752</v>
      </c>
    </row>
    <row r="25" spans="1:5" ht="20.25" customHeight="1">
      <c r="D25" s="113" t="s">
        <v>753</v>
      </c>
    </row>
    <row r="26" spans="1:5" ht="20.25" customHeight="1">
      <c r="D26" s="114" t="s">
        <v>754</v>
      </c>
    </row>
  </sheetData>
  <autoFilter ref="D3:E20" xr:uid="{00000000-0009-0000-0000-000004000000}"/>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32"/>
  <sheetViews>
    <sheetView topLeftCell="B4" zoomScaleNormal="100" workbookViewId="0">
      <pane ySplit="1" topLeftCell="A5" activePane="bottomLeft" state="frozen"/>
      <selection activeCell="A4" sqref="A4"/>
      <selection pane="bottomLeft" activeCell="E6" sqref="E6"/>
    </sheetView>
  </sheetViews>
  <sheetFormatPr baseColWidth="10" defaultColWidth="25.28515625" defaultRowHeight="15"/>
  <cols>
    <col min="1" max="1" width="30.140625" customWidth="1"/>
    <col min="2" max="2" width="19.7109375" customWidth="1"/>
    <col min="3" max="3" width="20.28515625" customWidth="1"/>
    <col min="5" max="5" width="111.5703125" customWidth="1"/>
  </cols>
  <sheetData>
    <row r="1" spans="1:5" ht="68.25" customHeight="1">
      <c r="A1" s="103"/>
      <c r="B1" s="310" t="s">
        <v>742</v>
      </c>
      <c r="C1" s="310"/>
      <c r="D1" s="310"/>
      <c r="E1" s="310"/>
    </row>
    <row r="2" spans="1:5">
      <c r="A2" s="311" t="s">
        <v>743</v>
      </c>
      <c r="B2" s="312"/>
      <c r="C2" s="312"/>
      <c r="D2" s="312"/>
      <c r="E2" s="313"/>
    </row>
    <row r="3" spans="1:5">
      <c r="A3" s="314" t="s">
        <v>744</v>
      </c>
      <c r="B3" s="315"/>
      <c r="C3" s="315"/>
      <c r="D3" s="315"/>
      <c r="E3" s="316"/>
    </row>
    <row r="4" spans="1:5" ht="48.75" customHeight="1">
      <c r="A4" s="104" t="s">
        <v>745</v>
      </c>
      <c r="B4" s="105" t="s">
        <v>746</v>
      </c>
      <c r="C4" s="105" t="s">
        <v>747</v>
      </c>
      <c r="D4" s="105" t="s">
        <v>748</v>
      </c>
      <c r="E4" s="106" t="s">
        <v>749</v>
      </c>
    </row>
    <row r="5" spans="1:5" ht="241.5" customHeight="1">
      <c r="A5" s="107" t="s">
        <v>750</v>
      </c>
      <c r="B5" s="108">
        <f>'1. MAPA DE RIESGOS Evaluado'!X104</f>
        <v>80</v>
      </c>
      <c r="C5" s="108">
        <f>'1. MAPA DE RIESGOS Evaluado'!X105</f>
        <v>49</v>
      </c>
      <c r="D5" s="134">
        <f>'1. MAPA DE RIESGOS Evaluado'!X103</f>
        <v>0.38402651515151515</v>
      </c>
      <c r="E5" s="109" t="s">
        <v>885</v>
      </c>
    </row>
    <row r="6" spans="1:5">
      <c r="D6" s="110"/>
    </row>
    <row r="29" spans="1:1">
      <c r="A29" s="111" t="s">
        <v>751</v>
      </c>
    </row>
    <row r="30" spans="1:1">
      <c r="A30" s="112" t="s">
        <v>752</v>
      </c>
    </row>
    <row r="31" spans="1:1">
      <c r="A31" s="113" t="s">
        <v>753</v>
      </c>
    </row>
    <row r="32" spans="1:1">
      <c r="A32" s="114" t="s">
        <v>754</v>
      </c>
    </row>
  </sheetData>
  <mergeCells count="3">
    <mergeCell ref="B1:E1"/>
    <mergeCell ref="A2:E2"/>
    <mergeCell ref="A3:E3"/>
  </mergeCells>
  <pageMargins left="0.7" right="0.7" top="0.75" bottom="0.75" header="0.3" footer="0.3"/>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39"/>
  <sheetViews>
    <sheetView tabSelected="1" zoomScale="80" zoomScaleNormal="80" zoomScaleSheetLayoutView="80" workbookViewId="0">
      <pane xSplit="1" ySplit="5" topLeftCell="W6" activePane="bottomRight" state="frozen"/>
      <selection pane="topRight" activeCell="B1" sqref="B1"/>
      <selection pane="bottomLeft" activeCell="A6" sqref="A6"/>
      <selection pane="bottomRight" activeCell="Z5" sqref="Z5"/>
    </sheetView>
  </sheetViews>
  <sheetFormatPr baseColWidth="10" defaultColWidth="11.42578125" defaultRowHeight="15"/>
  <cols>
    <col min="1" max="1" width="27.140625" style="3" customWidth="1"/>
    <col min="2" max="3" width="20" style="3" customWidth="1"/>
    <col min="4" max="5" width="14.28515625" style="3" customWidth="1"/>
    <col min="6" max="6" width="27.140625" style="3" customWidth="1"/>
    <col min="7" max="7" width="14.28515625" style="3" customWidth="1"/>
    <col min="8" max="9" width="27.140625" style="3" customWidth="1"/>
    <col min="10" max="14" width="14.28515625" style="8" customWidth="1"/>
    <col min="15" max="15" width="14.28515625" style="56" customWidth="1"/>
    <col min="16" max="16" width="35.7109375" style="3" customWidth="1"/>
    <col min="17" max="17" width="35.7109375" style="4" customWidth="1"/>
    <col min="18" max="18" width="27.140625" style="3" customWidth="1"/>
    <col min="19" max="20" width="12.85546875" style="3" customWidth="1"/>
    <col min="21" max="21" width="24.28515625" style="3" customWidth="1"/>
    <col min="22" max="22" width="35.7109375" style="59" customWidth="1"/>
    <col min="23" max="23" width="35.7109375" style="89" customWidth="1"/>
    <col min="24" max="26" width="12.85546875" style="91" customWidth="1"/>
    <col min="27" max="27" width="12.85546875" style="126" customWidth="1"/>
    <col min="28" max="28" width="12.85546875" style="127" customWidth="1"/>
    <col min="29" max="29" width="64.28515625" style="89" customWidth="1"/>
    <col min="30" max="30" width="15.7109375" style="4" customWidth="1"/>
    <col min="31" max="16384" width="11.42578125" style="4"/>
  </cols>
  <sheetData>
    <row r="1" spans="1:30" s="174" customFormat="1" ht="22.5" customHeight="1">
      <c r="A1" s="469"/>
      <c r="B1" s="469"/>
      <c r="C1" s="469"/>
      <c r="D1" s="469"/>
      <c r="E1" s="469"/>
      <c r="F1" s="469"/>
      <c r="G1" s="471" t="s">
        <v>8</v>
      </c>
      <c r="H1" s="471"/>
      <c r="I1" s="471"/>
      <c r="J1" s="471"/>
      <c r="K1" s="471"/>
      <c r="L1" s="471"/>
      <c r="M1" s="471"/>
      <c r="N1" s="471"/>
      <c r="O1" s="471"/>
      <c r="P1" s="471"/>
      <c r="Q1" s="471"/>
      <c r="R1" s="471"/>
      <c r="S1" s="471"/>
      <c r="T1" s="471"/>
      <c r="U1" s="467" t="s">
        <v>9</v>
      </c>
      <c r="V1" s="468"/>
      <c r="W1" s="89"/>
      <c r="X1" s="91"/>
      <c r="Y1" s="91"/>
      <c r="Z1" s="91"/>
      <c r="AA1" s="89"/>
      <c r="AB1" s="91"/>
      <c r="AC1" s="89"/>
    </row>
    <row r="2" spans="1:30" s="174" customFormat="1" ht="22.5" customHeight="1">
      <c r="A2" s="469"/>
      <c r="B2" s="469"/>
      <c r="C2" s="469"/>
      <c r="D2" s="469"/>
      <c r="E2" s="469"/>
      <c r="F2" s="469"/>
      <c r="G2" s="471"/>
      <c r="H2" s="471"/>
      <c r="I2" s="471"/>
      <c r="J2" s="471"/>
      <c r="K2" s="471"/>
      <c r="L2" s="471"/>
      <c r="M2" s="471"/>
      <c r="N2" s="471"/>
      <c r="O2" s="471"/>
      <c r="P2" s="471"/>
      <c r="Q2" s="471"/>
      <c r="R2" s="471"/>
      <c r="S2" s="471"/>
      <c r="T2" s="471"/>
      <c r="U2" s="467" t="s">
        <v>27</v>
      </c>
      <c r="V2" s="468"/>
      <c r="W2" s="89"/>
      <c r="X2" s="91"/>
      <c r="Y2" s="91"/>
      <c r="Z2" s="124"/>
      <c r="AA2" s="124"/>
      <c r="AB2" s="91"/>
      <c r="AC2" s="89"/>
    </row>
    <row r="3" spans="1:30" s="174" customFormat="1" ht="24" customHeight="1">
      <c r="A3" s="470"/>
      <c r="B3" s="470"/>
      <c r="C3" s="470"/>
      <c r="D3" s="470"/>
      <c r="E3" s="470"/>
      <c r="F3" s="470"/>
      <c r="G3" s="472"/>
      <c r="H3" s="472"/>
      <c r="I3" s="472"/>
      <c r="J3" s="472"/>
      <c r="K3" s="472"/>
      <c r="L3" s="472"/>
      <c r="M3" s="472"/>
      <c r="N3" s="472"/>
      <c r="O3" s="472"/>
      <c r="P3" s="472"/>
      <c r="Q3" s="472"/>
      <c r="R3" s="472"/>
      <c r="S3" s="472"/>
      <c r="T3" s="472"/>
      <c r="U3" s="473" t="s">
        <v>26</v>
      </c>
      <c r="V3" s="474"/>
      <c r="W3" s="89"/>
      <c r="X3" s="91"/>
      <c r="Y3" s="129"/>
      <c r="Z3" s="124"/>
      <c r="AA3" s="89"/>
      <c r="AB3" s="91"/>
      <c r="AC3" s="89"/>
    </row>
    <row r="4" spans="1:30" s="174" customFormat="1" ht="15" customHeight="1">
      <c r="A4" s="475" t="s">
        <v>759</v>
      </c>
      <c r="B4" s="475"/>
      <c r="C4" s="475"/>
      <c r="D4" s="475"/>
      <c r="E4" s="475"/>
      <c r="F4" s="475"/>
      <c r="G4" s="475"/>
      <c r="H4" s="475"/>
      <c r="I4" s="475"/>
      <c r="J4" s="475"/>
      <c r="K4" s="475"/>
      <c r="L4" s="475"/>
      <c r="M4" s="475"/>
      <c r="N4" s="475"/>
      <c r="O4" s="475"/>
      <c r="P4" s="475"/>
      <c r="Q4" s="475"/>
      <c r="R4" s="475"/>
      <c r="S4" s="475"/>
      <c r="T4" s="475"/>
      <c r="U4" s="475"/>
      <c r="V4" s="475"/>
      <c r="W4" s="556" t="s">
        <v>878</v>
      </c>
      <c r="X4" s="556"/>
      <c r="Y4" s="556"/>
      <c r="Z4" s="555" t="s">
        <v>890</v>
      </c>
      <c r="AA4" s="555"/>
      <c r="AB4" s="555"/>
      <c r="AC4" s="555"/>
      <c r="AD4" s="555"/>
    </row>
    <row r="5" spans="1:30" ht="45.75" customHeight="1">
      <c r="A5" s="14" t="s">
        <v>0</v>
      </c>
      <c r="B5" s="14" t="s">
        <v>1</v>
      </c>
      <c r="C5" s="14" t="s">
        <v>12</v>
      </c>
      <c r="D5" s="14" t="s">
        <v>13</v>
      </c>
      <c r="E5" s="14" t="s">
        <v>2</v>
      </c>
      <c r="F5" s="14" t="s">
        <v>3</v>
      </c>
      <c r="G5" s="14" t="s">
        <v>4</v>
      </c>
      <c r="H5" s="228" t="s">
        <v>5</v>
      </c>
      <c r="I5" s="228" t="s">
        <v>6</v>
      </c>
      <c r="J5" s="228" t="s">
        <v>14</v>
      </c>
      <c r="K5" s="14" t="s">
        <v>15</v>
      </c>
      <c r="L5" s="14" t="s">
        <v>16</v>
      </c>
      <c r="M5" s="14" t="s">
        <v>17</v>
      </c>
      <c r="N5" s="14" t="s">
        <v>18</v>
      </c>
      <c r="O5" s="20" t="s">
        <v>19</v>
      </c>
      <c r="P5" s="14" t="s">
        <v>20</v>
      </c>
      <c r="Q5" s="14" t="s">
        <v>21</v>
      </c>
      <c r="R5" s="14" t="s">
        <v>22</v>
      </c>
      <c r="S5" s="14" t="s">
        <v>23</v>
      </c>
      <c r="T5" s="14" t="s">
        <v>496</v>
      </c>
      <c r="U5" s="14" t="s">
        <v>24</v>
      </c>
      <c r="V5" s="64" t="s">
        <v>25</v>
      </c>
      <c r="W5" s="102" t="s">
        <v>761</v>
      </c>
      <c r="X5" s="63" t="s">
        <v>820</v>
      </c>
      <c r="Y5" s="62" t="s">
        <v>676</v>
      </c>
      <c r="Z5" s="170" t="s">
        <v>760</v>
      </c>
      <c r="AA5" s="125" t="s">
        <v>776</v>
      </c>
      <c r="AB5" s="128" t="s">
        <v>768</v>
      </c>
      <c r="AC5" s="85" t="s">
        <v>677</v>
      </c>
      <c r="AD5" s="170" t="s">
        <v>859</v>
      </c>
    </row>
    <row r="6" spans="1:30" ht="75" customHeight="1">
      <c r="A6" s="138" t="s">
        <v>829</v>
      </c>
      <c r="B6" s="401" t="s">
        <v>52</v>
      </c>
      <c r="C6" s="401" t="s">
        <v>11</v>
      </c>
      <c r="D6" s="401" t="s">
        <v>28</v>
      </c>
      <c r="E6" s="401" t="s">
        <v>268</v>
      </c>
      <c r="F6" s="401" t="s">
        <v>497</v>
      </c>
      <c r="G6" s="401" t="s">
        <v>45</v>
      </c>
      <c r="H6" s="16" t="s">
        <v>841</v>
      </c>
      <c r="I6" s="16" t="s">
        <v>842</v>
      </c>
      <c r="J6" s="372" t="s">
        <v>86</v>
      </c>
      <c r="K6" s="372" t="s">
        <v>37</v>
      </c>
      <c r="L6" s="383" t="s">
        <v>64</v>
      </c>
      <c r="M6" s="372" t="s">
        <v>58</v>
      </c>
      <c r="N6" s="479" t="s">
        <v>34</v>
      </c>
      <c r="O6" s="372" t="s">
        <v>69</v>
      </c>
      <c r="P6" s="42" t="s">
        <v>272</v>
      </c>
      <c r="Q6" s="42" t="s">
        <v>273</v>
      </c>
      <c r="R6" s="17" t="s">
        <v>55</v>
      </c>
      <c r="S6" s="206">
        <v>43862</v>
      </c>
      <c r="T6" s="206">
        <v>44196</v>
      </c>
      <c r="U6" s="17" t="s">
        <v>445</v>
      </c>
      <c r="V6" s="65" t="s">
        <v>624</v>
      </c>
      <c r="W6" s="21" t="s">
        <v>682</v>
      </c>
      <c r="X6" s="118">
        <v>0.72719999999999996</v>
      </c>
      <c r="Y6" s="86">
        <v>1</v>
      </c>
      <c r="Z6" s="87">
        <v>1</v>
      </c>
      <c r="AA6" s="172">
        <f>6/11</f>
        <v>0.54545454545454541</v>
      </c>
      <c r="AB6" s="173"/>
      <c r="AC6" s="197" t="s">
        <v>678</v>
      </c>
      <c r="AD6" s="225" t="s">
        <v>877</v>
      </c>
    </row>
    <row r="7" spans="1:30" ht="75" customHeight="1">
      <c r="A7" s="138" t="s">
        <v>829</v>
      </c>
      <c r="B7" s="496"/>
      <c r="C7" s="496"/>
      <c r="D7" s="496"/>
      <c r="E7" s="496"/>
      <c r="F7" s="496"/>
      <c r="G7" s="496"/>
      <c r="H7" s="16" t="s">
        <v>270</v>
      </c>
      <c r="I7" s="16" t="s">
        <v>271</v>
      </c>
      <c r="J7" s="372"/>
      <c r="K7" s="372"/>
      <c r="L7" s="491"/>
      <c r="M7" s="372"/>
      <c r="N7" s="480"/>
      <c r="O7" s="372"/>
      <c r="P7" s="42" t="s">
        <v>274</v>
      </c>
      <c r="Q7" s="42" t="s">
        <v>275</v>
      </c>
      <c r="R7" s="17" t="s">
        <v>55</v>
      </c>
      <c r="S7" s="206">
        <v>43862</v>
      </c>
      <c r="T7" s="206">
        <v>44196</v>
      </c>
      <c r="U7" s="17" t="s">
        <v>56</v>
      </c>
      <c r="V7" s="65" t="s">
        <v>625</v>
      </c>
      <c r="W7" s="21" t="s">
        <v>679</v>
      </c>
      <c r="X7" s="118">
        <v>0.72719999999999996</v>
      </c>
      <c r="Y7" s="86">
        <v>2</v>
      </c>
      <c r="Z7" s="87">
        <v>0</v>
      </c>
      <c r="AA7" s="172">
        <v>0</v>
      </c>
      <c r="AB7" s="173" t="s">
        <v>843</v>
      </c>
      <c r="AC7" s="197" t="s">
        <v>681</v>
      </c>
      <c r="AD7" s="227" t="s">
        <v>876</v>
      </c>
    </row>
    <row r="8" spans="1:30" ht="75" customHeight="1">
      <c r="A8" s="138" t="s">
        <v>829</v>
      </c>
      <c r="B8" s="401" t="s">
        <v>57</v>
      </c>
      <c r="C8" s="401" t="s">
        <v>11</v>
      </c>
      <c r="D8" s="401" t="s">
        <v>28</v>
      </c>
      <c r="E8" s="401" t="s">
        <v>107</v>
      </c>
      <c r="F8" s="401" t="s">
        <v>499</v>
      </c>
      <c r="G8" s="401" t="s">
        <v>45</v>
      </c>
      <c r="H8" s="5" t="s">
        <v>108</v>
      </c>
      <c r="I8" s="5" t="s">
        <v>500</v>
      </c>
      <c r="J8" s="436" t="s">
        <v>53</v>
      </c>
      <c r="K8" s="436" t="s">
        <v>37</v>
      </c>
      <c r="L8" s="458" t="s">
        <v>54</v>
      </c>
      <c r="M8" s="436" t="s">
        <v>58</v>
      </c>
      <c r="N8" s="483" t="s">
        <v>34</v>
      </c>
      <c r="O8" s="436" t="s">
        <v>36</v>
      </c>
      <c r="P8" s="21" t="s">
        <v>266</v>
      </c>
      <c r="Q8" s="43" t="s">
        <v>267</v>
      </c>
      <c r="R8" s="18" t="s">
        <v>59</v>
      </c>
      <c r="S8" s="206">
        <v>43952</v>
      </c>
      <c r="T8" s="206">
        <v>44074</v>
      </c>
      <c r="U8" s="7" t="s">
        <v>267</v>
      </c>
      <c r="V8" s="66" t="s">
        <v>623</v>
      </c>
      <c r="W8" s="21" t="s">
        <v>683</v>
      </c>
      <c r="X8" s="119">
        <v>1</v>
      </c>
      <c r="Y8" s="88">
        <v>3</v>
      </c>
      <c r="Z8" s="87">
        <v>1</v>
      </c>
      <c r="AA8" s="172">
        <v>1</v>
      </c>
      <c r="AB8" s="173"/>
      <c r="AC8" s="197" t="s">
        <v>684</v>
      </c>
      <c r="AD8" s="226" t="s">
        <v>875</v>
      </c>
    </row>
    <row r="9" spans="1:30" ht="75" customHeight="1">
      <c r="A9" s="138" t="s">
        <v>829</v>
      </c>
      <c r="B9" s="496"/>
      <c r="C9" s="496"/>
      <c r="D9" s="496"/>
      <c r="E9" s="496"/>
      <c r="F9" s="496"/>
      <c r="G9" s="496"/>
      <c r="H9" s="5" t="s">
        <v>501</v>
      </c>
      <c r="I9" s="5" t="s">
        <v>502</v>
      </c>
      <c r="J9" s="477"/>
      <c r="K9" s="477"/>
      <c r="L9" s="481"/>
      <c r="M9" s="477"/>
      <c r="N9" s="484"/>
      <c r="O9" s="477"/>
      <c r="P9" s="21" t="s">
        <v>110</v>
      </c>
      <c r="Q9" s="43" t="s">
        <v>60</v>
      </c>
      <c r="R9" s="18" t="s">
        <v>59</v>
      </c>
      <c r="S9" s="206">
        <v>43952</v>
      </c>
      <c r="T9" s="206">
        <v>44074</v>
      </c>
      <c r="U9" s="7" t="s">
        <v>610</v>
      </c>
      <c r="V9" s="66" t="s">
        <v>623</v>
      </c>
      <c r="W9" s="21" t="s">
        <v>685</v>
      </c>
      <c r="X9" s="119">
        <v>1</v>
      </c>
      <c r="Y9" s="88">
        <v>4</v>
      </c>
      <c r="Z9" s="87">
        <v>1</v>
      </c>
      <c r="AA9" s="172">
        <v>1</v>
      </c>
      <c r="AB9" s="173"/>
      <c r="AC9" s="197" t="s">
        <v>686</v>
      </c>
      <c r="AD9" s="226" t="s">
        <v>875</v>
      </c>
    </row>
    <row r="10" spans="1:30" ht="75" customHeight="1">
      <c r="A10" s="138" t="s">
        <v>829</v>
      </c>
      <c r="B10" s="402"/>
      <c r="C10" s="402"/>
      <c r="D10" s="402"/>
      <c r="E10" s="402"/>
      <c r="F10" s="402"/>
      <c r="G10" s="402"/>
      <c r="H10" s="5" t="s">
        <v>503</v>
      </c>
      <c r="I10" s="5" t="s">
        <v>109</v>
      </c>
      <c r="J10" s="437"/>
      <c r="K10" s="437"/>
      <c r="L10" s="482"/>
      <c r="M10" s="437"/>
      <c r="N10" s="485"/>
      <c r="O10" s="437"/>
      <c r="P10" s="21" t="s">
        <v>611</v>
      </c>
      <c r="Q10" s="43" t="s">
        <v>589</v>
      </c>
      <c r="R10" s="18" t="s">
        <v>612</v>
      </c>
      <c r="S10" s="206">
        <v>43831</v>
      </c>
      <c r="T10" s="206">
        <v>44196</v>
      </c>
      <c r="U10" s="13" t="s">
        <v>590</v>
      </c>
      <c r="V10" s="67" t="s">
        <v>626</v>
      </c>
      <c r="W10" s="21" t="s">
        <v>687</v>
      </c>
      <c r="X10" s="119">
        <v>0.66</v>
      </c>
      <c r="Y10" s="88">
        <v>5</v>
      </c>
      <c r="Z10" s="87">
        <v>1</v>
      </c>
      <c r="AA10" s="172">
        <f>(4/12)</f>
        <v>0.33333333333333331</v>
      </c>
      <c r="AB10" s="173"/>
      <c r="AC10" s="197" t="s">
        <v>844</v>
      </c>
      <c r="AD10" s="227" t="s">
        <v>876</v>
      </c>
    </row>
    <row r="11" spans="1:30" ht="75" customHeight="1">
      <c r="A11" s="138" t="s">
        <v>829</v>
      </c>
      <c r="B11" s="401" t="s">
        <v>112</v>
      </c>
      <c r="C11" s="401" t="s">
        <v>11</v>
      </c>
      <c r="D11" s="401" t="s">
        <v>28</v>
      </c>
      <c r="E11" s="401" t="s">
        <v>111</v>
      </c>
      <c r="F11" s="401" t="s">
        <v>113</v>
      </c>
      <c r="G11" s="401" t="s">
        <v>85</v>
      </c>
      <c r="H11" s="5" t="s">
        <v>114</v>
      </c>
      <c r="I11" s="5" t="s">
        <v>115</v>
      </c>
      <c r="J11" s="436" t="s">
        <v>53</v>
      </c>
      <c r="K11" s="436" t="s">
        <v>37</v>
      </c>
      <c r="L11" s="458" t="s">
        <v>54</v>
      </c>
      <c r="M11" s="436" t="s">
        <v>58</v>
      </c>
      <c r="N11" s="483" t="s">
        <v>34</v>
      </c>
      <c r="O11" s="436" t="s">
        <v>36</v>
      </c>
      <c r="P11" s="21" t="s">
        <v>840</v>
      </c>
      <c r="Q11" s="43" t="s">
        <v>116</v>
      </c>
      <c r="R11" s="5" t="s">
        <v>613</v>
      </c>
      <c r="S11" s="206">
        <v>43891</v>
      </c>
      <c r="T11" s="206">
        <v>44196</v>
      </c>
      <c r="U11" s="13" t="s">
        <v>117</v>
      </c>
      <c r="V11" s="68" t="s">
        <v>627</v>
      </c>
      <c r="W11" s="21" t="s">
        <v>688</v>
      </c>
      <c r="X11" s="120">
        <v>0</v>
      </c>
      <c r="Y11" s="90" t="s">
        <v>689</v>
      </c>
      <c r="Z11" s="185">
        <v>1</v>
      </c>
      <c r="AA11" s="172">
        <v>0.5</v>
      </c>
      <c r="AB11" s="173" t="s">
        <v>846</v>
      </c>
      <c r="AC11" s="197" t="s">
        <v>845</v>
      </c>
      <c r="AD11" s="225" t="s">
        <v>877</v>
      </c>
    </row>
    <row r="12" spans="1:30" ht="75" customHeight="1">
      <c r="A12" s="138" t="s">
        <v>829</v>
      </c>
      <c r="B12" s="402"/>
      <c r="C12" s="402"/>
      <c r="D12" s="402"/>
      <c r="E12" s="402"/>
      <c r="F12" s="402"/>
      <c r="G12" s="402"/>
      <c r="H12" s="5" t="s">
        <v>132</v>
      </c>
      <c r="I12" s="5" t="s">
        <v>133</v>
      </c>
      <c r="J12" s="437"/>
      <c r="K12" s="437"/>
      <c r="L12" s="482"/>
      <c r="M12" s="437"/>
      <c r="N12" s="485"/>
      <c r="O12" s="437"/>
      <c r="P12" s="21" t="s">
        <v>134</v>
      </c>
      <c r="Q12" s="43" t="s">
        <v>135</v>
      </c>
      <c r="R12" s="5" t="s">
        <v>614</v>
      </c>
      <c r="S12" s="206">
        <v>43983</v>
      </c>
      <c r="T12" s="206">
        <v>44135</v>
      </c>
      <c r="U12" s="13" t="s">
        <v>136</v>
      </c>
      <c r="V12" s="69" t="s">
        <v>622</v>
      </c>
      <c r="W12" s="43" t="s">
        <v>690</v>
      </c>
      <c r="X12" s="118">
        <v>1</v>
      </c>
      <c r="Y12" s="86">
        <v>6</v>
      </c>
      <c r="Z12" s="87">
        <v>1</v>
      </c>
      <c r="AA12" s="172">
        <v>0.5</v>
      </c>
      <c r="AB12" s="173"/>
      <c r="AC12" s="197" t="s">
        <v>847</v>
      </c>
      <c r="AD12" s="227" t="s">
        <v>876</v>
      </c>
    </row>
    <row r="13" spans="1:30" ht="75" customHeight="1">
      <c r="A13" s="138" t="s">
        <v>829</v>
      </c>
      <c r="B13" s="168" t="s">
        <v>61</v>
      </c>
      <c r="C13" s="168" t="s">
        <v>62</v>
      </c>
      <c r="D13" s="168" t="s">
        <v>28</v>
      </c>
      <c r="E13" s="168" t="s">
        <v>504</v>
      </c>
      <c r="F13" s="168" t="s">
        <v>505</v>
      </c>
      <c r="G13" s="168" t="s">
        <v>47</v>
      </c>
      <c r="H13" s="168" t="s">
        <v>506</v>
      </c>
      <c r="I13" s="168" t="s">
        <v>276</v>
      </c>
      <c r="J13" s="202" t="s">
        <v>32</v>
      </c>
      <c r="K13" s="202" t="s">
        <v>63</v>
      </c>
      <c r="L13" s="263" t="s">
        <v>64</v>
      </c>
      <c r="M13" s="202" t="s">
        <v>58</v>
      </c>
      <c r="N13" s="263" t="s">
        <v>42</v>
      </c>
      <c r="O13" s="202" t="s">
        <v>65</v>
      </c>
      <c r="P13" s="21" t="s">
        <v>277</v>
      </c>
      <c r="Q13" s="43" t="s">
        <v>278</v>
      </c>
      <c r="R13" s="168" t="s">
        <v>615</v>
      </c>
      <c r="S13" s="207">
        <v>43862</v>
      </c>
      <c r="T13" s="207">
        <v>44043</v>
      </c>
      <c r="U13" s="22" t="s">
        <v>591</v>
      </c>
      <c r="V13" s="66" t="s">
        <v>632</v>
      </c>
      <c r="W13" s="21" t="s">
        <v>691</v>
      </c>
      <c r="X13" s="118">
        <v>1</v>
      </c>
      <c r="Y13" s="86">
        <v>7</v>
      </c>
      <c r="Z13" s="87">
        <v>0</v>
      </c>
      <c r="AA13" s="172">
        <v>0</v>
      </c>
      <c r="AB13" s="173" t="s">
        <v>680</v>
      </c>
      <c r="AC13" s="197" t="s">
        <v>762</v>
      </c>
      <c r="AD13" s="203" t="s">
        <v>858</v>
      </c>
    </row>
    <row r="14" spans="1:30" ht="75" customHeight="1">
      <c r="A14" s="28" t="s">
        <v>830</v>
      </c>
      <c r="B14" s="465" t="s">
        <v>447</v>
      </c>
      <c r="C14" s="465" t="s">
        <v>444</v>
      </c>
      <c r="D14" s="465" t="s">
        <v>448</v>
      </c>
      <c r="E14" s="465" t="s">
        <v>603</v>
      </c>
      <c r="F14" s="465" t="s">
        <v>507</v>
      </c>
      <c r="G14" s="465" t="s">
        <v>449</v>
      </c>
      <c r="H14" s="28" t="s">
        <v>450</v>
      </c>
      <c r="I14" s="28" t="s">
        <v>451</v>
      </c>
      <c r="J14" s="436" t="s">
        <v>53</v>
      </c>
      <c r="K14" s="436" t="s">
        <v>37</v>
      </c>
      <c r="L14" s="458" t="s">
        <v>54</v>
      </c>
      <c r="M14" s="436" t="s">
        <v>146</v>
      </c>
      <c r="N14" s="458" t="s">
        <v>54</v>
      </c>
      <c r="O14" s="436" t="s">
        <v>69</v>
      </c>
      <c r="P14" s="55" t="s">
        <v>604</v>
      </c>
      <c r="Q14" s="55" t="s">
        <v>605</v>
      </c>
      <c r="R14" s="154" t="s">
        <v>448</v>
      </c>
      <c r="S14" s="208">
        <v>43861</v>
      </c>
      <c r="T14" s="209">
        <v>44196</v>
      </c>
      <c r="U14" s="29" t="s">
        <v>606</v>
      </c>
      <c r="V14" s="397" t="s">
        <v>634</v>
      </c>
      <c r="W14" s="28" t="s">
        <v>692</v>
      </c>
      <c r="X14" s="121">
        <v>0.66600000000000004</v>
      </c>
      <c r="Y14" s="93">
        <v>1</v>
      </c>
      <c r="Z14" s="92">
        <v>0</v>
      </c>
      <c r="AA14" s="182">
        <v>0</v>
      </c>
      <c r="AB14" s="183" t="s">
        <v>680</v>
      </c>
      <c r="AC14" s="184" t="s">
        <v>763</v>
      </c>
      <c r="AD14" s="227" t="s">
        <v>876</v>
      </c>
    </row>
    <row r="15" spans="1:30" ht="75" customHeight="1">
      <c r="A15" s="28" t="s">
        <v>830</v>
      </c>
      <c r="B15" s="466"/>
      <c r="C15" s="466"/>
      <c r="D15" s="466"/>
      <c r="E15" s="466"/>
      <c r="F15" s="466"/>
      <c r="G15" s="466"/>
      <c r="H15" s="28" t="s">
        <v>508</v>
      </c>
      <c r="I15" s="28" t="s">
        <v>452</v>
      </c>
      <c r="J15" s="477"/>
      <c r="K15" s="477"/>
      <c r="L15" s="481"/>
      <c r="M15" s="477"/>
      <c r="N15" s="521"/>
      <c r="O15" s="477"/>
      <c r="P15" s="155" t="s">
        <v>607</v>
      </c>
      <c r="Q15" s="155" t="s">
        <v>608</v>
      </c>
      <c r="R15" s="154" t="s">
        <v>448</v>
      </c>
      <c r="S15" s="208">
        <v>43861</v>
      </c>
      <c r="T15" s="210">
        <v>44196</v>
      </c>
      <c r="U15" s="159" t="s">
        <v>609</v>
      </c>
      <c r="V15" s="398"/>
      <c r="W15" s="28" t="s">
        <v>693</v>
      </c>
      <c r="X15" s="121">
        <v>0.66600000000000004</v>
      </c>
      <c r="Y15" s="93">
        <v>2</v>
      </c>
      <c r="Z15" s="92">
        <v>1</v>
      </c>
      <c r="AA15" s="182">
        <v>0.66666666666666663</v>
      </c>
      <c r="AB15" s="183"/>
      <c r="AC15" s="184" t="s">
        <v>766</v>
      </c>
      <c r="AD15" s="225" t="s">
        <v>877</v>
      </c>
    </row>
    <row r="16" spans="1:30" ht="75" customHeight="1">
      <c r="A16" s="28" t="s">
        <v>830</v>
      </c>
      <c r="B16" s="465" t="s">
        <v>453</v>
      </c>
      <c r="C16" s="465" t="s">
        <v>444</v>
      </c>
      <c r="D16" s="465" t="s">
        <v>448</v>
      </c>
      <c r="E16" s="465" t="s">
        <v>509</v>
      </c>
      <c r="F16" s="465" t="s">
        <v>510</v>
      </c>
      <c r="G16" s="465" t="s">
        <v>47</v>
      </c>
      <c r="H16" s="28" t="s">
        <v>456</v>
      </c>
      <c r="I16" s="28" t="s">
        <v>457</v>
      </c>
      <c r="J16" s="436" t="s">
        <v>454</v>
      </c>
      <c r="K16" s="436" t="s">
        <v>54</v>
      </c>
      <c r="L16" s="548" t="s">
        <v>64</v>
      </c>
      <c r="M16" s="436" t="s">
        <v>58</v>
      </c>
      <c r="N16" s="458" t="s">
        <v>54</v>
      </c>
      <c r="O16" s="436" t="s">
        <v>69</v>
      </c>
      <c r="P16" s="465" t="s">
        <v>607</v>
      </c>
      <c r="Q16" s="465" t="s">
        <v>608</v>
      </c>
      <c r="R16" s="465" t="s">
        <v>455</v>
      </c>
      <c r="S16" s="550">
        <v>43852</v>
      </c>
      <c r="T16" s="550">
        <v>44196</v>
      </c>
      <c r="U16" s="543" t="s">
        <v>609</v>
      </c>
      <c r="V16" s="397" t="s">
        <v>635</v>
      </c>
      <c r="W16" s="339" t="s">
        <v>764</v>
      </c>
      <c r="X16" s="341">
        <v>0.66600000000000004</v>
      </c>
      <c r="Y16" s="345">
        <v>2</v>
      </c>
      <c r="Z16" s="343">
        <v>0</v>
      </c>
      <c r="AA16" s="557">
        <v>0</v>
      </c>
      <c r="AB16" s="559"/>
      <c r="AC16" s="561" t="s">
        <v>765</v>
      </c>
      <c r="AD16" s="552" t="s">
        <v>876</v>
      </c>
    </row>
    <row r="17" spans="1:30" ht="75" customHeight="1">
      <c r="A17" s="28" t="s">
        <v>830</v>
      </c>
      <c r="B17" s="466"/>
      <c r="C17" s="466"/>
      <c r="D17" s="466"/>
      <c r="E17" s="466"/>
      <c r="F17" s="466"/>
      <c r="G17" s="466"/>
      <c r="H17" s="28" t="s">
        <v>458</v>
      </c>
      <c r="I17" s="28" t="s">
        <v>458</v>
      </c>
      <c r="J17" s="477"/>
      <c r="K17" s="477"/>
      <c r="L17" s="549"/>
      <c r="M17" s="477"/>
      <c r="N17" s="481"/>
      <c r="O17" s="477"/>
      <c r="P17" s="466"/>
      <c r="Q17" s="466"/>
      <c r="R17" s="466"/>
      <c r="S17" s="551"/>
      <c r="T17" s="551"/>
      <c r="U17" s="544"/>
      <c r="V17" s="398"/>
      <c r="W17" s="340"/>
      <c r="X17" s="342"/>
      <c r="Y17" s="346"/>
      <c r="Z17" s="344"/>
      <c r="AA17" s="558"/>
      <c r="AB17" s="560"/>
      <c r="AC17" s="562"/>
      <c r="AD17" s="563"/>
    </row>
    <row r="18" spans="1:30" ht="75" customHeight="1">
      <c r="A18" s="139" t="s">
        <v>831</v>
      </c>
      <c r="B18" s="428" t="s">
        <v>118</v>
      </c>
      <c r="C18" s="428" t="s">
        <v>66</v>
      </c>
      <c r="D18" s="428" t="s">
        <v>67</v>
      </c>
      <c r="E18" s="428" t="s">
        <v>573</v>
      </c>
      <c r="F18" s="428" t="s">
        <v>574</v>
      </c>
      <c r="G18" s="428" t="s">
        <v>68</v>
      </c>
      <c r="H18" s="41" t="s">
        <v>402</v>
      </c>
      <c r="I18" s="41" t="s">
        <v>512</v>
      </c>
      <c r="J18" s="436" t="s">
        <v>32</v>
      </c>
      <c r="K18" s="436" t="s">
        <v>37</v>
      </c>
      <c r="L18" s="483" t="s">
        <v>34</v>
      </c>
      <c r="M18" s="436" t="s">
        <v>54</v>
      </c>
      <c r="N18" s="458" t="s">
        <v>54</v>
      </c>
      <c r="O18" s="436" t="s">
        <v>123</v>
      </c>
      <c r="P18" s="44" t="s">
        <v>403</v>
      </c>
      <c r="Q18" s="44" t="s">
        <v>404</v>
      </c>
      <c r="R18" s="41" t="s">
        <v>70</v>
      </c>
      <c r="S18" s="211" t="s">
        <v>405</v>
      </c>
      <c r="T18" s="211" t="s">
        <v>405</v>
      </c>
      <c r="U18" s="30" t="s">
        <v>404</v>
      </c>
      <c r="V18" s="522" t="s">
        <v>628</v>
      </c>
      <c r="W18" s="229" t="s">
        <v>689</v>
      </c>
      <c r="X18" s="230">
        <v>0</v>
      </c>
      <c r="Y18" s="230" t="s">
        <v>689</v>
      </c>
      <c r="Z18" s="186"/>
      <c r="AA18" s="176"/>
      <c r="AB18" s="177"/>
      <c r="AC18" s="198" t="s">
        <v>848</v>
      </c>
      <c r="AD18" s="18"/>
    </row>
    <row r="19" spans="1:30" ht="75" customHeight="1">
      <c r="A19" s="139" t="s">
        <v>831</v>
      </c>
      <c r="B19" s="478"/>
      <c r="C19" s="478"/>
      <c r="D19" s="478"/>
      <c r="E19" s="478"/>
      <c r="F19" s="478"/>
      <c r="G19" s="478"/>
      <c r="H19" s="41" t="s">
        <v>71</v>
      </c>
      <c r="I19" s="41" t="s">
        <v>120</v>
      </c>
      <c r="J19" s="477"/>
      <c r="K19" s="477"/>
      <c r="L19" s="484"/>
      <c r="M19" s="477"/>
      <c r="N19" s="521"/>
      <c r="O19" s="477"/>
      <c r="P19" s="44" t="s">
        <v>403</v>
      </c>
      <c r="Q19" s="44" t="s">
        <v>404</v>
      </c>
      <c r="R19" s="41" t="s">
        <v>72</v>
      </c>
      <c r="S19" s="211" t="s">
        <v>405</v>
      </c>
      <c r="T19" s="211" t="s">
        <v>405</v>
      </c>
      <c r="U19" s="30" t="s">
        <v>404</v>
      </c>
      <c r="V19" s="523"/>
      <c r="W19" s="229" t="s">
        <v>689</v>
      </c>
      <c r="X19" s="230">
        <v>0</v>
      </c>
      <c r="Y19" s="230" t="s">
        <v>689</v>
      </c>
      <c r="Z19" s="186"/>
      <c r="AA19" s="176"/>
      <c r="AB19" s="177"/>
      <c r="AC19" s="198" t="s">
        <v>848</v>
      </c>
      <c r="AD19" s="18"/>
    </row>
    <row r="20" spans="1:30" ht="75" customHeight="1">
      <c r="A20" s="139" t="s">
        <v>831</v>
      </c>
      <c r="B20" s="429"/>
      <c r="C20" s="429"/>
      <c r="D20" s="429"/>
      <c r="E20" s="429"/>
      <c r="F20" s="429"/>
      <c r="G20" s="429"/>
      <c r="H20" s="41" t="s">
        <v>121</v>
      </c>
      <c r="I20" s="41" t="s">
        <v>122</v>
      </c>
      <c r="J20" s="437"/>
      <c r="K20" s="437"/>
      <c r="L20" s="485"/>
      <c r="M20" s="437"/>
      <c r="N20" s="459"/>
      <c r="O20" s="437"/>
      <c r="P20" s="44" t="s">
        <v>403</v>
      </c>
      <c r="Q20" s="44" t="s">
        <v>404</v>
      </c>
      <c r="R20" s="41" t="s">
        <v>70</v>
      </c>
      <c r="S20" s="211" t="s">
        <v>405</v>
      </c>
      <c r="T20" s="211" t="s">
        <v>405</v>
      </c>
      <c r="U20" s="30" t="s">
        <v>404</v>
      </c>
      <c r="V20" s="524"/>
      <c r="W20" s="229" t="s">
        <v>689</v>
      </c>
      <c r="X20" s="230">
        <v>0</v>
      </c>
      <c r="Y20" s="230" t="s">
        <v>689</v>
      </c>
      <c r="Z20" s="186"/>
      <c r="AA20" s="176"/>
      <c r="AB20" s="177"/>
      <c r="AC20" s="198" t="s">
        <v>848</v>
      </c>
      <c r="AD20" s="18"/>
    </row>
    <row r="21" spans="1:30" ht="75" customHeight="1">
      <c r="A21" s="139" t="s">
        <v>831</v>
      </c>
      <c r="B21" s="428" t="s">
        <v>73</v>
      </c>
      <c r="C21" s="428" t="s">
        <v>66</v>
      </c>
      <c r="D21" s="428" t="s">
        <v>67</v>
      </c>
      <c r="E21" s="428" t="s">
        <v>575</v>
      </c>
      <c r="F21" s="428" t="s">
        <v>124</v>
      </c>
      <c r="G21" s="428" t="s">
        <v>45</v>
      </c>
      <c r="H21" s="41" t="s">
        <v>74</v>
      </c>
      <c r="I21" s="156" t="s">
        <v>126</v>
      </c>
      <c r="J21" s="372" t="s">
        <v>53</v>
      </c>
      <c r="K21" s="372" t="s">
        <v>37</v>
      </c>
      <c r="L21" s="491" t="s">
        <v>54</v>
      </c>
      <c r="M21" s="372" t="s">
        <v>54</v>
      </c>
      <c r="N21" s="491" t="s">
        <v>54</v>
      </c>
      <c r="O21" s="372" t="s">
        <v>69</v>
      </c>
      <c r="P21" s="44" t="s">
        <v>406</v>
      </c>
      <c r="Q21" s="44" t="s">
        <v>407</v>
      </c>
      <c r="R21" s="41" t="s">
        <v>70</v>
      </c>
      <c r="S21" s="211">
        <v>43864</v>
      </c>
      <c r="T21" s="211">
        <v>43980</v>
      </c>
      <c r="U21" s="30" t="s">
        <v>585</v>
      </c>
      <c r="V21" s="44" t="s">
        <v>636</v>
      </c>
      <c r="W21" s="231" t="s">
        <v>694</v>
      </c>
      <c r="X21" s="230">
        <v>0</v>
      </c>
      <c r="Y21" s="232" t="s">
        <v>689</v>
      </c>
      <c r="Z21" s="186">
        <v>1</v>
      </c>
      <c r="AA21" s="176">
        <v>0.25</v>
      </c>
      <c r="AB21" s="177"/>
      <c r="AC21" s="198" t="s">
        <v>849</v>
      </c>
      <c r="AD21" s="203" t="s">
        <v>858</v>
      </c>
    </row>
    <row r="22" spans="1:30" ht="75" customHeight="1">
      <c r="A22" s="139" t="s">
        <v>831</v>
      </c>
      <c r="B22" s="478"/>
      <c r="C22" s="478"/>
      <c r="D22" s="478"/>
      <c r="E22" s="478"/>
      <c r="F22" s="478"/>
      <c r="G22" s="478"/>
      <c r="H22" s="41" t="s">
        <v>75</v>
      </c>
      <c r="I22" s="156" t="s">
        <v>126</v>
      </c>
      <c r="J22" s="372"/>
      <c r="K22" s="372"/>
      <c r="L22" s="491"/>
      <c r="M22" s="372"/>
      <c r="N22" s="480"/>
      <c r="O22" s="372"/>
      <c r="P22" s="44" t="s">
        <v>584</v>
      </c>
      <c r="Q22" s="44" t="s">
        <v>409</v>
      </c>
      <c r="R22" s="41" t="s">
        <v>70</v>
      </c>
      <c r="S22" s="211">
        <v>43864</v>
      </c>
      <c r="T22" s="211">
        <v>44196</v>
      </c>
      <c r="U22" s="30" t="s">
        <v>410</v>
      </c>
      <c r="V22" s="523" t="s">
        <v>637</v>
      </c>
      <c r="W22" s="347" t="s">
        <v>695</v>
      </c>
      <c r="X22" s="230">
        <v>0.54</v>
      </c>
      <c r="Y22" s="233" t="s">
        <v>689</v>
      </c>
      <c r="Z22" s="186">
        <v>1</v>
      </c>
      <c r="AA22" s="176">
        <f>(2/11)</f>
        <v>0.18181818181818182</v>
      </c>
      <c r="AB22" s="177" t="s">
        <v>850</v>
      </c>
      <c r="AC22" s="198" t="s">
        <v>767</v>
      </c>
      <c r="AD22" s="225" t="s">
        <v>877</v>
      </c>
    </row>
    <row r="23" spans="1:30" ht="75" customHeight="1">
      <c r="A23" s="139" t="s">
        <v>831</v>
      </c>
      <c r="B23" s="429"/>
      <c r="C23" s="429"/>
      <c r="D23" s="429"/>
      <c r="E23" s="429"/>
      <c r="F23" s="429"/>
      <c r="G23" s="429"/>
      <c r="H23" s="41" t="s">
        <v>125</v>
      </c>
      <c r="I23" s="156" t="s">
        <v>126</v>
      </c>
      <c r="J23" s="372"/>
      <c r="K23" s="372"/>
      <c r="L23" s="491"/>
      <c r="M23" s="372"/>
      <c r="N23" s="480"/>
      <c r="O23" s="372"/>
      <c r="P23" s="44" t="s">
        <v>584</v>
      </c>
      <c r="Q23" s="44" t="s">
        <v>409</v>
      </c>
      <c r="R23" s="41" t="s">
        <v>70</v>
      </c>
      <c r="S23" s="211">
        <v>43864</v>
      </c>
      <c r="T23" s="211">
        <v>44196</v>
      </c>
      <c r="U23" s="30" t="s">
        <v>410</v>
      </c>
      <c r="V23" s="524"/>
      <c r="W23" s="348"/>
      <c r="X23" s="230">
        <v>0.54</v>
      </c>
      <c r="Y23" s="233" t="s">
        <v>689</v>
      </c>
      <c r="Z23" s="187">
        <v>1</v>
      </c>
      <c r="AA23" s="176">
        <f>(2/11)</f>
        <v>0.18181818181818182</v>
      </c>
      <c r="AB23" s="177" t="s">
        <v>850</v>
      </c>
      <c r="AC23" s="198" t="s">
        <v>767</v>
      </c>
      <c r="AD23" s="225" t="s">
        <v>877</v>
      </c>
    </row>
    <row r="24" spans="1:30" ht="75" customHeight="1">
      <c r="A24" s="139" t="s">
        <v>831</v>
      </c>
      <c r="B24" s="428" t="s">
        <v>576</v>
      </c>
      <c r="C24" s="428" t="s">
        <v>66</v>
      </c>
      <c r="D24" s="428" t="s">
        <v>67</v>
      </c>
      <c r="E24" s="428" t="s">
        <v>577</v>
      </c>
      <c r="F24" s="428" t="s">
        <v>578</v>
      </c>
      <c r="G24" s="428" t="s">
        <v>85</v>
      </c>
      <c r="H24" s="41" t="s">
        <v>579</v>
      </c>
      <c r="I24" s="156" t="s">
        <v>580</v>
      </c>
      <c r="J24" s="436" t="s">
        <v>53</v>
      </c>
      <c r="K24" s="436" t="s">
        <v>37</v>
      </c>
      <c r="L24" s="458" t="s">
        <v>54</v>
      </c>
      <c r="M24" s="436" t="s">
        <v>146</v>
      </c>
      <c r="N24" s="530" t="s">
        <v>37</v>
      </c>
      <c r="O24" s="436" t="s">
        <v>582</v>
      </c>
      <c r="P24" s="44" t="s">
        <v>583</v>
      </c>
      <c r="Q24" s="44" t="s">
        <v>407</v>
      </c>
      <c r="R24" s="41" t="s">
        <v>67</v>
      </c>
      <c r="S24" s="211">
        <v>43864</v>
      </c>
      <c r="T24" s="211">
        <v>43980</v>
      </c>
      <c r="U24" s="30" t="s">
        <v>585</v>
      </c>
      <c r="V24" s="522" t="s">
        <v>638</v>
      </c>
      <c r="W24" s="347" t="s">
        <v>694</v>
      </c>
      <c r="X24" s="230">
        <v>0</v>
      </c>
      <c r="Y24" s="233" t="s">
        <v>689</v>
      </c>
      <c r="Z24" s="186">
        <v>1</v>
      </c>
      <c r="AA24" s="176">
        <v>0.25</v>
      </c>
      <c r="AB24" s="177"/>
      <c r="AC24" s="198" t="s">
        <v>849</v>
      </c>
      <c r="AD24" s="203" t="s">
        <v>858</v>
      </c>
    </row>
    <row r="25" spans="1:30" ht="75" customHeight="1">
      <c r="A25" s="139" t="s">
        <v>831</v>
      </c>
      <c r="B25" s="429"/>
      <c r="C25" s="429"/>
      <c r="D25" s="429"/>
      <c r="E25" s="429"/>
      <c r="F25" s="429"/>
      <c r="G25" s="429"/>
      <c r="H25" s="41" t="s">
        <v>581</v>
      </c>
      <c r="I25" s="156" t="s">
        <v>580</v>
      </c>
      <c r="J25" s="437"/>
      <c r="K25" s="437"/>
      <c r="L25" s="482"/>
      <c r="M25" s="437"/>
      <c r="N25" s="459"/>
      <c r="O25" s="437"/>
      <c r="P25" s="44" t="s">
        <v>583</v>
      </c>
      <c r="Q25" s="44" t="s">
        <v>407</v>
      </c>
      <c r="R25" s="41" t="s">
        <v>67</v>
      </c>
      <c r="S25" s="211">
        <v>43864</v>
      </c>
      <c r="T25" s="211">
        <v>43980</v>
      </c>
      <c r="U25" s="30" t="s">
        <v>585</v>
      </c>
      <c r="V25" s="524"/>
      <c r="W25" s="348"/>
      <c r="X25" s="230">
        <v>0</v>
      </c>
      <c r="Y25" s="233" t="s">
        <v>689</v>
      </c>
      <c r="Z25" s="186">
        <v>1</v>
      </c>
      <c r="AA25" s="176">
        <v>0.25</v>
      </c>
      <c r="AB25" s="177"/>
      <c r="AC25" s="198" t="s">
        <v>849</v>
      </c>
      <c r="AD25" s="203" t="s">
        <v>858</v>
      </c>
    </row>
    <row r="26" spans="1:30" ht="75" customHeight="1">
      <c r="A26" s="139" t="s">
        <v>831</v>
      </c>
      <c r="B26" s="428" t="s">
        <v>119</v>
      </c>
      <c r="C26" s="428" t="s">
        <v>76</v>
      </c>
      <c r="D26" s="428" t="s">
        <v>67</v>
      </c>
      <c r="E26" s="428" t="s">
        <v>77</v>
      </c>
      <c r="F26" s="428" t="s">
        <v>78</v>
      </c>
      <c r="G26" s="428" t="s">
        <v>38</v>
      </c>
      <c r="H26" s="41" t="s">
        <v>127</v>
      </c>
      <c r="I26" s="41" t="s">
        <v>129</v>
      </c>
      <c r="J26" s="372" t="s">
        <v>40</v>
      </c>
      <c r="K26" s="372" t="s">
        <v>79</v>
      </c>
      <c r="L26" s="492" t="s">
        <v>42</v>
      </c>
      <c r="M26" s="372" t="s">
        <v>54</v>
      </c>
      <c r="N26" s="492" t="s">
        <v>42</v>
      </c>
      <c r="O26" s="372" t="s">
        <v>621</v>
      </c>
      <c r="P26" s="44" t="s">
        <v>584</v>
      </c>
      <c r="Q26" s="44" t="s">
        <v>409</v>
      </c>
      <c r="R26" s="41" t="s">
        <v>70</v>
      </c>
      <c r="S26" s="211">
        <v>43864</v>
      </c>
      <c r="T26" s="211">
        <v>44196</v>
      </c>
      <c r="U26" s="30" t="s">
        <v>410</v>
      </c>
      <c r="V26" s="522" t="s">
        <v>639</v>
      </c>
      <c r="W26" s="347" t="s">
        <v>695</v>
      </c>
      <c r="X26" s="230">
        <v>0.54</v>
      </c>
      <c r="Y26" s="233" t="s">
        <v>689</v>
      </c>
      <c r="Z26" s="186">
        <v>1</v>
      </c>
      <c r="AA26" s="176">
        <f>(2/11)</f>
        <v>0.18181818181818182</v>
      </c>
      <c r="AB26" s="177" t="s">
        <v>850</v>
      </c>
      <c r="AC26" s="198" t="s">
        <v>767</v>
      </c>
      <c r="AD26" s="225" t="s">
        <v>877</v>
      </c>
    </row>
    <row r="27" spans="1:30" ht="75" customHeight="1">
      <c r="A27" s="139" t="s">
        <v>831</v>
      </c>
      <c r="B27" s="478"/>
      <c r="C27" s="478"/>
      <c r="D27" s="478"/>
      <c r="E27" s="478"/>
      <c r="F27" s="478"/>
      <c r="G27" s="478"/>
      <c r="H27" s="41" t="s">
        <v>128</v>
      </c>
      <c r="I27" s="41" t="s">
        <v>130</v>
      </c>
      <c r="J27" s="372"/>
      <c r="K27" s="372"/>
      <c r="L27" s="493"/>
      <c r="M27" s="372"/>
      <c r="N27" s="493"/>
      <c r="O27" s="372"/>
      <c r="P27" s="44" t="s">
        <v>408</v>
      </c>
      <c r="Q27" s="44" t="s">
        <v>409</v>
      </c>
      <c r="R27" s="41" t="s">
        <v>70</v>
      </c>
      <c r="S27" s="211">
        <v>43864</v>
      </c>
      <c r="T27" s="211">
        <v>44196</v>
      </c>
      <c r="U27" s="30" t="s">
        <v>410</v>
      </c>
      <c r="V27" s="524"/>
      <c r="W27" s="348"/>
      <c r="X27" s="230">
        <v>0.54</v>
      </c>
      <c r="Y27" s="233" t="s">
        <v>689</v>
      </c>
      <c r="Z27" s="186">
        <v>1</v>
      </c>
      <c r="AA27" s="176">
        <f>(2/11)</f>
        <v>0.18181818181818182</v>
      </c>
      <c r="AB27" s="177" t="s">
        <v>850</v>
      </c>
      <c r="AC27" s="198" t="s">
        <v>767</v>
      </c>
      <c r="AD27" s="225" t="s">
        <v>877</v>
      </c>
    </row>
    <row r="28" spans="1:30" ht="75" customHeight="1">
      <c r="A28" s="140" t="s">
        <v>832</v>
      </c>
      <c r="B28" s="462" t="s">
        <v>167</v>
      </c>
      <c r="C28" s="462" t="s">
        <v>168</v>
      </c>
      <c r="D28" s="462" t="s">
        <v>169</v>
      </c>
      <c r="E28" s="462" t="s">
        <v>513</v>
      </c>
      <c r="F28" s="462" t="s">
        <v>170</v>
      </c>
      <c r="G28" s="462" t="s">
        <v>45</v>
      </c>
      <c r="H28" s="25" t="s">
        <v>514</v>
      </c>
      <c r="I28" s="25" t="s">
        <v>171</v>
      </c>
      <c r="J28" s="476" t="s">
        <v>93</v>
      </c>
      <c r="K28" s="476" t="s">
        <v>37</v>
      </c>
      <c r="L28" s="492" t="s">
        <v>42</v>
      </c>
      <c r="M28" s="476" t="s">
        <v>58</v>
      </c>
      <c r="N28" s="527" t="s">
        <v>33</v>
      </c>
      <c r="O28" s="476" t="s">
        <v>43</v>
      </c>
      <c r="P28" s="45" t="s">
        <v>174</v>
      </c>
      <c r="Q28" s="45" t="s">
        <v>176</v>
      </c>
      <c r="R28" s="25" t="s">
        <v>616</v>
      </c>
      <c r="S28" s="212">
        <v>43862</v>
      </c>
      <c r="T28" s="212">
        <v>44196</v>
      </c>
      <c r="U28" s="25" t="s">
        <v>178</v>
      </c>
      <c r="V28" s="70" t="s">
        <v>640</v>
      </c>
      <c r="W28" s="234" t="s">
        <v>696</v>
      </c>
      <c r="X28" s="235">
        <v>0.6</v>
      </c>
      <c r="Y28" s="236">
        <v>1</v>
      </c>
      <c r="Z28" s="188">
        <v>1</v>
      </c>
      <c r="AA28" s="178">
        <f>3/5</f>
        <v>0.6</v>
      </c>
      <c r="AB28" s="179"/>
      <c r="AC28" s="199" t="s">
        <v>769</v>
      </c>
      <c r="AD28" s="225" t="s">
        <v>877</v>
      </c>
    </row>
    <row r="29" spans="1:30" ht="75" customHeight="1">
      <c r="A29" s="140" t="s">
        <v>832</v>
      </c>
      <c r="B29" s="463"/>
      <c r="C29" s="463"/>
      <c r="D29" s="463"/>
      <c r="E29" s="463"/>
      <c r="F29" s="463"/>
      <c r="G29" s="463"/>
      <c r="H29" s="25" t="s">
        <v>173</v>
      </c>
      <c r="I29" s="25" t="s">
        <v>172</v>
      </c>
      <c r="J29" s="476"/>
      <c r="K29" s="476"/>
      <c r="L29" s="493"/>
      <c r="M29" s="476"/>
      <c r="N29" s="493"/>
      <c r="O29" s="476"/>
      <c r="P29" s="45" t="s">
        <v>175</v>
      </c>
      <c r="Q29" s="45" t="s">
        <v>177</v>
      </c>
      <c r="R29" s="25" t="s">
        <v>616</v>
      </c>
      <c r="S29" s="212">
        <v>43862</v>
      </c>
      <c r="T29" s="212">
        <v>44196</v>
      </c>
      <c r="U29" s="25" t="s">
        <v>179</v>
      </c>
      <c r="V29" s="70" t="s">
        <v>641</v>
      </c>
      <c r="W29" s="234" t="s">
        <v>697</v>
      </c>
      <c r="X29" s="235">
        <v>0.1</v>
      </c>
      <c r="Y29" s="236">
        <v>2</v>
      </c>
      <c r="Z29" s="188">
        <v>1</v>
      </c>
      <c r="AA29" s="178">
        <f>1/20</f>
        <v>0.05</v>
      </c>
      <c r="AB29" s="179"/>
      <c r="AC29" s="199" t="s">
        <v>770</v>
      </c>
      <c r="AD29" s="225" t="s">
        <v>877</v>
      </c>
    </row>
    <row r="30" spans="1:30" ht="75" customHeight="1">
      <c r="A30" s="140" t="s">
        <v>832</v>
      </c>
      <c r="B30" s="462" t="s">
        <v>167</v>
      </c>
      <c r="C30" s="462" t="s">
        <v>168</v>
      </c>
      <c r="D30" s="462" t="s">
        <v>169</v>
      </c>
      <c r="E30" s="462" t="s">
        <v>184</v>
      </c>
      <c r="F30" s="462" t="s">
        <v>515</v>
      </c>
      <c r="G30" s="462" t="s">
        <v>45</v>
      </c>
      <c r="H30" s="462" t="s">
        <v>180</v>
      </c>
      <c r="I30" s="462" t="s">
        <v>182</v>
      </c>
      <c r="J30" s="488" t="s">
        <v>93</v>
      </c>
      <c r="K30" s="488" t="s">
        <v>37</v>
      </c>
      <c r="L30" s="443" t="s">
        <v>42</v>
      </c>
      <c r="M30" s="488" t="s">
        <v>58</v>
      </c>
      <c r="N30" s="503" t="s">
        <v>33</v>
      </c>
      <c r="O30" s="488" t="s">
        <v>65</v>
      </c>
      <c r="P30" s="45" t="s">
        <v>185</v>
      </c>
      <c r="Q30" s="45" t="s">
        <v>186</v>
      </c>
      <c r="R30" s="25" t="s">
        <v>616</v>
      </c>
      <c r="S30" s="212">
        <v>43862</v>
      </c>
      <c r="T30" s="212">
        <v>44196</v>
      </c>
      <c r="U30" s="25" t="s">
        <v>187</v>
      </c>
      <c r="V30" s="70" t="s">
        <v>642</v>
      </c>
      <c r="W30" s="234" t="s">
        <v>698</v>
      </c>
      <c r="X30" s="235">
        <v>0.64</v>
      </c>
      <c r="Y30" s="236">
        <v>3</v>
      </c>
      <c r="Z30" s="188">
        <v>1</v>
      </c>
      <c r="AA30" s="178">
        <f>(35/55)</f>
        <v>0.63636363636363635</v>
      </c>
      <c r="AB30" s="179"/>
      <c r="AC30" s="199" t="s">
        <v>851</v>
      </c>
      <c r="AD30" s="225" t="s">
        <v>877</v>
      </c>
    </row>
    <row r="31" spans="1:30" ht="75" customHeight="1">
      <c r="A31" s="140" t="s">
        <v>832</v>
      </c>
      <c r="B31" s="464"/>
      <c r="C31" s="464"/>
      <c r="D31" s="464"/>
      <c r="E31" s="464"/>
      <c r="F31" s="464"/>
      <c r="G31" s="464"/>
      <c r="H31" s="463"/>
      <c r="I31" s="463"/>
      <c r="J31" s="489"/>
      <c r="K31" s="489"/>
      <c r="L31" s="528"/>
      <c r="M31" s="489"/>
      <c r="N31" s="504"/>
      <c r="O31" s="489"/>
      <c r="P31" s="45" t="s">
        <v>188</v>
      </c>
      <c r="Q31" s="45" t="s">
        <v>189</v>
      </c>
      <c r="R31" s="25" t="s">
        <v>616</v>
      </c>
      <c r="S31" s="212">
        <v>43983</v>
      </c>
      <c r="T31" s="212">
        <v>44196</v>
      </c>
      <c r="U31" s="25" t="s">
        <v>190</v>
      </c>
      <c r="V31" s="70" t="s">
        <v>666</v>
      </c>
      <c r="W31" s="234" t="s">
        <v>699</v>
      </c>
      <c r="X31" s="235">
        <v>0.2</v>
      </c>
      <c r="Y31" s="236">
        <v>4</v>
      </c>
      <c r="Z31" s="188">
        <v>1</v>
      </c>
      <c r="AA31" s="178">
        <v>0.2</v>
      </c>
      <c r="AB31" s="179"/>
      <c r="AC31" s="199" t="s">
        <v>771</v>
      </c>
      <c r="AD31" s="225" t="s">
        <v>877</v>
      </c>
    </row>
    <row r="32" spans="1:30" ht="75" customHeight="1">
      <c r="A32" s="140" t="s">
        <v>832</v>
      </c>
      <c r="B32" s="463"/>
      <c r="C32" s="463"/>
      <c r="D32" s="463"/>
      <c r="E32" s="463"/>
      <c r="F32" s="463"/>
      <c r="G32" s="463"/>
      <c r="H32" s="1" t="s">
        <v>181</v>
      </c>
      <c r="I32" s="1" t="s">
        <v>183</v>
      </c>
      <c r="J32" s="490"/>
      <c r="K32" s="490"/>
      <c r="L32" s="444"/>
      <c r="M32" s="490"/>
      <c r="N32" s="505"/>
      <c r="O32" s="490"/>
      <c r="P32" s="46" t="s">
        <v>191</v>
      </c>
      <c r="Q32" s="46" t="s">
        <v>192</v>
      </c>
      <c r="R32" s="25" t="s">
        <v>616</v>
      </c>
      <c r="S32" s="212">
        <v>43862</v>
      </c>
      <c r="T32" s="212">
        <v>44196</v>
      </c>
      <c r="U32" s="25" t="s">
        <v>193</v>
      </c>
      <c r="V32" s="70" t="s">
        <v>643</v>
      </c>
      <c r="W32" s="234" t="s">
        <v>700</v>
      </c>
      <c r="X32" s="235">
        <v>0.5</v>
      </c>
      <c r="Y32" s="236">
        <v>5</v>
      </c>
      <c r="Z32" s="188">
        <v>1</v>
      </c>
      <c r="AA32" s="178">
        <f>1/2</f>
        <v>0.5</v>
      </c>
      <c r="AB32" s="179"/>
      <c r="AC32" s="199" t="s">
        <v>772</v>
      </c>
      <c r="AD32" s="225" t="s">
        <v>877</v>
      </c>
    </row>
    <row r="33" spans="1:30" ht="75" customHeight="1">
      <c r="A33" s="140" t="s">
        <v>832</v>
      </c>
      <c r="B33" s="1" t="s">
        <v>167</v>
      </c>
      <c r="C33" s="1" t="s">
        <v>168</v>
      </c>
      <c r="D33" s="1" t="s">
        <v>169</v>
      </c>
      <c r="E33" s="1" t="s">
        <v>592</v>
      </c>
      <c r="F33" s="1" t="s">
        <v>571</v>
      </c>
      <c r="G33" s="1" t="s">
        <v>45</v>
      </c>
      <c r="H33" s="1" t="s">
        <v>516</v>
      </c>
      <c r="I33" s="1" t="s">
        <v>194</v>
      </c>
      <c r="J33" s="202" t="s">
        <v>93</v>
      </c>
      <c r="K33" s="202" t="s">
        <v>37</v>
      </c>
      <c r="L33" s="263" t="s">
        <v>42</v>
      </c>
      <c r="M33" s="202" t="s">
        <v>58</v>
      </c>
      <c r="N33" s="226" t="s">
        <v>33</v>
      </c>
      <c r="O33" s="202" t="s">
        <v>65</v>
      </c>
      <c r="P33" s="46" t="s">
        <v>195</v>
      </c>
      <c r="Q33" s="46" t="s">
        <v>196</v>
      </c>
      <c r="R33" s="25" t="s">
        <v>616</v>
      </c>
      <c r="S33" s="212">
        <v>43862</v>
      </c>
      <c r="T33" s="212">
        <v>44196</v>
      </c>
      <c r="U33" s="25" t="s">
        <v>197</v>
      </c>
      <c r="V33" s="70" t="s">
        <v>644</v>
      </c>
      <c r="W33" s="234" t="s">
        <v>701</v>
      </c>
      <c r="X33" s="235">
        <v>0.64</v>
      </c>
      <c r="Y33" s="236">
        <v>6</v>
      </c>
      <c r="Z33" s="188">
        <v>1</v>
      </c>
      <c r="AA33" s="178">
        <f>(35/55)</f>
        <v>0.63636363636363635</v>
      </c>
      <c r="AB33" s="179"/>
      <c r="AC33" s="199" t="s">
        <v>852</v>
      </c>
      <c r="AD33" s="225" t="s">
        <v>877</v>
      </c>
    </row>
    <row r="34" spans="1:30" ht="75" customHeight="1">
      <c r="A34" s="140" t="s">
        <v>832</v>
      </c>
      <c r="B34" s="1" t="s">
        <v>198</v>
      </c>
      <c r="C34" s="25" t="s">
        <v>168</v>
      </c>
      <c r="D34" s="25" t="s">
        <v>169</v>
      </c>
      <c r="E34" s="2" t="s">
        <v>517</v>
      </c>
      <c r="F34" s="2" t="s">
        <v>199</v>
      </c>
      <c r="G34" s="1" t="s">
        <v>38</v>
      </c>
      <c r="H34" s="1" t="s">
        <v>200</v>
      </c>
      <c r="I34" s="1" t="s">
        <v>201</v>
      </c>
      <c r="J34" s="202" t="s">
        <v>40</v>
      </c>
      <c r="K34" s="202" t="s">
        <v>63</v>
      </c>
      <c r="L34" s="263" t="s">
        <v>42</v>
      </c>
      <c r="M34" s="202" t="s">
        <v>58</v>
      </c>
      <c r="N34" s="263" t="s">
        <v>42</v>
      </c>
      <c r="O34" s="202" t="s">
        <v>65</v>
      </c>
      <c r="P34" s="46" t="s">
        <v>202</v>
      </c>
      <c r="Q34" s="46" t="s">
        <v>518</v>
      </c>
      <c r="R34" s="25" t="s">
        <v>616</v>
      </c>
      <c r="S34" s="212">
        <v>43862</v>
      </c>
      <c r="T34" s="212">
        <v>44196</v>
      </c>
      <c r="U34" s="25" t="s">
        <v>203</v>
      </c>
      <c r="V34" s="70" t="s">
        <v>645</v>
      </c>
      <c r="W34" s="234" t="s">
        <v>702</v>
      </c>
      <c r="X34" s="235">
        <v>1</v>
      </c>
      <c r="Y34" s="236">
        <v>7</v>
      </c>
      <c r="Z34" s="188">
        <v>1</v>
      </c>
      <c r="AA34" s="178">
        <v>1</v>
      </c>
      <c r="AB34" s="179"/>
      <c r="AC34" s="199" t="s">
        <v>773</v>
      </c>
      <c r="AD34" s="226" t="s">
        <v>875</v>
      </c>
    </row>
    <row r="35" spans="1:30" ht="75" customHeight="1">
      <c r="A35" s="141" t="s">
        <v>833</v>
      </c>
      <c r="B35" s="430" t="s">
        <v>519</v>
      </c>
      <c r="C35" s="430" t="s">
        <v>97</v>
      </c>
      <c r="D35" s="430" t="s">
        <v>98</v>
      </c>
      <c r="E35" s="430" t="s">
        <v>520</v>
      </c>
      <c r="F35" s="430" t="s">
        <v>521</v>
      </c>
      <c r="G35" s="430" t="s">
        <v>45</v>
      </c>
      <c r="H35" s="6" t="s">
        <v>411</v>
      </c>
      <c r="I35" s="6" t="s">
        <v>99</v>
      </c>
      <c r="J35" s="436" t="s">
        <v>32</v>
      </c>
      <c r="K35" s="436" t="s">
        <v>33</v>
      </c>
      <c r="L35" s="483" t="s">
        <v>34</v>
      </c>
      <c r="M35" s="436" t="s">
        <v>35</v>
      </c>
      <c r="N35" s="483" t="s">
        <v>34</v>
      </c>
      <c r="O35" s="436" t="s">
        <v>36</v>
      </c>
      <c r="P35" s="15" t="s">
        <v>522</v>
      </c>
      <c r="Q35" s="15" t="s">
        <v>102</v>
      </c>
      <c r="R35" s="6" t="s">
        <v>30</v>
      </c>
      <c r="S35" s="213">
        <v>43831</v>
      </c>
      <c r="T35" s="213">
        <v>44196</v>
      </c>
      <c r="U35" s="6" t="s">
        <v>412</v>
      </c>
      <c r="V35" s="71" t="s">
        <v>667</v>
      </c>
      <c r="W35" s="237" t="s">
        <v>703</v>
      </c>
      <c r="X35" s="238">
        <v>1</v>
      </c>
      <c r="Y35" s="239">
        <v>1</v>
      </c>
      <c r="Z35" s="189">
        <v>1</v>
      </c>
      <c r="AA35" s="176">
        <f>1/2</f>
        <v>0.5</v>
      </c>
      <c r="AB35" s="177"/>
      <c r="AC35" s="198" t="s">
        <v>774</v>
      </c>
      <c r="AD35" s="227" t="s">
        <v>876</v>
      </c>
    </row>
    <row r="36" spans="1:30" ht="75" customHeight="1">
      <c r="A36" s="141" t="s">
        <v>833</v>
      </c>
      <c r="B36" s="497"/>
      <c r="C36" s="497"/>
      <c r="D36" s="497"/>
      <c r="E36" s="497"/>
      <c r="F36" s="497"/>
      <c r="G36" s="497"/>
      <c r="H36" s="6" t="s">
        <v>100</v>
      </c>
      <c r="I36" s="6" t="s">
        <v>101</v>
      </c>
      <c r="J36" s="437"/>
      <c r="K36" s="437"/>
      <c r="L36" s="485"/>
      <c r="M36" s="437"/>
      <c r="N36" s="485"/>
      <c r="O36" s="437"/>
      <c r="P36" s="15" t="s">
        <v>523</v>
      </c>
      <c r="Q36" s="15" t="s">
        <v>103</v>
      </c>
      <c r="R36" s="6" t="s">
        <v>30</v>
      </c>
      <c r="S36" s="213">
        <v>43831</v>
      </c>
      <c r="T36" s="213">
        <v>44196</v>
      </c>
      <c r="U36" s="6" t="s">
        <v>104</v>
      </c>
      <c r="V36" s="72" t="s">
        <v>630</v>
      </c>
      <c r="W36" s="237" t="s">
        <v>704</v>
      </c>
      <c r="X36" s="238">
        <v>0.2</v>
      </c>
      <c r="Y36" s="239">
        <v>2</v>
      </c>
      <c r="Z36" s="189">
        <v>0</v>
      </c>
      <c r="AA36" s="176">
        <v>0</v>
      </c>
      <c r="AB36" s="177"/>
      <c r="AC36" s="198" t="s">
        <v>775</v>
      </c>
      <c r="AD36" s="227" t="s">
        <v>876</v>
      </c>
    </row>
    <row r="37" spans="1:30" ht="75" customHeight="1">
      <c r="A37" s="141" t="s">
        <v>833</v>
      </c>
      <c r="B37" s="430" t="s">
        <v>524</v>
      </c>
      <c r="C37" s="430" t="s">
        <v>97</v>
      </c>
      <c r="D37" s="430" t="s">
        <v>98</v>
      </c>
      <c r="E37" s="430" t="s">
        <v>46</v>
      </c>
      <c r="F37" s="430" t="s">
        <v>525</v>
      </c>
      <c r="G37" s="430" t="s">
        <v>47</v>
      </c>
      <c r="H37" s="6" t="s">
        <v>49</v>
      </c>
      <c r="I37" s="6" t="s">
        <v>50</v>
      </c>
      <c r="J37" s="372" t="s">
        <v>40</v>
      </c>
      <c r="K37" s="372" t="s">
        <v>41</v>
      </c>
      <c r="L37" s="383" t="s">
        <v>42</v>
      </c>
      <c r="M37" s="372" t="s">
        <v>35</v>
      </c>
      <c r="N37" s="383" t="s">
        <v>42</v>
      </c>
      <c r="O37" s="372" t="s">
        <v>43</v>
      </c>
      <c r="P37" s="506" t="s">
        <v>105</v>
      </c>
      <c r="Q37" s="506" t="s">
        <v>106</v>
      </c>
      <c r="R37" s="430" t="s">
        <v>30</v>
      </c>
      <c r="S37" s="519">
        <v>43831</v>
      </c>
      <c r="T37" s="519">
        <v>44196</v>
      </c>
      <c r="U37" s="430" t="s">
        <v>526</v>
      </c>
      <c r="V37" s="525" t="s">
        <v>631</v>
      </c>
      <c r="W37" s="335" t="s">
        <v>705</v>
      </c>
      <c r="X37" s="349">
        <v>0.2</v>
      </c>
      <c r="Y37" s="353">
        <v>2</v>
      </c>
      <c r="Z37" s="351">
        <v>0</v>
      </c>
      <c r="AA37" s="337">
        <v>0</v>
      </c>
      <c r="AB37" s="337" t="s">
        <v>680</v>
      </c>
      <c r="AC37" s="317" t="s">
        <v>853</v>
      </c>
      <c r="AD37" s="552" t="s">
        <v>876</v>
      </c>
    </row>
    <row r="38" spans="1:30" ht="75" customHeight="1">
      <c r="A38" s="141" t="s">
        <v>833</v>
      </c>
      <c r="B38" s="497"/>
      <c r="C38" s="497"/>
      <c r="D38" s="497"/>
      <c r="E38" s="497"/>
      <c r="F38" s="497"/>
      <c r="G38" s="497"/>
      <c r="H38" s="6" t="s">
        <v>527</v>
      </c>
      <c r="I38" s="6" t="s">
        <v>44</v>
      </c>
      <c r="J38" s="372"/>
      <c r="K38" s="372"/>
      <c r="L38" s="383"/>
      <c r="M38" s="372"/>
      <c r="N38" s="383"/>
      <c r="O38" s="372"/>
      <c r="P38" s="507"/>
      <c r="Q38" s="507"/>
      <c r="R38" s="497"/>
      <c r="S38" s="529"/>
      <c r="T38" s="529"/>
      <c r="U38" s="497"/>
      <c r="V38" s="526"/>
      <c r="W38" s="336"/>
      <c r="X38" s="350"/>
      <c r="Y38" s="354"/>
      <c r="Z38" s="352"/>
      <c r="AA38" s="338"/>
      <c r="AB38" s="338"/>
      <c r="AC38" s="317"/>
      <c r="AD38" s="563"/>
    </row>
    <row r="39" spans="1:30" ht="75" customHeight="1">
      <c r="A39" s="141" t="s">
        <v>833</v>
      </c>
      <c r="B39" s="430" t="s">
        <v>10</v>
      </c>
      <c r="C39" s="430" t="s">
        <v>30</v>
      </c>
      <c r="D39" s="430" t="s">
        <v>31</v>
      </c>
      <c r="E39" s="430" t="s">
        <v>528</v>
      </c>
      <c r="F39" s="432" t="s">
        <v>529</v>
      </c>
      <c r="G39" s="430" t="s">
        <v>38</v>
      </c>
      <c r="H39" s="6" t="s">
        <v>48</v>
      </c>
      <c r="I39" s="6" t="s">
        <v>39</v>
      </c>
      <c r="J39" s="372" t="s">
        <v>40</v>
      </c>
      <c r="K39" s="372" t="s">
        <v>41</v>
      </c>
      <c r="L39" s="383" t="s">
        <v>42</v>
      </c>
      <c r="M39" s="372" t="s">
        <v>35</v>
      </c>
      <c r="N39" s="383" t="s">
        <v>42</v>
      </c>
      <c r="O39" s="372" t="s">
        <v>43</v>
      </c>
      <c r="P39" s="15" t="s">
        <v>105</v>
      </c>
      <c r="Q39" s="15" t="s">
        <v>106</v>
      </c>
      <c r="R39" s="430" t="s">
        <v>30</v>
      </c>
      <c r="S39" s="519">
        <v>43831</v>
      </c>
      <c r="T39" s="519">
        <v>44196</v>
      </c>
      <c r="U39" s="501" t="s">
        <v>413</v>
      </c>
      <c r="V39" s="517" t="s">
        <v>785</v>
      </c>
      <c r="W39" s="335" t="s">
        <v>706</v>
      </c>
      <c r="X39" s="238">
        <v>0.2</v>
      </c>
      <c r="Y39" s="240">
        <v>2</v>
      </c>
      <c r="Z39" s="189">
        <v>0</v>
      </c>
      <c r="AA39" s="176">
        <v>0</v>
      </c>
      <c r="AB39" s="180" t="s">
        <v>680</v>
      </c>
      <c r="AC39" s="200" t="s">
        <v>853</v>
      </c>
      <c r="AD39" s="227" t="s">
        <v>876</v>
      </c>
    </row>
    <row r="40" spans="1:30" ht="75" customHeight="1">
      <c r="A40" s="141" t="s">
        <v>833</v>
      </c>
      <c r="B40" s="431"/>
      <c r="C40" s="431"/>
      <c r="D40" s="431"/>
      <c r="E40" s="431"/>
      <c r="F40" s="433"/>
      <c r="G40" s="431"/>
      <c r="H40" s="161" t="s">
        <v>530</v>
      </c>
      <c r="I40" s="157" t="s">
        <v>44</v>
      </c>
      <c r="J40" s="372"/>
      <c r="K40" s="372"/>
      <c r="L40" s="383"/>
      <c r="M40" s="372"/>
      <c r="N40" s="383"/>
      <c r="O40" s="372"/>
      <c r="P40" s="31" t="s">
        <v>105</v>
      </c>
      <c r="Q40" s="31" t="s">
        <v>106</v>
      </c>
      <c r="R40" s="431"/>
      <c r="S40" s="520"/>
      <c r="T40" s="520"/>
      <c r="U40" s="502"/>
      <c r="V40" s="518"/>
      <c r="W40" s="336"/>
      <c r="X40" s="238">
        <v>0.2</v>
      </c>
      <c r="Y40" s="240">
        <v>2</v>
      </c>
      <c r="Z40" s="189">
        <v>0</v>
      </c>
      <c r="AA40" s="176">
        <v>0</v>
      </c>
      <c r="AB40" s="180" t="s">
        <v>680</v>
      </c>
      <c r="AC40" s="200" t="s">
        <v>853</v>
      </c>
      <c r="AD40" s="227" t="s">
        <v>876</v>
      </c>
    </row>
    <row r="41" spans="1:30" ht="75" customHeight="1">
      <c r="A41" s="138" t="s">
        <v>834</v>
      </c>
      <c r="B41" s="434" t="s">
        <v>365</v>
      </c>
      <c r="C41" s="434" t="s">
        <v>366</v>
      </c>
      <c r="D41" s="434" t="s">
        <v>367</v>
      </c>
      <c r="E41" s="434" t="s">
        <v>368</v>
      </c>
      <c r="F41" s="434" t="s">
        <v>531</v>
      </c>
      <c r="G41" s="434" t="s">
        <v>318</v>
      </c>
      <c r="H41" s="27" t="s">
        <v>369</v>
      </c>
      <c r="I41" s="27" t="s">
        <v>370</v>
      </c>
      <c r="J41" s="370" t="s">
        <v>86</v>
      </c>
      <c r="K41" s="494" t="s">
        <v>54</v>
      </c>
      <c r="L41" s="539" t="s">
        <v>42</v>
      </c>
      <c r="M41" s="494" t="s">
        <v>54</v>
      </c>
      <c r="N41" s="514" t="s">
        <v>54</v>
      </c>
      <c r="O41" s="486" t="s">
        <v>43</v>
      </c>
      <c r="P41" s="32" t="s">
        <v>532</v>
      </c>
      <c r="Q41" s="32" t="s">
        <v>533</v>
      </c>
      <c r="R41" s="27" t="s">
        <v>367</v>
      </c>
      <c r="S41" s="214">
        <v>43859</v>
      </c>
      <c r="T41" s="214">
        <v>43980</v>
      </c>
      <c r="U41" s="38" t="s">
        <v>414</v>
      </c>
      <c r="V41" s="73" t="s">
        <v>646</v>
      </c>
      <c r="W41" s="94" t="s">
        <v>707</v>
      </c>
      <c r="X41" s="241">
        <v>0.15</v>
      </c>
      <c r="Y41" s="242">
        <v>1</v>
      </c>
      <c r="Z41" s="190">
        <v>0</v>
      </c>
      <c r="AA41" s="178">
        <v>0</v>
      </c>
      <c r="AB41" s="178" t="s">
        <v>680</v>
      </c>
      <c r="AC41" s="201" t="s">
        <v>854</v>
      </c>
      <c r="AD41" s="203" t="s">
        <v>858</v>
      </c>
    </row>
    <row r="42" spans="1:30" ht="75" customHeight="1">
      <c r="A42" s="138" t="s">
        <v>834</v>
      </c>
      <c r="B42" s="435"/>
      <c r="C42" s="435"/>
      <c r="D42" s="435"/>
      <c r="E42" s="435"/>
      <c r="F42" s="435"/>
      <c r="G42" s="435"/>
      <c r="H42" s="27" t="s">
        <v>371</v>
      </c>
      <c r="I42" s="27" t="s">
        <v>372</v>
      </c>
      <c r="J42" s="371"/>
      <c r="K42" s="495"/>
      <c r="L42" s="540"/>
      <c r="M42" s="495"/>
      <c r="N42" s="515"/>
      <c r="O42" s="487"/>
      <c r="P42" s="32" t="s">
        <v>595</v>
      </c>
      <c r="Q42" s="32" t="s">
        <v>596</v>
      </c>
      <c r="R42" s="27" t="s">
        <v>367</v>
      </c>
      <c r="S42" s="214">
        <v>43831</v>
      </c>
      <c r="T42" s="214">
        <v>44196</v>
      </c>
      <c r="U42" s="39" t="s">
        <v>594</v>
      </c>
      <c r="V42" s="74" t="s">
        <v>855</v>
      </c>
      <c r="W42" s="94" t="s">
        <v>856</v>
      </c>
      <c r="X42" s="243">
        <v>0.3</v>
      </c>
      <c r="Y42" s="244">
        <v>2</v>
      </c>
      <c r="Z42" s="191">
        <v>0</v>
      </c>
      <c r="AA42" s="178">
        <v>0</v>
      </c>
      <c r="AB42" s="178" t="s">
        <v>680</v>
      </c>
      <c r="AC42" s="201" t="s">
        <v>857</v>
      </c>
      <c r="AD42" s="227" t="s">
        <v>876</v>
      </c>
    </row>
    <row r="43" spans="1:30" ht="75" customHeight="1">
      <c r="A43" s="138" t="s">
        <v>834</v>
      </c>
      <c r="B43" s="434" t="s">
        <v>373</v>
      </c>
      <c r="C43" s="434" t="s">
        <v>366</v>
      </c>
      <c r="D43" s="434" t="s">
        <v>367</v>
      </c>
      <c r="E43" s="434" t="s">
        <v>374</v>
      </c>
      <c r="F43" s="434" t="s">
        <v>534</v>
      </c>
      <c r="G43" s="434" t="s">
        <v>45</v>
      </c>
      <c r="H43" s="24" t="s">
        <v>375</v>
      </c>
      <c r="I43" s="24" t="s">
        <v>415</v>
      </c>
      <c r="J43" s="370" t="s">
        <v>93</v>
      </c>
      <c r="K43" s="494" t="s">
        <v>54</v>
      </c>
      <c r="L43" s="438" t="s">
        <v>80</v>
      </c>
      <c r="M43" s="494" t="s">
        <v>54</v>
      </c>
      <c r="N43" s="541" t="s">
        <v>42</v>
      </c>
      <c r="O43" s="486" t="s">
        <v>81</v>
      </c>
      <c r="P43" s="32" t="s">
        <v>535</v>
      </c>
      <c r="Q43" s="32" t="s">
        <v>536</v>
      </c>
      <c r="R43" s="27" t="s">
        <v>367</v>
      </c>
      <c r="S43" s="214">
        <v>43892</v>
      </c>
      <c r="T43" s="214">
        <v>44196</v>
      </c>
      <c r="U43" s="40" t="s">
        <v>597</v>
      </c>
      <c r="V43" s="535" t="s">
        <v>656</v>
      </c>
      <c r="W43" s="321" t="s">
        <v>708</v>
      </c>
      <c r="X43" s="243">
        <v>0.25</v>
      </c>
      <c r="Y43" s="245">
        <v>1</v>
      </c>
      <c r="Z43" s="191">
        <v>0</v>
      </c>
      <c r="AA43" s="178">
        <v>0</v>
      </c>
      <c r="AB43" s="178" t="s">
        <v>680</v>
      </c>
      <c r="AC43" s="201" t="s">
        <v>777</v>
      </c>
      <c r="AD43" s="227" t="s">
        <v>876</v>
      </c>
    </row>
    <row r="44" spans="1:30" ht="75" customHeight="1">
      <c r="A44" s="138" t="s">
        <v>834</v>
      </c>
      <c r="B44" s="435"/>
      <c r="C44" s="435"/>
      <c r="D44" s="435"/>
      <c r="E44" s="435"/>
      <c r="F44" s="435"/>
      <c r="G44" s="435"/>
      <c r="H44" s="24" t="s">
        <v>376</v>
      </c>
      <c r="I44" s="24" t="s">
        <v>377</v>
      </c>
      <c r="J44" s="371"/>
      <c r="K44" s="495"/>
      <c r="L44" s="542"/>
      <c r="M44" s="495"/>
      <c r="N44" s="515"/>
      <c r="O44" s="487"/>
      <c r="P44" s="32" t="s">
        <v>598</v>
      </c>
      <c r="Q44" s="32" t="s">
        <v>536</v>
      </c>
      <c r="R44" s="27" t="s">
        <v>367</v>
      </c>
      <c r="S44" s="214">
        <v>43892</v>
      </c>
      <c r="T44" s="214">
        <v>44196</v>
      </c>
      <c r="U44" s="40" t="s">
        <v>597</v>
      </c>
      <c r="V44" s="536"/>
      <c r="W44" s="322"/>
      <c r="X44" s="243">
        <v>0.25</v>
      </c>
      <c r="Y44" s="245">
        <v>2</v>
      </c>
      <c r="Z44" s="191">
        <v>0</v>
      </c>
      <c r="AA44" s="178">
        <v>0</v>
      </c>
      <c r="AB44" s="178"/>
      <c r="AC44" s="201" t="s">
        <v>778</v>
      </c>
      <c r="AD44" s="227" t="s">
        <v>876</v>
      </c>
    </row>
    <row r="45" spans="1:30" ht="75" customHeight="1">
      <c r="A45" s="138" t="s">
        <v>834</v>
      </c>
      <c r="B45" s="435"/>
      <c r="C45" s="435"/>
      <c r="D45" s="435"/>
      <c r="E45" s="435"/>
      <c r="F45" s="435"/>
      <c r="G45" s="435"/>
      <c r="H45" s="27" t="s">
        <v>378</v>
      </c>
      <c r="I45" s="27" t="s">
        <v>379</v>
      </c>
      <c r="J45" s="371"/>
      <c r="K45" s="495"/>
      <c r="L45" s="542"/>
      <c r="M45" s="495"/>
      <c r="N45" s="515"/>
      <c r="O45" s="487"/>
      <c r="P45" s="33" t="s">
        <v>537</v>
      </c>
      <c r="Q45" s="32" t="s">
        <v>536</v>
      </c>
      <c r="R45" s="27" t="s">
        <v>367</v>
      </c>
      <c r="S45" s="214">
        <v>43892</v>
      </c>
      <c r="T45" s="214">
        <v>44196</v>
      </c>
      <c r="U45" s="38" t="s">
        <v>597</v>
      </c>
      <c r="V45" s="537"/>
      <c r="W45" s="323"/>
      <c r="X45" s="243">
        <v>0.25</v>
      </c>
      <c r="Y45" s="245"/>
      <c r="Z45" s="191">
        <v>0</v>
      </c>
      <c r="AA45" s="178">
        <v>0</v>
      </c>
      <c r="AB45" s="178"/>
      <c r="AC45" s="201" t="s">
        <v>779</v>
      </c>
      <c r="AD45" s="227" t="s">
        <v>876</v>
      </c>
    </row>
    <row r="46" spans="1:30" ht="75" customHeight="1">
      <c r="A46" s="138" t="s">
        <v>834</v>
      </c>
      <c r="B46" s="434" t="s">
        <v>365</v>
      </c>
      <c r="C46" s="434" t="s">
        <v>366</v>
      </c>
      <c r="D46" s="434" t="s">
        <v>367</v>
      </c>
      <c r="E46" s="434" t="s">
        <v>380</v>
      </c>
      <c r="F46" s="434" t="s">
        <v>381</v>
      </c>
      <c r="G46" s="434" t="s">
        <v>477</v>
      </c>
      <c r="H46" s="24" t="s">
        <v>382</v>
      </c>
      <c r="I46" s="24" t="s">
        <v>383</v>
      </c>
      <c r="J46" s="370" t="s">
        <v>86</v>
      </c>
      <c r="K46" s="494" t="s">
        <v>54</v>
      </c>
      <c r="L46" s="539" t="s">
        <v>42</v>
      </c>
      <c r="M46" s="494" t="s">
        <v>54</v>
      </c>
      <c r="N46" s="514" t="s">
        <v>54</v>
      </c>
      <c r="O46" s="486" t="s">
        <v>81</v>
      </c>
      <c r="P46" s="32" t="s">
        <v>388</v>
      </c>
      <c r="Q46" s="32" t="s">
        <v>389</v>
      </c>
      <c r="R46" s="27" t="s">
        <v>367</v>
      </c>
      <c r="S46" s="214">
        <v>43871</v>
      </c>
      <c r="T46" s="214">
        <v>43921</v>
      </c>
      <c r="U46" s="38" t="s">
        <v>599</v>
      </c>
      <c r="V46" s="395" t="s">
        <v>647</v>
      </c>
      <c r="W46" s="246" t="s">
        <v>709</v>
      </c>
      <c r="X46" s="243">
        <v>0.8</v>
      </c>
      <c r="Y46" s="245">
        <v>1</v>
      </c>
      <c r="Z46" s="191">
        <v>0</v>
      </c>
      <c r="AA46" s="178">
        <v>0</v>
      </c>
      <c r="AB46" s="178"/>
      <c r="AC46" s="201" t="s">
        <v>780</v>
      </c>
      <c r="AD46" s="203" t="s">
        <v>858</v>
      </c>
    </row>
    <row r="47" spans="1:30" ht="75" customHeight="1">
      <c r="A47" s="138" t="s">
        <v>834</v>
      </c>
      <c r="B47" s="435"/>
      <c r="C47" s="435"/>
      <c r="D47" s="435"/>
      <c r="E47" s="435"/>
      <c r="F47" s="435"/>
      <c r="G47" s="435"/>
      <c r="H47" s="24" t="s">
        <v>384</v>
      </c>
      <c r="I47" s="24" t="s">
        <v>385</v>
      </c>
      <c r="J47" s="371"/>
      <c r="K47" s="495"/>
      <c r="L47" s="540"/>
      <c r="M47" s="495"/>
      <c r="N47" s="515"/>
      <c r="O47" s="487"/>
      <c r="P47" s="32" t="s">
        <v>390</v>
      </c>
      <c r="Q47" s="32" t="s">
        <v>601</v>
      </c>
      <c r="R47" s="27" t="s">
        <v>367</v>
      </c>
      <c r="S47" s="214">
        <v>43871</v>
      </c>
      <c r="T47" s="214">
        <v>43921</v>
      </c>
      <c r="U47" s="38" t="s">
        <v>600</v>
      </c>
      <c r="V47" s="396"/>
      <c r="W47" s="247" t="s">
        <v>710</v>
      </c>
      <c r="X47" s="248">
        <v>0.8</v>
      </c>
      <c r="Y47" s="245">
        <v>2</v>
      </c>
      <c r="Z47" s="192">
        <v>0</v>
      </c>
      <c r="AA47" s="178">
        <v>0</v>
      </c>
      <c r="AB47" s="178"/>
      <c r="AC47" s="201" t="s">
        <v>781</v>
      </c>
      <c r="AD47" s="203" t="s">
        <v>858</v>
      </c>
    </row>
    <row r="48" spans="1:30" ht="75" customHeight="1">
      <c r="A48" s="138" t="s">
        <v>834</v>
      </c>
      <c r="B48" s="435"/>
      <c r="C48" s="435"/>
      <c r="D48" s="435"/>
      <c r="E48" s="435"/>
      <c r="F48" s="435"/>
      <c r="G48" s="435"/>
      <c r="H48" s="160" t="s">
        <v>386</v>
      </c>
      <c r="I48" s="160" t="s">
        <v>387</v>
      </c>
      <c r="J48" s="371"/>
      <c r="K48" s="495"/>
      <c r="L48" s="540"/>
      <c r="M48" s="495"/>
      <c r="N48" s="515"/>
      <c r="O48" s="487"/>
      <c r="P48" s="33" t="s">
        <v>391</v>
      </c>
      <c r="Q48" s="33" t="s">
        <v>392</v>
      </c>
      <c r="R48" s="160" t="s">
        <v>367</v>
      </c>
      <c r="S48" s="215">
        <v>43982</v>
      </c>
      <c r="T48" s="215">
        <v>44043</v>
      </c>
      <c r="U48" s="38" t="s">
        <v>418</v>
      </c>
      <c r="V48" s="75" t="s">
        <v>648</v>
      </c>
      <c r="W48" s="247" t="s">
        <v>711</v>
      </c>
      <c r="X48" s="243">
        <v>1</v>
      </c>
      <c r="Y48" s="245">
        <v>3</v>
      </c>
      <c r="Z48" s="191">
        <v>0</v>
      </c>
      <c r="AA48" s="178">
        <v>0</v>
      </c>
      <c r="AB48" s="178"/>
      <c r="AC48" s="201" t="s">
        <v>782</v>
      </c>
      <c r="AD48" s="203" t="s">
        <v>858</v>
      </c>
    </row>
    <row r="49" spans="1:30" ht="75" customHeight="1">
      <c r="A49" s="138" t="s">
        <v>834</v>
      </c>
      <c r="B49" s="434" t="s">
        <v>373</v>
      </c>
      <c r="C49" s="434" t="s">
        <v>366</v>
      </c>
      <c r="D49" s="434" t="s">
        <v>367</v>
      </c>
      <c r="E49" s="434" t="s">
        <v>393</v>
      </c>
      <c r="F49" s="434" t="s">
        <v>394</v>
      </c>
      <c r="G49" s="434" t="s">
        <v>38</v>
      </c>
      <c r="H49" s="27" t="s">
        <v>538</v>
      </c>
      <c r="I49" s="27" t="s">
        <v>396</v>
      </c>
      <c r="J49" s="370" t="s">
        <v>32</v>
      </c>
      <c r="K49" s="494" t="s">
        <v>63</v>
      </c>
      <c r="L49" s="539" t="s">
        <v>42</v>
      </c>
      <c r="M49" s="494" t="s">
        <v>35</v>
      </c>
      <c r="N49" s="541" t="s">
        <v>42</v>
      </c>
      <c r="O49" s="486" t="s">
        <v>65</v>
      </c>
      <c r="P49" s="32" t="s">
        <v>398</v>
      </c>
      <c r="Q49" s="32" t="s">
        <v>602</v>
      </c>
      <c r="R49" s="27" t="s">
        <v>367</v>
      </c>
      <c r="S49" s="214">
        <v>43893</v>
      </c>
      <c r="T49" s="214">
        <v>44196</v>
      </c>
      <c r="U49" s="27" t="s">
        <v>597</v>
      </c>
      <c r="V49" s="535" t="s">
        <v>657</v>
      </c>
      <c r="W49" s="324" t="s">
        <v>712</v>
      </c>
      <c r="X49" s="243">
        <v>0.2</v>
      </c>
      <c r="Y49" s="244">
        <v>4</v>
      </c>
      <c r="Z49" s="191">
        <v>0</v>
      </c>
      <c r="AA49" s="181">
        <v>0</v>
      </c>
      <c r="AB49" s="181"/>
      <c r="AC49" s="201" t="s">
        <v>783</v>
      </c>
      <c r="AD49" s="227" t="s">
        <v>876</v>
      </c>
    </row>
    <row r="50" spans="1:30" ht="75" customHeight="1">
      <c r="A50" s="138" t="s">
        <v>834</v>
      </c>
      <c r="B50" s="435"/>
      <c r="C50" s="435"/>
      <c r="D50" s="435"/>
      <c r="E50" s="435"/>
      <c r="F50" s="435"/>
      <c r="G50" s="435"/>
      <c r="H50" s="27" t="s">
        <v>395</v>
      </c>
      <c r="I50" s="27" t="s">
        <v>397</v>
      </c>
      <c r="J50" s="371"/>
      <c r="K50" s="495"/>
      <c r="L50" s="540"/>
      <c r="M50" s="495"/>
      <c r="N50" s="515"/>
      <c r="O50" s="487"/>
      <c r="P50" s="32" t="s">
        <v>399</v>
      </c>
      <c r="Q50" s="32" t="s">
        <v>602</v>
      </c>
      <c r="R50" s="27" t="s">
        <v>367</v>
      </c>
      <c r="S50" s="214">
        <v>43893</v>
      </c>
      <c r="T50" s="216">
        <v>43920</v>
      </c>
      <c r="U50" s="27" t="s">
        <v>597</v>
      </c>
      <c r="V50" s="538"/>
      <c r="W50" s="325"/>
      <c r="X50" s="243">
        <v>0.2</v>
      </c>
      <c r="Y50" s="244">
        <v>4</v>
      </c>
      <c r="Z50" s="191">
        <v>0</v>
      </c>
      <c r="AA50" s="181">
        <v>0</v>
      </c>
      <c r="AB50" s="181"/>
      <c r="AC50" s="201" t="s">
        <v>784</v>
      </c>
      <c r="AD50" s="203" t="s">
        <v>858</v>
      </c>
    </row>
    <row r="51" spans="1:30" s="175" customFormat="1" ht="75" customHeight="1">
      <c r="A51" s="28" t="s">
        <v>835</v>
      </c>
      <c r="B51" s="465" t="s">
        <v>279</v>
      </c>
      <c r="C51" s="465" t="s">
        <v>280</v>
      </c>
      <c r="D51" s="465" t="s">
        <v>281</v>
      </c>
      <c r="E51" s="465" t="s">
        <v>539</v>
      </c>
      <c r="F51" s="465" t="s">
        <v>540</v>
      </c>
      <c r="G51" s="465" t="s">
        <v>45</v>
      </c>
      <c r="H51" s="154" t="s">
        <v>282</v>
      </c>
      <c r="I51" s="154" t="s">
        <v>283</v>
      </c>
      <c r="J51" s="500" t="s">
        <v>93</v>
      </c>
      <c r="K51" s="403" t="s">
        <v>37</v>
      </c>
      <c r="L51" s="411" t="s">
        <v>42</v>
      </c>
      <c r="M51" s="403" t="s">
        <v>58</v>
      </c>
      <c r="N51" s="534" t="s">
        <v>34</v>
      </c>
      <c r="O51" s="381" t="s">
        <v>69</v>
      </c>
      <c r="P51" s="153" t="s">
        <v>286</v>
      </c>
      <c r="Q51" s="153" t="s">
        <v>478</v>
      </c>
      <c r="R51" s="154" t="s">
        <v>617</v>
      </c>
      <c r="S51" s="208">
        <v>43831</v>
      </c>
      <c r="T51" s="208">
        <v>44196</v>
      </c>
      <c r="U51" s="154" t="s">
        <v>400</v>
      </c>
      <c r="V51" s="76" t="s">
        <v>649</v>
      </c>
      <c r="W51" s="95" t="s">
        <v>713</v>
      </c>
      <c r="X51" s="122">
        <v>1</v>
      </c>
      <c r="Y51" s="97">
        <v>1</v>
      </c>
      <c r="Z51" s="96">
        <v>0</v>
      </c>
      <c r="AA51" s="180">
        <v>0</v>
      </c>
      <c r="AB51" s="180" t="s">
        <v>860</v>
      </c>
      <c r="AC51" s="200" t="s">
        <v>786</v>
      </c>
      <c r="AD51" s="227" t="s">
        <v>876</v>
      </c>
    </row>
    <row r="52" spans="1:30" ht="75" customHeight="1">
      <c r="A52" s="28" t="s">
        <v>835</v>
      </c>
      <c r="B52" s="466"/>
      <c r="C52" s="466"/>
      <c r="D52" s="466"/>
      <c r="E52" s="466"/>
      <c r="F52" s="466"/>
      <c r="G52" s="466"/>
      <c r="H52" s="154" t="s">
        <v>284</v>
      </c>
      <c r="I52" s="154" t="s">
        <v>285</v>
      </c>
      <c r="J52" s="412"/>
      <c r="K52" s="404"/>
      <c r="L52" s="417"/>
      <c r="M52" s="404"/>
      <c r="N52" s="404"/>
      <c r="O52" s="382"/>
      <c r="P52" s="153" t="s">
        <v>287</v>
      </c>
      <c r="Q52" s="153" t="s">
        <v>478</v>
      </c>
      <c r="R52" s="154" t="s">
        <v>617</v>
      </c>
      <c r="S52" s="208">
        <v>43831</v>
      </c>
      <c r="T52" s="208">
        <v>44196</v>
      </c>
      <c r="U52" s="29" t="s">
        <v>479</v>
      </c>
      <c r="V52" s="76" t="s">
        <v>650</v>
      </c>
      <c r="W52" s="98" t="s">
        <v>714</v>
      </c>
      <c r="X52" s="122">
        <v>0.5</v>
      </c>
      <c r="Y52" s="97">
        <v>2</v>
      </c>
      <c r="Z52" s="96">
        <v>0</v>
      </c>
      <c r="AA52" s="180">
        <v>0</v>
      </c>
      <c r="AB52" s="180"/>
      <c r="AC52" s="200" t="s">
        <v>788</v>
      </c>
      <c r="AD52" s="227" t="s">
        <v>876</v>
      </c>
    </row>
    <row r="53" spans="1:30" ht="75" customHeight="1">
      <c r="A53" s="55" t="s">
        <v>835</v>
      </c>
      <c r="B53" s="154" t="s">
        <v>288</v>
      </c>
      <c r="C53" s="154" t="s">
        <v>280</v>
      </c>
      <c r="D53" s="154" t="s">
        <v>281</v>
      </c>
      <c r="E53" s="154" t="s">
        <v>289</v>
      </c>
      <c r="F53" s="154" t="s">
        <v>290</v>
      </c>
      <c r="G53" s="154" t="s">
        <v>45</v>
      </c>
      <c r="H53" s="154" t="s">
        <v>291</v>
      </c>
      <c r="I53" s="154" t="s">
        <v>292</v>
      </c>
      <c r="J53" s="264" t="s">
        <v>86</v>
      </c>
      <c r="K53" s="264" t="s">
        <v>54</v>
      </c>
      <c r="L53" s="265" t="s">
        <v>42</v>
      </c>
      <c r="M53" s="264" t="s">
        <v>58</v>
      </c>
      <c r="N53" s="266" t="s">
        <v>34</v>
      </c>
      <c r="O53" s="264" t="s">
        <v>43</v>
      </c>
      <c r="P53" s="153" t="s">
        <v>633</v>
      </c>
      <c r="Q53" s="153" t="s">
        <v>293</v>
      </c>
      <c r="R53" s="154" t="s">
        <v>617</v>
      </c>
      <c r="S53" s="208">
        <v>43831</v>
      </c>
      <c r="T53" s="208">
        <v>44196</v>
      </c>
      <c r="U53" s="158" t="s">
        <v>401</v>
      </c>
      <c r="V53" s="171" t="s">
        <v>651</v>
      </c>
      <c r="W53" s="99" t="s">
        <v>715</v>
      </c>
      <c r="X53" s="122">
        <v>0.5</v>
      </c>
      <c r="Y53" s="97">
        <v>3</v>
      </c>
      <c r="Z53" s="96">
        <v>1</v>
      </c>
      <c r="AA53" s="180">
        <f>2/6</f>
        <v>0.33333333333333331</v>
      </c>
      <c r="AB53" s="180"/>
      <c r="AC53" s="200" t="s">
        <v>789</v>
      </c>
      <c r="AD53" s="227" t="s">
        <v>876</v>
      </c>
    </row>
    <row r="54" spans="1:30" ht="75" customHeight="1">
      <c r="A54" s="55" t="s">
        <v>835</v>
      </c>
      <c r="B54" s="154" t="s">
        <v>288</v>
      </c>
      <c r="C54" s="154" t="s">
        <v>280</v>
      </c>
      <c r="D54" s="154" t="s">
        <v>281</v>
      </c>
      <c r="E54" s="154" t="s">
        <v>472</v>
      </c>
      <c r="F54" s="154" t="s">
        <v>480</v>
      </c>
      <c r="G54" s="154" t="s">
        <v>38</v>
      </c>
      <c r="H54" s="154" t="s">
        <v>473</v>
      </c>
      <c r="I54" s="154" t="s">
        <v>541</v>
      </c>
      <c r="J54" s="264" t="s">
        <v>86</v>
      </c>
      <c r="K54" s="264" t="s">
        <v>79</v>
      </c>
      <c r="L54" s="267" t="s">
        <v>80</v>
      </c>
      <c r="M54" s="264" t="s">
        <v>58</v>
      </c>
      <c r="N54" s="267" t="s">
        <v>80</v>
      </c>
      <c r="O54" s="264" t="s">
        <v>81</v>
      </c>
      <c r="P54" s="153" t="s">
        <v>474</v>
      </c>
      <c r="Q54" s="153" t="s">
        <v>475</v>
      </c>
      <c r="R54" s="154" t="s">
        <v>617</v>
      </c>
      <c r="S54" s="208">
        <v>43831</v>
      </c>
      <c r="T54" s="208">
        <v>44196</v>
      </c>
      <c r="U54" s="158" t="s">
        <v>476</v>
      </c>
      <c r="V54" s="77" t="s">
        <v>652</v>
      </c>
      <c r="W54" s="99" t="s">
        <v>716</v>
      </c>
      <c r="X54" s="122">
        <v>1</v>
      </c>
      <c r="Y54" s="97">
        <v>4</v>
      </c>
      <c r="Z54" s="96">
        <v>0</v>
      </c>
      <c r="AA54" s="180">
        <v>0</v>
      </c>
      <c r="AB54" s="180" t="s">
        <v>680</v>
      </c>
      <c r="AC54" s="200" t="s">
        <v>790</v>
      </c>
      <c r="AD54" s="227" t="s">
        <v>876</v>
      </c>
    </row>
    <row r="55" spans="1:30" s="56" customFormat="1" ht="75" customHeight="1">
      <c r="A55" s="140" t="s">
        <v>836</v>
      </c>
      <c r="B55" s="462" t="s">
        <v>222</v>
      </c>
      <c r="C55" s="462" t="s">
        <v>205</v>
      </c>
      <c r="D55" s="462" t="s">
        <v>206</v>
      </c>
      <c r="E55" s="462" t="s">
        <v>223</v>
      </c>
      <c r="F55" s="462" t="s">
        <v>224</v>
      </c>
      <c r="G55" s="462" t="s">
        <v>45</v>
      </c>
      <c r="H55" s="25" t="s">
        <v>225</v>
      </c>
      <c r="I55" s="25" t="s">
        <v>226</v>
      </c>
      <c r="J55" s="488" t="s">
        <v>93</v>
      </c>
      <c r="K55" s="488" t="s">
        <v>33</v>
      </c>
      <c r="L55" s="443" t="s">
        <v>42</v>
      </c>
      <c r="M55" s="500" t="s">
        <v>54</v>
      </c>
      <c r="N55" s="443" t="s">
        <v>42</v>
      </c>
      <c r="O55" s="488" t="s">
        <v>43</v>
      </c>
      <c r="P55" s="45" t="s">
        <v>229</v>
      </c>
      <c r="Q55" s="45" t="s">
        <v>230</v>
      </c>
      <c r="R55" s="25" t="s">
        <v>214</v>
      </c>
      <c r="S55" s="212">
        <v>43862</v>
      </c>
      <c r="T55" s="212">
        <v>44012</v>
      </c>
      <c r="U55" s="25" t="s">
        <v>419</v>
      </c>
      <c r="V55" s="78" t="s">
        <v>653</v>
      </c>
      <c r="W55" s="234" t="s">
        <v>717</v>
      </c>
      <c r="X55" s="249">
        <v>1</v>
      </c>
      <c r="Y55" s="250">
        <v>1</v>
      </c>
      <c r="Z55" s="193">
        <v>1</v>
      </c>
      <c r="AA55" s="181">
        <v>1</v>
      </c>
      <c r="AB55" s="181"/>
      <c r="AC55" s="201" t="s">
        <v>887</v>
      </c>
      <c r="AD55" s="226" t="s">
        <v>875</v>
      </c>
    </row>
    <row r="56" spans="1:30" s="56" customFormat="1" ht="75" customHeight="1">
      <c r="A56" s="140" t="s">
        <v>836</v>
      </c>
      <c r="B56" s="463"/>
      <c r="C56" s="463"/>
      <c r="D56" s="463"/>
      <c r="E56" s="463"/>
      <c r="F56" s="463"/>
      <c r="G56" s="463"/>
      <c r="H56" s="25" t="s">
        <v>227</v>
      </c>
      <c r="I56" s="25" t="s">
        <v>228</v>
      </c>
      <c r="J56" s="490"/>
      <c r="K56" s="490"/>
      <c r="L56" s="444"/>
      <c r="M56" s="413"/>
      <c r="N56" s="444"/>
      <c r="O56" s="490"/>
      <c r="P56" s="45" t="s">
        <v>231</v>
      </c>
      <c r="Q56" s="45" t="s">
        <v>675</v>
      </c>
      <c r="R56" s="25" t="s">
        <v>214</v>
      </c>
      <c r="S56" s="212">
        <v>43862</v>
      </c>
      <c r="T56" s="212">
        <v>44196</v>
      </c>
      <c r="U56" s="25" t="s">
        <v>542</v>
      </c>
      <c r="V56" s="78" t="s">
        <v>654</v>
      </c>
      <c r="W56" s="234" t="s">
        <v>718</v>
      </c>
      <c r="X56" s="235">
        <v>0.5</v>
      </c>
      <c r="Y56" s="236">
        <v>2</v>
      </c>
      <c r="Z56" s="188">
        <v>1</v>
      </c>
      <c r="AA56" s="181">
        <v>0.5</v>
      </c>
      <c r="AB56" s="181"/>
      <c r="AC56" s="201" t="s">
        <v>791</v>
      </c>
      <c r="AD56" s="225" t="s">
        <v>877</v>
      </c>
    </row>
    <row r="57" spans="1:30" s="56" customFormat="1" ht="75" customHeight="1">
      <c r="A57" s="140" t="str">
        <f>A55</f>
        <v>08. Servicio al Ciudadano</v>
      </c>
      <c r="B57" s="462" t="str">
        <f t="shared" ref="B57:D57" si="0">B55</f>
        <v>Gestión del Servicio al Ciudadano</v>
      </c>
      <c r="C57" s="462" t="str">
        <f t="shared" si="0"/>
        <v>Dirección de Gestión Corporativa y CID</v>
      </c>
      <c r="D57" s="462" t="str">
        <f t="shared" si="0"/>
        <v>Director(a) de Gestión Corporativa y CID</v>
      </c>
      <c r="E57" s="462" t="s">
        <v>232</v>
      </c>
      <c r="F57" s="462" t="s">
        <v>233</v>
      </c>
      <c r="G57" s="462" t="s">
        <v>38</v>
      </c>
      <c r="H57" s="25" t="s">
        <v>234</v>
      </c>
      <c r="I57" s="25" t="s">
        <v>235</v>
      </c>
      <c r="J57" s="500" t="s">
        <v>53</v>
      </c>
      <c r="K57" s="500" t="s">
        <v>63</v>
      </c>
      <c r="L57" s="532" t="s">
        <v>80</v>
      </c>
      <c r="M57" s="488" t="s">
        <v>54</v>
      </c>
      <c r="N57" s="411" t="s">
        <v>42</v>
      </c>
      <c r="O57" s="488" t="s">
        <v>81</v>
      </c>
      <c r="P57" s="45" t="s">
        <v>238</v>
      </c>
      <c r="Q57" s="45" t="s">
        <v>239</v>
      </c>
      <c r="R57" s="25" t="s">
        <v>214</v>
      </c>
      <c r="S57" s="212">
        <v>43952</v>
      </c>
      <c r="T57" s="212">
        <v>44196</v>
      </c>
      <c r="U57" s="25" t="s">
        <v>417</v>
      </c>
      <c r="V57" s="79" t="s">
        <v>629</v>
      </c>
      <c r="W57" s="234" t="s">
        <v>719</v>
      </c>
      <c r="X57" s="235">
        <v>1</v>
      </c>
      <c r="Y57" s="236">
        <v>3</v>
      </c>
      <c r="Z57" s="188">
        <v>1</v>
      </c>
      <c r="AA57" s="181">
        <v>1</v>
      </c>
      <c r="AB57" s="181"/>
      <c r="AC57" s="201" t="s">
        <v>792</v>
      </c>
      <c r="AD57" s="226" t="s">
        <v>875</v>
      </c>
    </row>
    <row r="58" spans="1:30" ht="75" customHeight="1">
      <c r="A58" s="140" t="str">
        <f>A56</f>
        <v>08. Servicio al Ciudadano</v>
      </c>
      <c r="B58" s="464"/>
      <c r="C58" s="464"/>
      <c r="D58" s="464"/>
      <c r="E58" s="464"/>
      <c r="F58" s="464"/>
      <c r="G58" s="464"/>
      <c r="H58" s="162" t="s">
        <v>236</v>
      </c>
      <c r="I58" s="162" t="s">
        <v>237</v>
      </c>
      <c r="J58" s="412"/>
      <c r="K58" s="412"/>
      <c r="L58" s="533"/>
      <c r="M58" s="489"/>
      <c r="N58" s="417"/>
      <c r="O58" s="489"/>
      <c r="P58" s="47" t="s">
        <v>238</v>
      </c>
      <c r="Q58" s="47" t="s">
        <v>239</v>
      </c>
      <c r="R58" s="162" t="s">
        <v>214</v>
      </c>
      <c r="S58" s="217">
        <v>43952</v>
      </c>
      <c r="T58" s="217">
        <v>44196</v>
      </c>
      <c r="U58" s="25" t="s">
        <v>417</v>
      </c>
      <c r="V58" s="80" t="s">
        <v>629</v>
      </c>
      <c r="W58" s="234" t="s">
        <v>719</v>
      </c>
      <c r="X58" s="235">
        <v>1</v>
      </c>
      <c r="Y58" s="236">
        <v>4</v>
      </c>
      <c r="Z58" s="188">
        <v>1</v>
      </c>
      <c r="AA58" s="181">
        <v>1</v>
      </c>
      <c r="AB58" s="181"/>
      <c r="AC58" s="201" t="s">
        <v>793</v>
      </c>
      <c r="AD58" s="226" t="s">
        <v>875</v>
      </c>
    </row>
    <row r="59" spans="1:30" ht="75" customHeight="1">
      <c r="A59" s="142" t="s">
        <v>837</v>
      </c>
      <c r="B59" s="445" t="s">
        <v>294</v>
      </c>
      <c r="C59" s="445" t="s">
        <v>295</v>
      </c>
      <c r="D59" s="445" t="s">
        <v>296</v>
      </c>
      <c r="E59" s="445" t="s">
        <v>297</v>
      </c>
      <c r="F59" s="445" t="s">
        <v>298</v>
      </c>
      <c r="G59" s="445" t="s">
        <v>45</v>
      </c>
      <c r="H59" s="34" t="s">
        <v>299</v>
      </c>
      <c r="I59" s="34" t="s">
        <v>300</v>
      </c>
      <c r="J59" s="436" t="s">
        <v>53</v>
      </c>
      <c r="K59" s="436" t="s">
        <v>37</v>
      </c>
      <c r="L59" s="458" t="s">
        <v>54</v>
      </c>
      <c r="M59" s="436" t="s">
        <v>54</v>
      </c>
      <c r="N59" s="458" t="s">
        <v>54</v>
      </c>
      <c r="O59" s="436" t="s">
        <v>36</v>
      </c>
      <c r="P59" s="35" t="s">
        <v>543</v>
      </c>
      <c r="Q59" s="35" t="s">
        <v>304</v>
      </c>
      <c r="R59" s="34" t="s">
        <v>306</v>
      </c>
      <c r="S59" s="218">
        <v>43891</v>
      </c>
      <c r="T59" s="218">
        <v>44042</v>
      </c>
      <c r="U59" s="34" t="s">
        <v>420</v>
      </c>
      <c r="V59" s="35" t="s">
        <v>658</v>
      </c>
      <c r="W59" s="251" t="s">
        <v>720</v>
      </c>
      <c r="X59" s="252">
        <v>1</v>
      </c>
      <c r="Y59" s="253">
        <v>1</v>
      </c>
      <c r="Z59" s="194">
        <v>1</v>
      </c>
      <c r="AA59" s="180">
        <v>1</v>
      </c>
      <c r="AB59" s="180"/>
      <c r="AC59" s="200" t="s">
        <v>794</v>
      </c>
      <c r="AD59" s="226" t="s">
        <v>875</v>
      </c>
    </row>
    <row r="60" spans="1:30" ht="75" customHeight="1">
      <c r="A60" s="142" t="s">
        <v>837</v>
      </c>
      <c r="B60" s="446"/>
      <c r="C60" s="446"/>
      <c r="D60" s="446"/>
      <c r="E60" s="446"/>
      <c r="F60" s="446"/>
      <c r="G60" s="446"/>
      <c r="H60" s="163" t="s">
        <v>301</v>
      </c>
      <c r="I60" s="163" t="s">
        <v>302</v>
      </c>
      <c r="J60" s="477"/>
      <c r="K60" s="477"/>
      <c r="L60" s="481"/>
      <c r="M60" s="477"/>
      <c r="N60" s="521"/>
      <c r="O60" s="477"/>
      <c r="P60" s="35" t="s">
        <v>303</v>
      </c>
      <c r="Q60" s="35" t="s">
        <v>305</v>
      </c>
      <c r="R60" s="34" t="s">
        <v>306</v>
      </c>
      <c r="S60" s="218">
        <v>43862</v>
      </c>
      <c r="T60" s="218">
        <v>44165</v>
      </c>
      <c r="U60" s="34" t="s">
        <v>421</v>
      </c>
      <c r="V60" s="35" t="s">
        <v>659</v>
      </c>
      <c r="W60" s="251" t="s">
        <v>721</v>
      </c>
      <c r="X60" s="252">
        <v>0.5</v>
      </c>
      <c r="Y60" s="253">
        <v>2</v>
      </c>
      <c r="Z60" s="194">
        <v>0</v>
      </c>
      <c r="AA60" s="180">
        <v>0</v>
      </c>
      <c r="AB60" s="180" t="s">
        <v>680</v>
      </c>
      <c r="AC60" s="200" t="s">
        <v>795</v>
      </c>
      <c r="AD60" s="227" t="s">
        <v>876</v>
      </c>
    </row>
    <row r="61" spans="1:30" ht="75" customHeight="1">
      <c r="A61" s="142" t="s">
        <v>837</v>
      </c>
      <c r="B61" s="163" t="s">
        <v>307</v>
      </c>
      <c r="C61" s="163" t="s">
        <v>295</v>
      </c>
      <c r="D61" s="163" t="s">
        <v>296</v>
      </c>
      <c r="E61" s="163" t="s">
        <v>308</v>
      </c>
      <c r="F61" s="163" t="s">
        <v>309</v>
      </c>
      <c r="G61" s="163" t="s">
        <v>38</v>
      </c>
      <c r="H61" s="34" t="s">
        <v>310</v>
      </c>
      <c r="I61" s="34" t="s">
        <v>311</v>
      </c>
      <c r="J61" s="264" t="s">
        <v>53</v>
      </c>
      <c r="K61" s="264" t="s">
        <v>79</v>
      </c>
      <c r="L61" s="268" t="s">
        <v>80</v>
      </c>
      <c r="M61" s="264" t="s">
        <v>35</v>
      </c>
      <c r="N61" s="268" t="s">
        <v>80</v>
      </c>
      <c r="O61" s="264" t="s">
        <v>81</v>
      </c>
      <c r="P61" s="35" t="s">
        <v>312</v>
      </c>
      <c r="Q61" s="35" t="s">
        <v>313</v>
      </c>
      <c r="R61" s="34" t="s">
        <v>306</v>
      </c>
      <c r="S61" s="218">
        <v>43891</v>
      </c>
      <c r="T61" s="218">
        <v>44042</v>
      </c>
      <c r="U61" s="34" t="s">
        <v>422</v>
      </c>
      <c r="V61" s="35" t="s">
        <v>660</v>
      </c>
      <c r="W61" s="251" t="s">
        <v>722</v>
      </c>
      <c r="X61" s="252">
        <v>1</v>
      </c>
      <c r="Y61" s="253">
        <v>3</v>
      </c>
      <c r="Z61" s="194">
        <v>1</v>
      </c>
      <c r="AA61" s="176">
        <f>1/3</f>
        <v>0.33333333333333331</v>
      </c>
      <c r="AB61" s="176"/>
      <c r="AC61" s="200" t="s">
        <v>796</v>
      </c>
      <c r="AD61" s="203" t="s">
        <v>858</v>
      </c>
    </row>
    <row r="62" spans="1:30" ht="75" customHeight="1">
      <c r="A62" s="143" t="s">
        <v>569</v>
      </c>
      <c r="B62" s="425" t="s">
        <v>314</v>
      </c>
      <c r="C62" s="425" t="s">
        <v>315</v>
      </c>
      <c r="D62" s="425" t="s">
        <v>316</v>
      </c>
      <c r="E62" s="425" t="s">
        <v>317</v>
      </c>
      <c r="F62" s="425" t="s">
        <v>544</v>
      </c>
      <c r="G62" s="425" t="s">
        <v>318</v>
      </c>
      <c r="H62" s="167" t="s">
        <v>325</v>
      </c>
      <c r="I62" s="167" t="s">
        <v>545</v>
      </c>
      <c r="J62" s="407" t="s">
        <v>86</v>
      </c>
      <c r="K62" s="403" t="s">
        <v>54</v>
      </c>
      <c r="L62" s="411" t="s">
        <v>42</v>
      </c>
      <c r="M62" s="403" t="s">
        <v>54</v>
      </c>
      <c r="N62" s="379" t="s">
        <v>54</v>
      </c>
      <c r="O62" s="381" t="s">
        <v>43</v>
      </c>
      <c r="P62" s="165" t="s">
        <v>546</v>
      </c>
      <c r="Q62" s="165" t="s">
        <v>343</v>
      </c>
      <c r="R62" s="167" t="s">
        <v>344</v>
      </c>
      <c r="S62" s="219">
        <v>43831</v>
      </c>
      <c r="T62" s="219">
        <v>44196</v>
      </c>
      <c r="U62" s="426" t="s">
        <v>348</v>
      </c>
      <c r="V62" s="386" t="s">
        <v>668</v>
      </c>
      <c r="W62" s="326" t="s">
        <v>723</v>
      </c>
      <c r="X62" s="254">
        <v>0.66</v>
      </c>
      <c r="Y62" s="255">
        <v>1</v>
      </c>
      <c r="Z62" s="195">
        <v>1</v>
      </c>
      <c r="AA62" s="178">
        <f>8/12</f>
        <v>0.66666666666666663</v>
      </c>
      <c r="AB62" s="178"/>
      <c r="AC62" s="201" t="s">
        <v>797</v>
      </c>
      <c r="AD62" s="225" t="s">
        <v>877</v>
      </c>
    </row>
    <row r="63" spans="1:30" ht="75" customHeight="1">
      <c r="A63" s="143" t="s">
        <v>569</v>
      </c>
      <c r="B63" s="426"/>
      <c r="C63" s="426"/>
      <c r="D63" s="426"/>
      <c r="E63" s="426"/>
      <c r="F63" s="426"/>
      <c r="G63" s="426"/>
      <c r="H63" s="26" t="s">
        <v>547</v>
      </c>
      <c r="I63" s="26" t="s">
        <v>333</v>
      </c>
      <c r="J63" s="408"/>
      <c r="K63" s="404"/>
      <c r="L63" s="412"/>
      <c r="M63" s="404"/>
      <c r="N63" s="404"/>
      <c r="O63" s="382"/>
      <c r="P63" s="48" t="s">
        <v>548</v>
      </c>
      <c r="Q63" s="48" t="s">
        <v>343</v>
      </c>
      <c r="R63" s="26" t="s">
        <v>344</v>
      </c>
      <c r="S63" s="220">
        <v>43831</v>
      </c>
      <c r="T63" s="220">
        <v>44196</v>
      </c>
      <c r="U63" s="426"/>
      <c r="V63" s="387"/>
      <c r="W63" s="327"/>
      <c r="X63" s="254">
        <v>0.66</v>
      </c>
      <c r="Y63" s="255">
        <v>1</v>
      </c>
      <c r="Z63" s="195">
        <v>1</v>
      </c>
      <c r="AA63" s="178">
        <f>8/12</f>
        <v>0.66666666666666663</v>
      </c>
      <c r="AB63" s="178"/>
      <c r="AC63" s="201" t="s">
        <v>798</v>
      </c>
      <c r="AD63" s="225" t="s">
        <v>877</v>
      </c>
    </row>
    <row r="64" spans="1:30" ht="75" customHeight="1">
      <c r="A64" s="143" t="s">
        <v>569</v>
      </c>
      <c r="B64" s="426"/>
      <c r="C64" s="426"/>
      <c r="D64" s="426"/>
      <c r="E64" s="426"/>
      <c r="F64" s="426"/>
      <c r="G64" s="426"/>
      <c r="H64" s="26" t="s">
        <v>549</v>
      </c>
      <c r="I64" s="26" t="s">
        <v>550</v>
      </c>
      <c r="J64" s="408"/>
      <c r="K64" s="404"/>
      <c r="L64" s="412"/>
      <c r="M64" s="404"/>
      <c r="N64" s="404"/>
      <c r="O64" s="382"/>
      <c r="P64" s="48" t="s">
        <v>546</v>
      </c>
      <c r="Q64" s="48" t="s">
        <v>343</v>
      </c>
      <c r="R64" s="26" t="s">
        <v>344</v>
      </c>
      <c r="S64" s="220">
        <v>43831</v>
      </c>
      <c r="T64" s="220">
        <v>44196</v>
      </c>
      <c r="U64" s="426"/>
      <c r="V64" s="387"/>
      <c r="W64" s="327"/>
      <c r="X64" s="254">
        <v>0.66</v>
      </c>
      <c r="Y64" s="255">
        <v>1</v>
      </c>
      <c r="Z64" s="195">
        <v>1</v>
      </c>
      <c r="AA64" s="178">
        <f>8/12</f>
        <v>0.66666666666666663</v>
      </c>
      <c r="AB64" s="178"/>
      <c r="AC64" s="201" t="s">
        <v>797</v>
      </c>
      <c r="AD64" s="225" t="s">
        <v>877</v>
      </c>
    </row>
    <row r="65" spans="1:30" ht="75" customHeight="1">
      <c r="A65" s="143" t="s">
        <v>569</v>
      </c>
      <c r="B65" s="427"/>
      <c r="C65" s="427"/>
      <c r="D65" s="427"/>
      <c r="E65" s="427"/>
      <c r="F65" s="427"/>
      <c r="G65" s="427"/>
      <c r="H65" s="26" t="s">
        <v>551</v>
      </c>
      <c r="I65" s="26" t="s">
        <v>552</v>
      </c>
      <c r="J65" s="409"/>
      <c r="K65" s="410"/>
      <c r="L65" s="413"/>
      <c r="M65" s="410"/>
      <c r="N65" s="410"/>
      <c r="O65" s="531"/>
      <c r="P65" s="48" t="s">
        <v>546</v>
      </c>
      <c r="Q65" s="48" t="s">
        <v>343</v>
      </c>
      <c r="R65" s="26" t="s">
        <v>344</v>
      </c>
      <c r="S65" s="220">
        <v>43831</v>
      </c>
      <c r="T65" s="220">
        <v>44196</v>
      </c>
      <c r="U65" s="427"/>
      <c r="V65" s="388"/>
      <c r="W65" s="328"/>
      <c r="X65" s="254">
        <v>0.66</v>
      </c>
      <c r="Y65" s="255">
        <v>1</v>
      </c>
      <c r="Z65" s="195">
        <v>1</v>
      </c>
      <c r="AA65" s="178">
        <f>8/12</f>
        <v>0.66666666666666663</v>
      </c>
      <c r="AB65" s="178"/>
      <c r="AC65" s="201" t="s">
        <v>797</v>
      </c>
      <c r="AD65" s="225" t="s">
        <v>877</v>
      </c>
    </row>
    <row r="66" spans="1:30" ht="75" customHeight="1">
      <c r="A66" s="143" t="s">
        <v>569</v>
      </c>
      <c r="B66" s="425" t="s">
        <v>319</v>
      </c>
      <c r="C66" s="425" t="s">
        <v>315</v>
      </c>
      <c r="D66" s="425" t="s">
        <v>316</v>
      </c>
      <c r="E66" s="425" t="s">
        <v>320</v>
      </c>
      <c r="F66" s="425" t="s">
        <v>321</v>
      </c>
      <c r="G66" s="425" t="s">
        <v>318</v>
      </c>
      <c r="H66" s="26" t="s">
        <v>326</v>
      </c>
      <c r="I66" s="26" t="s">
        <v>553</v>
      </c>
      <c r="J66" s="373" t="s">
        <v>93</v>
      </c>
      <c r="K66" s="403" t="s">
        <v>37</v>
      </c>
      <c r="L66" s="411" t="s">
        <v>42</v>
      </c>
      <c r="M66" s="403" t="s">
        <v>54</v>
      </c>
      <c r="N66" s="534" t="s">
        <v>34</v>
      </c>
      <c r="O66" s="381" t="s">
        <v>43</v>
      </c>
      <c r="P66" s="386" t="s">
        <v>554</v>
      </c>
      <c r="Q66" s="386" t="s">
        <v>345</v>
      </c>
      <c r="R66" s="425" t="s">
        <v>347</v>
      </c>
      <c r="S66" s="418">
        <v>43831</v>
      </c>
      <c r="T66" s="418">
        <v>44196</v>
      </c>
      <c r="U66" s="426" t="s">
        <v>349</v>
      </c>
      <c r="V66" s="386" t="s">
        <v>669</v>
      </c>
      <c r="W66" s="329" t="s">
        <v>724</v>
      </c>
      <c r="X66" s="331">
        <v>1</v>
      </c>
      <c r="Y66" s="389">
        <v>2</v>
      </c>
      <c r="Z66" s="332">
        <v>1</v>
      </c>
      <c r="AA66" s="318">
        <v>1</v>
      </c>
      <c r="AB66" s="318"/>
      <c r="AC66" s="320" t="s">
        <v>799</v>
      </c>
      <c r="AD66" s="483" t="s">
        <v>875</v>
      </c>
    </row>
    <row r="67" spans="1:30" ht="75" customHeight="1">
      <c r="A67" s="143" t="s">
        <v>569</v>
      </c>
      <c r="B67" s="426"/>
      <c r="C67" s="426"/>
      <c r="D67" s="426"/>
      <c r="E67" s="426"/>
      <c r="F67" s="426"/>
      <c r="G67" s="426"/>
      <c r="H67" s="26" t="s">
        <v>327</v>
      </c>
      <c r="I67" s="26" t="s">
        <v>334</v>
      </c>
      <c r="J67" s="373"/>
      <c r="K67" s="404"/>
      <c r="L67" s="412"/>
      <c r="M67" s="404"/>
      <c r="N67" s="404"/>
      <c r="O67" s="382"/>
      <c r="P67" s="387"/>
      <c r="Q67" s="387"/>
      <c r="R67" s="426"/>
      <c r="S67" s="419"/>
      <c r="T67" s="419"/>
      <c r="U67" s="426"/>
      <c r="V67" s="387"/>
      <c r="W67" s="330"/>
      <c r="X67" s="331"/>
      <c r="Y67" s="389"/>
      <c r="Z67" s="333"/>
      <c r="AA67" s="355"/>
      <c r="AB67" s="355"/>
      <c r="AC67" s="320"/>
      <c r="AD67" s="564"/>
    </row>
    <row r="68" spans="1:30" ht="75" customHeight="1">
      <c r="A68" s="143" t="s">
        <v>569</v>
      </c>
      <c r="B68" s="426"/>
      <c r="C68" s="426"/>
      <c r="D68" s="426"/>
      <c r="E68" s="426"/>
      <c r="F68" s="426"/>
      <c r="G68" s="426"/>
      <c r="H68" s="26" t="s">
        <v>328</v>
      </c>
      <c r="I68" s="26" t="s">
        <v>334</v>
      </c>
      <c r="J68" s="373"/>
      <c r="K68" s="404"/>
      <c r="L68" s="412"/>
      <c r="M68" s="404"/>
      <c r="N68" s="404"/>
      <c r="O68" s="382"/>
      <c r="P68" s="387"/>
      <c r="Q68" s="387"/>
      <c r="R68" s="426"/>
      <c r="S68" s="419"/>
      <c r="T68" s="419"/>
      <c r="U68" s="426"/>
      <c r="V68" s="387"/>
      <c r="W68" s="330"/>
      <c r="X68" s="331"/>
      <c r="Y68" s="389"/>
      <c r="Z68" s="333"/>
      <c r="AA68" s="355"/>
      <c r="AB68" s="355"/>
      <c r="AC68" s="320"/>
      <c r="AD68" s="564"/>
    </row>
    <row r="69" spans="1:30" ht="75" customHeight="1">
      <c r="A69" s="143" t="s">
        <v>569</v>
      </c>
      <c r="B69" s="427"/>
      <c r="C69" s="427"/>
      <c r="D69" s="427"/>
      <c r="E69" s="427"/>
      <c r="F69" s="427"/>
      <c r="G69" s="427"/>
      <c r="H69" s="26" t="s">
        <v>329</v>
      </c>
      <c r="I69" s="26" t="s">
        <v>555</v>
      </c>
      <c r="J69" s="373"/>
      <c r="K69" s="410"/>
      <c r="L69" s="413"/>
      <c r="M69" s="410"/>
      <c r="N69" s="410"/>
      <c r="O69" s="531"/>
      <c r="P69" s="388"/>
      <c r="Q69" s="388"/>
      <c r="R69" s="427"/>
      <c r="S69" s="420"/>
      <c r="T69" s="420"/>
      <c r="U69" s="427"/>
      <c r="V69" s="388"/>
      <c r="W69" s="330"/>
      <c r="X69" s="331"/>
      <c r="Y69" s="389"/>
      <c r="Z69" s="334"/>
      <c r="AA69" s="319"/>
      <c r="AB69" s="319"/>
      <c r="AC69" s="320"/>
      <c r="AD69" s="565"/>
    </row>
    <row r="70" spans="1:30" ht="75" customHeight="1">
      <c r="A70" s="143" t="s">
        <v>569</v>
      </c>
      <c r="B70" s="425" t="s">
        <v>322</v>
      </c>
      <c r="C70" s="425" t="s">
        <v>315</v>
      </c>
      <c r="D70" s="425" t="s">
        <v>316</v>
      </c>
      <c r="E70" s="425" t="s">
        <v>556</v>
      </c>
      <c r="F70" s="425" t="s">
        <v>557</v>
      </c>
      <c r="G70" s="425" t="s">
        <v>318</v>
      </c>
      <c r="H70" s="26" t="s">
        <v>558</v>
      </c>
      <c r="I70" s="26" t="s">
        <v>335</v>
      </c>
      <c r="J70" s="373" t="s">
        <v>86</v>
      </c>
      <c r="K70" s="403" t="s">
        <v>54</v>
      </c>
      <c r="L70" s="411" t="s">
        <v>42</v>
      </c>
      <c r="M70" s="403" t="s">
        <v>54</v>
      </c>
      <c r="N70" s="379" t="s">
        <v>54</v>
      </c>
      <c r="O70" s="381" t="s">
        <v>43</v>
      </c>
      <c r="P70" s="386" t="s">
        <v>559</v>
      </c>
      <c r="Q70" s="386" t="s">
        <v>346</v>
      </c>
      <c r="R70" s="425" t="s">
        <v>344</v>
      </c>
      <c r="S70" s="418">
        <v>43831</v>
      </c>
      <c r="T70" s="418">
        <v>44196</v>
      </c>
      <c r="U70" s="426" t="s">
        <v>350</v>
      </c>
      <c r="V70" s="386" t="s">
        <v>670</v>
      </c>
      <c r="W70" s="329" t="s">
        <v>725</v>
      </c>
      <c r="X70" s="331">
        <v>1</v>
      </c>
      <c r="Y70" s="389">
        <v>3</v>
      </c>
      <c r="Z70" s="332">
        <v>1</v>
      </c>
      <c r="AA70" s="318">
        <v>1</v>
      </c>
      <c r="AB70" s="318"/>
      <c r="AC70" s="320" t="s">
        <v>886</v>
      </c>
      <c r="AD70" s="483" t="s">
        <v>875</v>
      </c>
    </row>
    <row r="71" spans="1:30" ht="75" customHeight="1">
      <c r="A71" s="143" t="s">
        <v>569</v>
      </c>
      <c r="B71" s="426"/>
      <c r="C71" s="426"/>
      <c r="D71" s="426"/>
      <c r="E71" s="426"/>
      <c r="F71" s="426"/>
      <c r="G71" s="426"/>
      <c r="H71" s="26" t="s">
        <v>330</v>
      </c>
      <c r="I71" s="26" t="s">
        <v>336</v>
      </c>
      <c r="J71" s="373"/>
      <c r="K71" s="404"/>
      <c r="L71" s="412"/>
      <c r="M71" s="404"/>
      <c r="N71" s="404"/>
      <c r="O71" s="382"/>
      <c r="P71" s="387"/>
      <c r="Q71" s="387"/>
      <c r="R71" s="426"/>
      <c r="S71" s="419"/>
      <c r="T71" s="419"/>
      <c r="U71" s="426"/>
      <c r="V71" s="387"/>
      <c r="W71" s="330"/>
      <c r="X71" s="331"/>
      <c r="Y71" s="389"/>
      <c r="Z71" s="333"/>
      <c r="AA71" s="355"/>
      <c r="AB71" s="355"/>
      <c r="AC71" s="320"/>
      <c r="AD71" s="564"/>
    </row>
    <row r="72" spans="1:30" ht="75" customHeight="1">
      <c r="A72" s="143" t="s">
        <v>569</v>
      </c>
      <c r="B72" s="426"/>
      <c r="C72" s="426"/>
      <c r="D72" s="426"/>
      <c r="E72" s="426"/>
      <c r="F72" s="426"/>
      <c r="G72" s="426"/>
      <c r="H72" s="166" t="s">
        <v>331</v>
      </c>
      <c r="I72" s="166" t="s">
        <v>560</v>
      </c>
      <c r="J72" s="373"/>
      <c r="K72" s="404"/>
      <c r="L72" s="412"/>
      <c r="M72" s="404"/>
      <c r="N72" s="404"/>
      <c r="O72" s="382"/>
      <c r="P72" s="387"/>
      <c r="Q72" s="387"/>
      <c r="R72" s="426"/>
      <c r="S72" s="419"/>
      <c r="T72" s="419"/>
      <c r="U72" s="426"/>
      <c r="V72" s="388"/>
      <c r="W72" s="330"/>
      <c r="X72" s="331"/>
      <c r="Y72" s="389"/>
      <c r="Z72" s="334"/>
      <c r="AA72" s="319"/>
      <c r="AB72" s="319"/>
      <c r="AC72" s="320"/>
      <c r="AD72" s="565"/>
    </row>
    <row r="73" spans="1:30" ht="75" customHeight="1">
      <c r="A73" s="143" t="s">
        <v>569</v>
      </c>
      <c r="B73" s="425" t="s">
        <v>323</v>
      </c>
      <c r="C73" s="425" t="s">
        <v>315</v>
      </c>
      <c r="D73" s="425" t="s">
        <v>316</v>
      </c>
      <c r="E73" s="425" t="s">
        <v>324</v>
      </c>
      <c r="F73" s="425" t="s">
        <v>561</v>
      </c>
      <c r="G73" s="425" t="s">
        <v>38</v>
      </c>
      <c r="H73" s="26" t="s">
        <v>562</v>
      </c>
      <c r="I73" s="26" t="s">
        <v>337</v>
      </c>
      <c r="J73" s="373" t="s">
        <v>40</v>
      </c>
      <c r="K73" s="405" t="s">
        <v>63</v>
      </c>
      <c r="L73" s="411" t="s">
        <v>42</v>
      </c>
      <c r="M73" s="500" t="s">
        <v>54</v>
      </c>
      <c r="N73" s="411" t="s">
        <v>42</v>
      </c>
      <c r="O73" s="381" t="s">
        <v>43</v>
      </c>
      <c r="P73" s="48" t="s">
        <v>339</v>
      </c>
      <c r="Q73" s="48" t="s">
        <v>563</v>
      </c>
      <c r="R73" s="26" t="s">
        <v>340</v>
      </c>
      <c r="S73" s="220">
        <v>43831</v>
      </c>
      <c r="T73" s="220">
        <v>44196</v>
      </c>
      <c r="U73" s="425" t="s">
        <v>351</v>
      </c>
      <c r="V73" s="386" t="s">
        <v>671</v>
      </c>
      <c r="W73" s="326" t="s">
        <v>726</v>
      </c>
      <c r="X73" s="254">
        <v>0.66</v>
      </c>
      <c r="Y73" s="255">
        <v>4</v>
      </c>
      <c r="Z73" s="195">
        <v>1</v>
      </c>
      <c r="AA73" s="178">
        <f>0.5/1</f>
        <v>0.5</v>
      </c>
      <c r="AB73" s="178"/>
      <c r="AC73" s="201" t="s">
        <v>800</v>
      </c>
      <c r="AD73" s="225" t="s">
        <v>877</v>
      </c>
    </row>
    <row r="74" spans="1:30" ht="75" customHeight="1">
      <c r="A74" s="143" t="s">
        <v>569</v>
      </c>
      <c r="B74" s="426"/>
      <c r="C74" s="426"/>
      <c r="D74" s="426"/>
      <c r="E74" s="426"/>
      <c r="F74" s="426"/>
      <c r="G74" s="426"/>
      <c r="H74" s="26" t="s">
        <v>332</v>
      </c>
      <c r="I74" s="26" t="s">
        <v>338</v>
      </c>
      <c r="J74" s="373"/>
      <c r="K74" s="406"/>
      <c r="L74" s="412"/>
      <c r="M74" s="412"/>
      <c r="N74" s="412"/>
      <c r="O74" s="382"/>
      <c r="P74" s="48" t="s">
        <v>339</v>
      </c>
      <c r="Q74" s="48" t="s">
        <v>563</v>
      </c>
      <c r="R74" s="26" t="s">
        <v>340</v>
      </c>
      <c r="S74" s="220">
        <v>43831</v>
      </c>
      <c r="T74" s="220">
        <v>44196</v>
      </c>
      <c r="U74" s="426"/>
      <c r="V74" s="387"/>
      <c r="W74" s="327"/>
      <c r="X74" s="254">
        <v>0.66</v>
      </c>
      <c r="Y74" s="255">
        <v>4</v>
      </c>
      <c r="Z74" s="195">
        <v>1</v>
      </c>
      <c r="AA74" s="178">
        <f>0.5/1</f>
        <v>0.5</v>
      </c>
      <c r="AB74" s="178"/>
      <c r="AC74" s="201" t="s">
        <v>800</v>
      </c>
      <c r="AD74" s="225" t="s">
        <v>877</v>
      </c>
    </row>
    <row r="75" spans="1:30" ht="75" customHeight="1">
      <c r="A75" s="143" t="s">
        <v>569</v>
      </c>
      <c r="B75" s="426"/>
      <c r="C75" s="426"/>
      <c r="D75" s="426"/>
      <c r="E75" s="426"/>
      <c r="F75" s="426"/>
      <c r="G75" s="426"/>
      <c r="H75" s="166" t="s">
        <v>564</v>
      </c>
      <c r="I75" s="166" t="s">
        <v>565</v>
      </c>
      <c r="J75" s="373"/>
      <c r="K75" s="406"/>
      <c r="L75" s="412"/>
      <c r="M75" s="412"/>
      <c r="N75" s="412"/>
      <c r="O75" s="382"/>
      <c r="P75" s="164" t="s">
        <v>341</v>
      </c>
      <c r="Q75" s="164" t="s">
        <v>342</v>
      </c>
      <c r="R75" s="166" t="s">
        <v>340</v>
      </c>
      <c r="S75" s="221">
        <v>43831</v>
      </c>
      <c r="T75" s="221">
        <v>44196</v>
      </c>
      <c r="U75" s="426"/>
      <c r="V75" s="388"/>
      <c r="W75" s="328"/>
      <c r="X75" s="254">
        <v>0.66</v>
      </c>
      <c r="Y75" s="255">
        <v>4</v>
      </c>
      <c r="Z75" s="195">
        <v>1</v>
      </c>
      <c r="AA75" s="178">
        <v>0.66</v>
      </c>
      <c r="AB75" s="178"/>
      <c r="AC75" s="201" t="s">
        <v>861</v>
      </c>
      <c r="AD75" s="225" t="s">
        <v>877</v>
      </c>
    </row>
    <row r="76" spans="1:30" ht="75" customHeight="1">
      <c r="A76" s="1" t="s">
        <v>82</v>
      </c>
      <c r="B76" s="169" t="s">
        <v>141</v>
      </c>
      <c r="C76" s="169" t="s">
        <v>295</v>
      </c>
      <c r="D76" s="169" t="s">
        <v>147</v>
      </c>
      <c r="E76" s="169" t="s">
        <v>137</v>
      </c>
      <c r="F76" s="169" t="s">
        <v>138</v>
      </c>
      <c r="G76" s="169" t="s">
        <v>45</v>
      </c>
      <c r="H76" s="169" t="s">
        <v>139</v>
      </c>
      <c r="I76" s="1" t="s">
        <v>140</v>
      </c>
      <c r="J76" s="202" t="s">
        <v>144</v>
      </c>
      <c r="K76" s="202" t="s">
        <v>145</v>
      </c>
      <c r="L76" s="263" t="s">
        <v>42</v>
      </c>
      <c r="M76" s="202" t="s">
        <v>146</v>
      </c>
      <c r="N76" s="225" t="s">
        <v>145</v>
      </c>
      <c r="O76" s="202" t="s">
        <v>43</v>
      </c>
      <c r="P76" s="46" t="s">
        <v>142</v>
      </c>
      <c r="Q76" s="50" t="s">
        <v>143</v>
      </c>
      <c r="R76" s="1" t="s">
        <v>618</v>
      </c>
      <c r="S76" s="222">
        <v>43862</v>
      </c>
      <c r="T76" s="222">
        <v>44196</v>
      </c>
      <c r="U76" s="36" t="s">
        <v>572</v>
      </c>
      <c r="V76" s="46" t="s">
        <v>661</v>
      </c>
      <c r="W76" s="234" t="s">
        <v>727</v>
      </c>
      <c r="X76" s="235">
        <v>0.45839999999999997</v>
      </c>
      <c r="Y76" s="236">
        <v>14</v>
      </c>
      <c r="Z76" s="188">
        <v>0</v>
      </c>
      <c r="AA76" s="176">
        <v>0</v>
      </c>
      <c r="AB76" s="176" t="s">
        <v>787</v>
      </c>
      <c r="AC76" s="200" t="s">
        <v>801</v>
      </c>
      <c r="AD76" s="227" t="s">
        <v>876</v>
      </c>
    </row>
    <row r="77" spans="1:30" ht="75" customHeight="1">
      <c r="A77" s="1" t="s">
        <v>82</v>
      </c>
      <c r="B77" s="1" t="s">
        <v>84</v>
      </c>
      <c r="C77" s="169" t="s">
        <v>83</v>
      </c>
      <c r="D77" s="169" t="s">
        <v>147</v>
      </c>
      <c r="E77" s="1" t="s">
        <v>148</v>
      </c>
      <c r="F77" s="1" t="s">
        <v>149</v>
      </c>
      <c r="G77" s="169" t="s">
        <v>45</v>
      </c>
      <c r="H77" s="1" t="s">
        <v>150</v>
      </c>
      <c r="I77" s="1" t="s">
        <v>151</v>
      </c>
      <c r="J77" s="202" t="s">
        <v>144</v>
      </c>
      <c r="K77" s="202" t="s">
        <v>145</v>
      </c>
      <c r="L77" s="263" t="s">
        <v>42</v>
      </c>
      <c r="M77" s="202" t="s">
        <v>35</v>
      </c>
      <c r="N77" s="225" t="s">
        <v>54</v>
      </c>
      <c r="O77" s="202" t="s">
        <v>69</v>
      </c>
      <c r="P77" s="46" t="s">
        <v>152</v>
      </c>
      <c r="Q77" s="50" t="s">
        <v>153</v>
      </c>
      <c r="R77" s="1" t="s">
        <v>619</v>
      </c>
      <c r="S77" s="222">
        <v>43922</v>
      </c>
      <c r="T77" s="222">
        <v>44196</v>
      </c>
      <c r="U77" s="36" t="s">
        <v>588</v>
      </c>
      <c r="V77" s="46" t="s">
        <v>662</v>
      </c>
      <c r="W77" s="234" t="s">
        <v>728</v>
      </c>
      <c r="X77" s="235">
        <v>0.5</v>
      </c>
      <c r="Y77" s="236">
        <v>15</v>
      </c>
      <c r="Z77" s="188">
        <v>0</v>
      </c>
      <c r="AA77" s="176">
        <v>0</v>
      </c>
      <c r="AB77" s="176" t="s">
        <v>787</v>
      </c>
      <c r="AC77" s="200" t="s">
        <v>801</v>
      </c>
      <c r="AD77" s="227" t="s">
        <v>876</v>
      </c>
    </row>
    <row r="78" spans="1:30" ht="75" customHeight="1">
      <c r="A78" s="2" t="s">
        <v>82</v>
      </c>
      <c r="B78" s="498" t="s">
        <v>154</v>
      </c>
      <c r="C78" s="498" t="s">
        <v>83</v>
      </c>
      <c r="D78" s="498" t="s">
        <v>147</v>
      </c>
      <c r="E78" s="498" t="s">
        <v>155</v>
      </c>
      <c r="F78" s="498" t="s">
        <v>156</v>
      </c>
      <c r="G78" s="498" t="s">
        <v>47</v>
      </c>
      <c r="H78" s="1" t="s">
        <v>157</v>
      </c>
      <c r="I78" s="1" t="s">
        <v>159</v>
      </c>
      <c r="J78" s="372" t="s">
        <v>161</v>
      </c>
      <c r="K78" s="372" t="s">
        <v>79</v>
      </c>
      <c r="L78" s="383" t="s">
        <v>42</v>
      </c>
      <c r="M78" s="372" t="s">
        <v>58</v>
      </c>
      <c r="N78" s="383" t="s">
        <v>42</v>
      </c>
      <c r="O78" s="372" t="s">
        <v>43</v>
      </c>
      <c r="P78" s="46" t="s">
        <v>162</v>
      </c>
      <c r="Q78" s="50" t="s">
        <v>163</v>
      </c>
      <c r="R78" s="1" t="s">
        <v>619</v>
      </c>
      <c r="S78" s="222">
        <v>43862</v>
      </c>
      <c r="T78" s="222">
        <v>44012</v>
      </c>
      <c r="U78" s="36" t="s">
        <v>587</v>
      </c>
      <c r="V78" s="2" t="s">
        <v>663</v>
      </c>
      <c r="W78" s="234" t="s">
        <v>729</v>
      </c>
      <c r="X78" s="235">
        <v>1</v>
      </c>
      <c r="Y78" s="236">
        <v>16</v>
      </c>
      <c r="Z78" s="188">
        <v>1</v>
      </c>
      <c r="AA78" s="176">
        <v>1</v>
      </c>
      <c r="AB78" s="176"/>
      <c r="AC78" s="200" t="s">
        <v>888</v>
      </c>
      <c r="AD78" s="226" t="s">
        <v>875</v>
      </c>
    </row>
    <row r="79" spans="1:30" ht="75" customHeight="1">
      <c r="A79" s="2" t="s">
        <v>82</v>
      </c>
      <c r="B79" s="499"/>
      <c r="C79" s="499"/>
      <c r="D79" s="499"/>
      <c r="E79" s="499"/>
      <c r="F79" s="499"/>
      <c r="G79" s="499"/>
      <c r="H79" s="1" t="s">
        <v>158</v>
      </c>
      <c r="I79" s="1" t="s">
        <v>160</v>
      </c>
      <c r="J79" s="372"/>
      <c r="K79" s="372"/>
      <c r="L79" s="383"/>
      <c r="M79" s="372"/>
      <c r="N79" s="383"/>
      <c r="O79" s="372"/>
      <c r="P79" s="46" t="s">
        <v>164</v>
      </c>
      <c r="Q79" s="50" t="s">
        <v>165</v>
      </c>
      <c r="R79" s="1" t="s">
        <v>618</v>
      </c>
      <c r="S79" s="222">
        <v>43891</v>
      </c>
      <c r="T79" s="222">
        <v>44196</v>
      </c>
      <c r="U79" s="37" t="s">
        <v>586</v>
      </c>
      <c r="V79" s="82" t="s">
        <v>662</v>
      </c>
      <c r="W79" s="234" t="s">
        <v>730</v>
      </c>
      <c r="X79" s="235">
        <v>1</v>
      </c>
      <c r="Y79" s="236">
        <v>15</v>
      </c>
      <c r="Z79" s="188">
        <v>0</v>
      </c>
      <c r="AA79" s="176">
        <v>0</v>
      </c>
      <c r="AB79" s="176" t="s">
        <v>787</v>
      </c>
      <c r="AC79" s="200" t="s">
        <v>802</v>
      </c>
      <c r="AD79" s="227" t="s">
        <v>876</v>
      </c>
    </row>
    <row r="80" spans="1:30" ht="75" customHeight="1">
      <c r="A80" s="142" t="s">
        <v>566</v>
      </c>
      <c r="B80" s="445" t="s">
        <v>352</v>
      </c>
      <c r="C80" s="445" t="s">
        <v>83</v>
      </c>
      <c r="D80" s="445" t="s">
        <v>147</v>
      </c>
      <c r="E80" s="445" t="s">
        <v>353</v>
      </c>
      <c r="F80" s="445" t="s">
        <v>481</v>
      </c>
      <c r="G80" s="445" t="s">
        <v>477</v>
      </c>
      <c r="H80" s="34" t="s">
        <v>355</v>
      </c>
      <c r="I80" s="34" t="s">
        <v>356</v>
      </c>
      <c r="J80" s="370" t="s">
        <v>53</v>
      </c>
      <c r="K80" s="370" t="s">
        <v>37</v>
      </c>
      <c r="L80" s="416" t="s">
        <v>54</v>
      </c>
      <c r="M80" s="403" t="s">
        <v>54</v>
      </c>
      <c r="N80" s="379" t="s">
        <v>54</v>
      </c>
      <c r="O80" s="381" t="s">
        <v>81</v>
      </c>
      <c r="P80" s="414" t="s">
        <v>482</v>
      </c>
      <c r="Q80" s="414" t="s">
        <v>358</v>
      </c>
      <c r="R80" s="445" t="s">
        <v>620</v>
      </c>
      <c r="S80" s="452">
        <v>44044</v>
      </c>
      <c r="T80" s="452">
        <v>44196</v>
      </c>
      <c r="U80" s="445" t="s">
        <v>359</v>
      </c>
      <c r="V80" s="414" t="s">
        <v>664</v>
      </c>
      <c r="W80" s="570" t="s">
        <v>731</v>
      </c>
      <c r="X80" s="572">
        <v>0.3</v>
      </c>
      <c r="Y80" s="576">
        <v>5</v>
      </c>
      <c r="Z80" s="574">
        <v>1</v>
      </c>
      <c r="AA80" s="318">
        <f>1/4</f>
        <v>0.25</v>
      </c>
      <c r="AB80" s="318"/>
      <c r="AC80" s="320" t="s">
        <v>862</v>
      </c>
      <c r="AD80" s="458" t="s">
        <v>877</v>
      </c>
    </row>
    <row r="81" spans="1:30" ht="75" customHeight="1">
      <c r="A81" s="142" t="s">
        <v>566</v>
      </c>
      <c r="B81" s="446"/>
      <c r="C81" s="446"/>
      <c r="D81" s="446"/>
      <c r="E81" s="446"/>
      <c r="F81" s="446"/>
      <c r="G81" s="446"/>
      <c r="H81" s="34" t="s">
        <v>483</v>
      </c>
      <c r="I81" s="34" t="s">
        <v>357</v>
      </c>
      <c r="J81" s="371"/>
      <c r="K81" s="371"/>
      <c r="L81" s="417"/>
      <c r="M81" s="404"/>
      <c r="N81" s="380"/>
      <c r="O81" s="382"/>
      <c r="P81" s="415"/>
      <c r="Q81" s="415"/>
      <c r="R81" s="516"/>
      <c r="S81" s="453"/>
      <c r="T81" s="453"/>
      <c r="U81" s="446"/>
      <c r="V81" s="415"/>
      <c r="W81" s="571"/>
      <c r="X81" s="573"/>
      <c r="Y81" s="577"/>
      <c r="Z81" s="575"/>
      <c r="AA81" s="319"/>
      <c r="AB81" s="319"/>
      <c r="AC81" s="320"/>
      <c r="AD81" s="511"/>
    </row>
    <row r="82" spans="1:30" ht="75" customHeight="1">
      <c r="A82" s="34" t="s">
        <v>566</v>
      </c>
      <c r="B82" s="163" t="s">
        <v>354</v>
      </c>
      <c r="C82" s="163" t="s">
        <v>295</v>
      </c>
      <c r="D82" s="163" t="s">
        <v>147</v>
      </c>
      <c r="E82" s="163" t="s">
        <v>593</v>
      </c>
      <c r="F82" s="163" t="s">
        <v>484</v>
      </c>
      <c r="G82" s="163" t="s">
        <v>38</v>
      </c>
      <c r="H82" s="34" t="s">
        <v>360</v>
      </c>
      <c r="I82" s="34" t="s">
        <v>361</v>
      </c>
      <c r="J82" s="269" t="s">
        <v>32</v>
      </c>
      <c r="K82" s="270" t="s">
        <v>63</v>
      </c>
      <c r="L82" s="271" t="s">
        <v>362</v>
      </c>
      <c r="M82" s="272" t="s">
        <v>54</v>
      </c>
      <c r="N82" s="271" t="s">
        <v>42</v>
      </c>
      <c r="O82" s="273" t="s">
        <v>43</v>
      </c>
      <c r="P82" s="35" t="s">
        <v>363</v>
      </c>
      <c r="Q82" s="35" t="s">
        <v>313</v>
      </c>
      <c r="R82" s="34" t="s">
        <v>620</v>
      </c>
      <c r="S82" s="218">
        <v>43891</v>
      </c>
      <c r="T82" s="218">
        <v>44042</v>
      </c>
      <c r="U82" s="163" t="s">
        <v>485</v>
      </c>
      <c r="V82" s="81" t="s">
        <v>665</v>
      </c>
      <c r="W82" s="251" t="s">
        <v>732</v>
      </c>
      <c r="X82" s="252">
        <v>1</v>
      </c>
      <c r="Y82" s="253">
        <v>4</v>
      </c>
      <c r="Z82" s="194">
        <v>1</v>
      </c>
      <c r="AA82" s="178">
        <v>1</v>
      </c>
      <c r="AB82" s="178"/>
      <c r="AC82" s="201" t="s">
        <v>889</v>
      </c>
      <c r="AD82" s="226" t="s">
        <v>875</v>
      </c>
    </row>
    <row r="83" spans="1:30" ht="75" customHeight="1">
      <c r="A83" s="53" t="s">
        <v>486</v>
      </c>
      <c r="B83" s="52" t="s">
        <v>459</v>
      </c>
      <c r="C83" s="52" t="s">
        <v>205</v>
      </c>
      <c r="D83" s="52" t="s">
        <v>206</v>
      </c>
      <c r="E83" s="52" t="s">
        <v>460</v>
      </c>
      <c r="F83" s="52" t="s">
        <v>461</v>
      </c>
      <c r="G83" s="52" t="s">
        <v>45</v>
      </c>
      <c r="H83" s="53" t="s">
        <v>462</v>
      </c>
      <c r="I83" s="53" t="s">
        <v>211</v>
      </c>
      <c r="J83" s="269" t="s">
        <v>86</v>
      </c>
      <c r="K83" s="270" t="s">
        <v>37</v>
      </c>
      <c r="L83" s="271" t="s">
        <v>42</v>
      </c>
      <c r="M83" s="272" t="s">
        <v>58</v>
      </c>
      <c r="N83" s="271" t="s">
        <v>37</v>
      </c>
      <c r="O83" s="273" t="s">
        <v>69</v>
      </c>
      <c r="P83" s="54" t="s">
        <v>468</v>
      </c>
      <c r="Q83" s="54" t="s">
        <v>469</v>
      </c>
      <c r="R83" s="53" t="s">
        <v>214</v>
      </c>
      <c r="S83" s="223">
        <v>43831</v>
      </c>
      <c r="T83" s="223">
        <v>44074</v>
      </c>
      <c r="U83" s="52" t="s">
        <v>416</v>
      </c>
      <c r="V83" s="83" t="s">
        <v>863</v>
      </c>
      <c r="W83" s="256" t="s">
        <v>733</v>
      </c>
      <c r="X83" s="257">
        <v>1</v>
      </c>
      <c r="Y83" s="258">
        <v>1</v>
      </c>
      <c r="Z83" s="196">
        <v>1</v>
      </c>
      <c r="AA83" s="176">
        <f>0.5/1</f>
        <v>0.5</v>
      </c>
      <c r="AB83" s="176"/>
      <c r="AC83" s="200" t="s">
        <v>866</v>
      </c>
      <c r="AD83" s="203" t="s">
        <v>858</v>
      </c>
    </row>
    <row r="84" spans="1:30" ht="75" customHeight="1">
      <c r="A84" s="53" t="s">
        <v>486</v>
      </c>
      <c r="B84" s="52" t="s">
        <v>459</v>
      </c>
      <c r="C84" s="52" t="s">
        <v>205</v>
      </c>
      <c r="D84" s="52" t="s">
        <v>206</v>
      </c>
      <c r="E84" s="52" t="s">
        <v>463</v>
      </c>
      <c r="F84" s="52" t="s">
        <v>464</v>
      </c>
      <c r="G84" s="52" t="s">
        <v>38</v>
      </c>
      <c r="H84" s="53" t="s">
        <v>465</v>
      </c>
      <c r="I84" s="53" t="s">
        <v>211</v>
      </c>
      <c r="J84" s="269" t="s">
        <v>32</v>
      </c>
      <c r="K84" s="270" t="s">
        <v>79</v>
      </c>
      <c r="L84" s="274" t="s">
        <v>80</v>
      </c>
      <c r="M84" s="272" t="s">
        <v>58</v>
      </c>
      <c r="N84" s="274" t="s">
        <v>80</v>
      </c>
      <c r="O84" s="273" t="s">
        <v>81</v>
      </c>
      <c r="P84" s="54" t="s">
        <v>470</v>
      </c>
      <c r="Q84" s="54" t="s">
        <v>213</v>
      </c>
      <c r="R84" s="53" t="s">
        <v>214</v>
      </c>
      <c r="S84" s="223">
        <v>43831</v>
      </c>
      <c r="T84" s="223">
        <v>44074</v>
      </c>
      <c r="U84" s="52" t="s">
        <v>416</v>
      </c>
      <c r="V84" s="83" t="s">
        <v>864</v>
      </c>
      <c r="W84" s="256" t="s">
        <v>734</v>
      </c>
      <c r="X84" s="257">
        <v>1</v>
      </c>
      <c r="Y84" s="258" t="s">
        <v>689</v>
      </c>
      <c r="Z84" s="196">
        <v>1</v>
      </c>
      <c r="AA84" s="176">
        <v>1</v>
      </c>
      <c r="AB84" s="176"/>
      <c r="AC84" s="200" t="s">
        <v>803</v>
      </c>
      <c r="AD84" s="226" t="s">
        <v>875</v>
      </c>
    </row>
    <row r="85" spans="1:30" ht="75" customHeight="1">
      <c r="A85" s="53" t="s">
        <v>486</v>
      </c>
      <c r="B85" s="52" t="s">
        <v>459</v>
      </c>
      <c r="C85" s="52" t="s">
        <v>205</v>
      </c>
      <c r="D85" s="52" t="s">
        <v>206</v>
      </c>
      <c r="E85" s="52" t="s">
        <v>466</v>
      </c>
      <c r="F85" s="52" t="s">
        <v>467</v>
      </c>
      <c r="G85" s="52" t="s">
        <v>38</v>
      </c>
      <c r="H85" s="53" t="s">
        <v>210</v>
      </c>
      <c r="I85" s="53" t="s">
        <v>211</v>
      </c>
      <c r="J85" s="269" t="s">
        <v>32</v>
      </c>
      <c r="K85" s="270" t="s">
        <v>79</v>
      </c>
      <c r="L85" s="274" t="s">
        <v>80</v>
      </c>
      <c r="M85" s="272" t="s">
        <v>58</v>
      </c>
      <c r="N85" s="274" t="s">
        <v>80</v>
      </c>
      <c r="O85" s="273" t="s">
        <v>81</v>
      </c>
      <c r="P85" s="54" t="s">
        <v>471</v>
      </c>
      <c r="Q85" s="54" t="s">
        <v>213</v>
      </c>
      <c r="R85" s="53" t="s">
        <v>214</v>
      </c>
      <c r="S85" s="223">
        <v>43831</v>
      </c>
      <c r="T85" s="223">
        <v>44074</v>
      </c>
      <c r="U85" s="53" t="s">
        <v>416</v>
      </c>
      <c r="V85" s="54" t="s">
        <v>865</v>
      </c>
      <c r="W85" s="256" t="s">
        <v>734</v>
      </c>
      <c r="X85" s="257">
        <v>1</v>
      </c>
      <c r="Y85" s="259" t="s">
        <v>689</v>
      </c>
      <c r="Z85" s="196">
        <v>1</v>
      </c>
      <c r="AA85" s="176">
        <v>1</v>
      </c>
      <c r="AB85" s="176"/>
      <c r="AC85" s="200" t="s">
        <v>803</v>
      </c>
      <c r="AD85" s="226" t="s">
        <v>875</v>
      </c>
    </row>
    <row r="86" spans="1:30" ht="75" customHeight="1">
      <c r="A86" s="144" t="s">
        <v>567</v>
      </c>
      <c r="B86" s="401" t="s">
        <v>487</v>
      </c>
      <c r="C86" s="401" t="s">
        <v>87</v>
      </c>
      <c r="D86" s="401" t="s">
        <v>88</v>
      </c>
      <c r="E86" s="401" t="s">
        <v>241</v>
      </c>
      <c r="F86" s="401" t="s">
        <v>242</v>
      </c>
      <c r="G86" s="401" t="s">
        <v>45</v>
      </c>
      <c r="H86" s="5" t="s">
        <v>243</v>
      </c>
      <c r="I86" s="5" t="s">
        <v>488</v>
      </c>
      <c r="J86" s="372" t="s">
        <v>86</v>
      </c>
      <c r="K86" s="372" t="s">
        <v>54</v>
      </c>
      <c r="L86" s="383" t="s">
        <v>42</v>
      </c>
      <c r="M86" s="372" t="s">
        <v>58</v>
      </c>
      <c r="N86" s="491" t="s">
        <v>54</v>
      </c>
      <c r="O86" s="372" t="s">
        <v>43</v>
      </c>
      <c r="P86" s="21" t="s">
        <v>244</v>
      </c>
      <c r="Q86" s="43" t="s">
        <v>245</v>
      </c>
      <c r="R86" s="18" t="s">
        <v>87</v>
      </c>
      <c r="S86" s="206">
        <v>43831</v>
      </c>
      <c r="T86" s="206">
        <v>44196</v>
      </c>
      <c r="U86" s="7" t="s">
        <v>255</v>
      </c>
      <c r="V86" s="204" t="s">
        <v>867</v>
      </c>
      <c r="W86" s="260" t="s">
        <v>868</v>
      </c>
      <c r="X86" s="241">
        <v>0.67</v>
      </c>
      <c r="Y86" s="261">
        <v>4</v>
      </c>
      <c r="Z86" s="190">
        <v>0</v>
      </c>
      <c r="AA86" s="178">
        <v>0</v>
      </c>
      <c r="AB86" s="178" t="s">
        <v>680</v>
      </c>
      <c r="AC86" s="201" t="s">
        <v>804</v>
      </c>
      <c r="AD86" s="227" t="s">
        <v>876</v>
      </c>
    </row>
    <row r="87" spans="1:30" ht="75" customHeight="1">
      <c r="A87" s="144" t="s">
        <v>567</v>
      </c>
      <c r="B87" s="402"/>
      <c r="C87" s="402"/>
      <c r="D87" s="402"/>
      <c r="E87" s="402"/>
      <c r="F87" s="402"/>
      <c r="G87" s="402"/>
      <c r="H87" s="5" t="s">
        <v>246</v>
      </c>
      <c r="I87" s="5" t="s">
        <v>89</v>
      </c>
      <c r="J87" s="372"/>
      <c r="K87" s="372"/>
      <c r="L87" s="383"/>
      <c r="M87" s="372"/>
      <c r="N87" s="480"/>
      <c r="O87" s="372"/>
      <c r="P87" s="21" t="s">
        <v>247</v>
      </c>
      <c r="Q87" s="43" t="s">
        <v>248</v>
      </c>
      <c r="R87" s="18" t="s">
        <v>87</v>
      </c>
      <c r="S87" s="206">
        <v>43862</v>
      </c>
      <c r="T87" s="206">
        <v>43982</v>
      </c>
      <c r="U87" s="7" t="s">
        <v>256</v>
      </c>
      <c r="V87" s="204" t="s">
        <v>672</v>
      </c>
      <c r="W87" s="262" t="s">
        <v>689</v>
      </c>
      <c r="X87" s="241">
        <v>0</v>
      </c>
      <c r="Y87" s="261" t="s">
        <v>689</v>
      </c>
      <c r="Z87" s="190">
        <v>0</v>
      </c>
      <c r="AA87" s="178">
        <v>0</v>
      </c>
      <c r="AB87" s="178" t="s">
        <v>787</v>
      </c>
      <c r="AC87" s="201" t="s">
        <v>805</v>
      </c>
      <c r="AD87" s="203" t="s">
        <v>858</v>
      </c>
    </row>
    <row r="88" spans="1:30" ht="75" customHeight="1">
      <c r="A88" s="144" t="s">
        <v>567</v>
      </c>
      <c r="B88" s="401" t="s">
        <v>90</v>
      </c>
      <c r="C88" s="401" t="s">
        <v>87</v>
      </c>
      <c r="D88" s="401" t="s">
        <v>88</v>
      </c>
      <c r="E88" s="401" t="s">
        <v>249</v>
      </c>
      <c r="F88" s="401" t="s">
        <v>250</v>
      </c>
      <c r="G88" s="401" t="s">
        <v>45</v>
      </c>
      <c r="H88" s="5" t="s">
        <v>251</v>
      </c>
      <c r="I88" s="5" t="s">
        <v>252</v>
      </c>
      <c r="J88" s="372" t="s">
        <v>93</v>
      </c>
      <c r="K88" s="436" t="s">
        <v>54</v>
      </c>
      <c r="L88" s="438" t="s">
        <v>80</v>
      </c>
      <c r="M88" s="436" t="s">
        <v>54</v>
      </c>
      <c r="N88" s="458" t="s">
        <v>54</v>
      </c>
      <c r="O88" s="436" t="s">
        <v>81</v>
      </c>
      <c r="P88" s="21" t="s">
        <v>869</v>
      </c>
      <c r="Q88" s="43" t="s">
        <v>489</v>
      </c>
      <c r="R88" s="18" t="s">
        <v>87</v>
      </c>
      <c r="S88" s="206">
        <v>43891</v>
      </c>
      <c r="T88" s="206">
        <v>44196</v>
      </c>
      <c r="U88" s="7" t="s">
        <v>257</v>
      </c>
      <c r="V88" s="384" t="s">
        <v>673</v>
      </c>
      <c r="W88" s="578" t="s">
        <v>735</v>
      </c>
      <c r="X88" s="241">
        <v>0.67</v>
      </c>
      <c r="Y88" s="261">
        <v>2</v>
      </c>
      <c r="Z88" s="190">
        <v>1</v>
      </c>
      <c r="AA88" s="178">
        <v>1</v>
      </c>
      <c r="AB88" s="178"/>
      <c r="AC88" s="201" t="s">
        <v>806</v>
      </c>
      <c r="AD88" s="226" t="s">
        <v>875</v>
      </c>
    </row>
    <row r="89" spans="1:30" ht="75" customHeight="1">
      <c r="A89" s="144" t="s">
        <v>567</v>
      </c>
      <c r="B89" s="402"/>
      <c r="C89" s="402"/>
      <c r="D89" s="402"/>
      <c r="E89" s="402"/>
      <c r="F89" s="402"/>
      <c r="G89" s="402"/>
      <c r="H89" s="5" t="s">
        <v>253</v>
      </c>
      <c r="I89" s="5" t="s">
        <v>254</v>
      </c>
      <c r="J89" s="372"/>
      <c r="K89" s="437"/>
      <c r="L89" s="439"/>
      <c r="M89" s="437"/>
      <c r="N89" s="459"/>
      <c r="O89" s="437"/>
      <c r="P89" s="21" t="s">
        <v>869</v>
      </c>
      <c r="Q89" s="43" t="s">
        <v>489</v>
      </c>
      <c r="R89" s="18" t="s">
        <v>87</v>
      </c>
      <c r="S89" s="206">
        <v>43831</v>
      </c>
      <c r="T89" s="206">
        <v>44196</v>
      </c>
      <c r="U89" s="7" t="s">
        <v>257</v>
      </c>
      <c r="V89" s="384"/>
      <c r="W89" s="578"/>
      <c r="X89" s="241">
        <v>0.67</v>
      </c>
      <c r="Y89" s="261">
        <v>2</v>
      </c>
      <c r="Z89" s="190">
        <v>1</v>
      </c>
      <c r="AA89" s="178">
        <v>1</v>
      </c>
      <c r="AB89" s="178"/>
      <c r="AC89" s="201" t="s">
        <v>807</v>
      </c>
      <c r="AD89" s="226" t="s">
        <v>875</v>
      </c>
    </row>
    <row r="90" spans="1:30" ht="75" customHeight="1">
      <c r="A90" s="144" t="s">
        <v>567</v>
      </c>
      <c r="B90" s="401" t="s">
        <v>490</v>
      </c>
      <c r="C90" s="401" t="s">
        <v>88</v>
      </c>
      <c r="D90" s="401" t="s">
        <v>87</v>
      </c>
      <c r="E90" s="401" t="s">
        <v>258</v>
      </c>
      <c r="F90" s="401" t="s">
        <v>491</v>
      </c>
      <c r="G90" s="401" t="s">
        <v>38</v>
      </c>
      <c r="H90" s="401" t="s">
        <v>492</v>
      </c>
      <c r="I90" s="5" t="s">
        <v>92</v>
      </c>
      <c r="J90" s="372" t="s">
        <v>86</v>
      </c>
      <c r="K90" s="372" t="s">
        <v>79</v>
      </c>
      <c r="L90" s="385" t="s">
        <v>80</v>
      </c>
      <c r="M90" s="372" t="s">
        <v>58</v>
      </c>
      <c r="N90" s="385" t="s">
        <v>80</v>
      </c>
      <c r="O90" s="372" t="s">
        <v>81</v>
      </c>
      <c r="P90" s="21" t="s">
        <v>260</v>
      </c>
      <c r="Q90" s="43" t="s">
        <v>570</v>
      </c>
      <c r="R90" s="18" t="s">
        <v>87</v>
      </c>
      <c r="S90" s="206">
        <v>43862</v>
      </c>
      <c r="T90" s="206">
        <v>44196</v>
      </c>
      <c r="U90" s="7" t="s">
        <v>264</v>
      </c>
      <c r="V90" s="205" t="s">
        <v>674</v>
      </c>
      <c r="W90" s="260" t="s">
        <v>736</v>
      </c>
      <c r="X90" s="241">
        <v>0.67</v>
      </c>
      <c r="Y90" s="261">
        <v>6</v>
      </c>
      <c r="Z90" s="190">
        <v>1</v>
      </c>
      <c r="AA90" s="178">
        <f>1/3</f>
        <v>0.33333333333333331</v>
      </c>
      <c r="AB90" s="178"/>
      <c r="AC90" s="201" t="s">
        <v>870</v>
      </c>
      <c r="AD90" s="227" t="s">
        <v>876</v>
      </c>
    </row>
    <row r="91" spans="1:30" ht="75" customHeight="1">
      <c r="A91" s="144" t="s">
        <v>567</v>
      </c>
      <c r="B91" s="496"/>
      <c r="C91" s="496"/>
      <c r="D91" s="496"/>
      <c r="E91" s="496"/>
      <c r="F91" s="496"/>
      <c r="G91" s="496"/>
      <c r="H91" s="402"/>
      <c r="I91" s="5" t="s">
        <v>94</v>
      </c>
      <c r="J91" s="372"/>
      <c r="K91" s="372"/>
      <c r="L91" s="385"/>
      <c r="M91" s="372"/>
      <c r="N91" s="385"/>
      <c r="O91" s="372"/>
      <c r="P91" s="21" t="s">
        <v>261</v>
      </c>
      <c r="Q91" s="43" t="s">
        <v>263</v>
      </c>
      <c r="R91" s="18" t="s">
        <v>87</v>
      </c>
      <c r="S91" s="206">
        <v>43862</v>
      </c>
      <c r="T91" s="206">
        <v>44196</v>
      </c>
      <c r="U91" s="7" t="s">
        <v>265</v>
      </c>
      <c r="V91" s="205"/>
      <c r="W91" s="262" t="s">
        <v>689</v>
      </c>
      <c r="X91" s="241">
        <v>0</v>
      </c>
      <c r="Y91" s="261" t="s">
        <v>689</v>
      </c>
      <c r="Z91" s="190">
        <v>0</v>
      </c>
      <c r="AA91" s="178">
        <v>0</v>
      </c>
      <c r="AB91" s="178" t="s">
        <v>787</v>
      </c>
      <c r="AC91" s="201" t="s">
        <v>808</v>
      </c>
      <c r="AD91" s="227" t="s">
        <v>876</v>
      </c>
    </row>
    <row r="92" spans="1:30" ht="75" customHeight="1">
      <c r="A92" s="144" t="s">
        <v>567</v>
      </c>
      <c r="B92" s="496"/>
      <c r="C92" s="496"/>
      <c r="D92" s="496"/>
      <c r="E92" s="496"/>
      <c r="F92" s="496"/>
      <c r="G92" s="496"/>
      <c r="H92" s="399" t="s">
        <v>259</v>
      </c>
      <c r="I92" s="5" t="s">
        <v>95</v>
      </c>
      <c r="J92" s="372"/>
      <c r="K92" s="372"/>
      <c r="L92" s="385"/>
      <c r="M92" s="372"/>
      <c r="N92" s="385"/>
      <c r="O92" s="372"/>
      <c r="P92" s="454" t="s">
        <v>262</v>
      </c>
      <c r="Q92" s="456" t="s">
        <v>60</v>
      </c>
      <c r="R92" s="510" t="s">
        <v>87</v>
      </c>
      <c r="S92" s="512">
        <v>43891</v>
      </c>
      <c r="T92" s="512">
        <v>43951</v>
      </c>
      <c r="U92" s="460" t="s">
        <v>60</v>
      </c>
      <c r="V92" s="508"/>
      <c r="W92" s="579" t="s">
        <v>689</v>
      </c>
      <c r="X92" s="356">
        <v>0</v>
      </c>
      <c r="Y92" s="360" t="s">
        <v>689</v>
      </c>
      <c r="Z92" s="358">
        <v>0</v>
      </c>
      <c r="AA92" s="318">
        <v>0</v>
      </c>
      <c r="AB92" s="318" t="s">
        <v>787</v>
      </c>
      <c r="AC92" s="320" t="s">
        <v>809</v>
      </c>
      <c r="AD92" s="566" t="s">
        <v>858</v>
      </c>
    </row>
    <row r="93" spans="1:30" ht="75" customHeight="1">
      <c r="A93" s="144" t="s">
        <v>567</v>
      </c>
      <c r="B93" s="402"/>
      <c r="C93" s="402"/>
      <c r="D93" s="402"/>
      <c r="E93" s="402"/>
      <c r="F93" s="402"/>
      <c r="G93" s="402"/>
      <c r="H93" s="400"/>
      <c r="I93" s="5" t="s">
        <v>96</v>
      </c>
      <c r="J93" s="372"/>
      <c r="K93" s="372"/>
      <c r="L93" s="385"/>
      <c r="M93" s="372"/>
      <c r="N93" s="385"/>
      <c r="O93" s="372"/>
      <c r="P93" s="455"/>
      <c r="Q93" s="457"/>
      <c r="R93" s="511"/>
      <c r="S93" s="513"/>
      <c r="T93" s="513"/>
      <c r="U93" s="461"/>
      <c r="V93" s="509"/>
      <c r="W93" s="580"/>
      <c r="X93" s="357"/>
      <c r="Y93" s="361"/>
      <c r="Z93" s="359"/>
      <c r="AA93" s="319"/>
      <c r="AB93" s="319"/>
      <c r="AC93" s="320"/>
      <c r="AD93" s="567"/>
    </row>
    <row r="94" spans="1:30" s="56" customFormat="1" ht="75" customHeight="1">
      <c r="A94" s="12" t="s">
        <v>207</v>
      </c>
      <c r="B94" s="12" t="s">
        <v>204</v>
      </c>
      <c r="C94" s="12" t="s">
        <v>205</v>
      </c>
      <c r="D94" s="12" t="s">
        <v>206</v>
      </c>
      <c r="E94" s="12" t="s">
        <v>208</v>
      </c>
      <c r="F94" s="12" t="s">
        <v>209</v>
      </c>
      <c r="G94" s="12" t="s">
        <v>45</v>
      </c>
      <c r="H94" s="12" t="s">
        <v>210</v>
      </c>
      <c r="I94" s="12" t="s">
        <v>211</v>
      </c>
      <c r="J94" s="20" t="s">
        <v>53</v>
      </c>
      <c r="K94" s="20" t="s">
        <v>33</v>
      </c>
      <c r="L94" s="275" t="s">
        <v>34</v>
      </c>
      <c r="M94" s="20" t="s">
        <v>58</v>
      </c>
      <c r="N94" s="275" t="s">
        <v>34</v>
      </c>
      <c r="O94" s="20" t="s">
        <v>36</v>
      </c>
      <c r="P94" s="49" t="s">
        <v>212</v>
      </c>
      <c r="Q94" s="49" t="s">
        <v>213</v>
      </c>
      <c r="R94" s="12" t="s">
        <v>214</v>
      </c>
      <c r="S94" s="224">
        <v>43831</v>
      </c>
      <c r="T94" s="224">
        <v>44074</v>
      </c>
      <c r="U94" s="23" t="s">
        <v>416</v>
      </c>
      <c r="V94" s="84" t="s">
        <v>871</v>
      </c>
      <c r="W94" s="58" t="s">
        <v>737</v>
      </c>
      <c r="X94" s="123">
        <v>1</v>
      </c>
      <c r="Y94" s="101">
        <v>1</v>
      </c>
      <c r="Z94" s="100">
        <v>1</v>
      </c>
      <c r="AA94" s="176">
        <v>1</v>
      </c>
      <c r="AB94" s="176"/>
      <c r="AC94" s="200" t="s">
        <v>811</v>
      </c>
      <c r="AD94" s="226" t="s">
        <v>875</v>
      </c>
    </row>
    <row r="95" spans="1:30" ht="75" customHeight="1">
      <c r="A95" s="12" t="s">
        <v>207</v>
      </c>
      <c r="B95" s="12" t="s">
        <v>204</v>
      </c>
      <c r="C95" s="12" t="s">
        <v>205</v>
      </c>
      <c r="D95" s="12" t="s">
        <v>206</v>
      </c>
      <c r="E95" s="12" t="s">
        <v>215</v>
      </c>
      <c r="F95" s="12" t="s">
        <v>216</v>
      </c>
      <c r="G95" s="12" t="s">
        <v>38</v>
      </c>
      <c r="H95" s="12" t="s">
        <v>217</v>
      </c>
      <c r="I95" s="12" t="s">
        <v>218</v>
      </c>
      <c r="J95" s="20" t="s">
        <v>40</v>
      </c>
      <c r="K95" s="20" t="s">
        <v>63</v>
      </c>
      <c r="L95" s="62" t="s">
        <v>42</v>
      </c>
      <c r="M95" s="20" t="s">
        <v>58</v>
      </c>
      <c r="N95" s="62" t="s">
        <v>42</v>
      </c>
      <c r="O95" s="20" t="s">
        <v>43</v>
      </c>
      <c r="P95" s="49" t="s">
        <v>219</v>
      </c>
      <c r="Q95" s="49" t="s">
        <v>220</v>
      </c>
      <c r="R95" s="12" t="s">
        <v>214</v>
      </c>
      <c r="S95" s="224">
        <v>43831</v>
      </c>
      <c r="T95" s="224">
        <v>44074</v>
      </c>
      <c r="U95" s="23" t="s">
        <v>419</v>
      </c>
      <c r="V95" s="84" t="s">
        <v>655</v>
      </c>
      <c r="W95" s="58" t="s">
        <v>738</v>
      </c>
      <c r="X95" s="123">
        <v>1</v>
      </c>
      <c r="Y95" s="101">
        <v>2</v>
      </c>
      <c r="Z95" s="100">
        <v>1</v>
      </c>
      <c r="AA95" s="176">
        <v>1</v>
      </c>
      <c r="AB95" s="176"/>
      <c r="AC95" s="200" t="s">
        <v>812</v>
      </c>
      <c r="AD95" s="226" t="s">
        <v>875</v>
      </c>
    </row>
    <row r="96" spans="1:30" ht="75" customHeight="1">
      <c r="A96" s="145" t="s">
        <v>423</v>
      </c>
      <c r="B96" s="423" t="s">
        <v>424</v>
      </c>
      <c r="C96" s="423" t="s">
        <v>240</v>
      </c>
      <c r="D96" s="423" t="s">
        <v>425</v>
      </c>
      <c r="E96" s="423" t="s">
        <v>426</v>
      </c>
      <c r="F96" s="423" t="s">
        <v>427</v>
      </c>
      <c r="G96" s="423" t="s">
        <v>45</v>
      </c>
      <c r="H96" s="51" t="s">
        <v>428</v>
      </c>
      <c r="I96" s="51" t="s">
        <v>493</v>
      </c>
      <c r="J96" s="440" t="s">
        <v>53</v>
      </c>
      <c r="K96" s="390" t="s">
        <v>37</v>
      </c>
      <c r="L96" s="441" t="s">
        <v>54</v>
      </c>
      <c r="M96" s="390" t="s">
        <v>58</v>
      </c>
      <c r="N96" s="451" t="s">
        <v>34</v>
      </c>
      <c r="O96" s="390" t="s">
        <v>36</v>
      </c>
      <c r="P96" s="393" t="s">
        <v>429</v>
      </c>
      <c r="Q96" s="393" t="s">
        <v>430</v>
      </c>
      <c r="R96" s="423" t="s">
        <v>431</v>
      </c>
      <c r="S96" s="448">
        <v>43864</v>
      </c>
      <c r="T96" s="448">
        <v>44196</v>
      </c>
      <c r="U96" s="423" t="s">
        <v>494</v>
      </c>
      <c r="V96" s="545" t="s">
        <v>873</v>
      </c>
      <c r="W96" s="374" t="s">
        <v>739</v>
      </c>
      <c r="X96" s="363">
        <v>0</v>
      </c>
      <c r="Y96" s="366" t="s">
        <v>689</v>
      </c>
      <c r="Z96" s="364">
        <v>0</v>
      </c>
      <c r="AA96" s="367">
        <v>0</v>
      </c>
      <c r="AB96" s="367"/>
      <c r="AC96" s="369" t="s">
        <v>813</v>
      </c>
      <c r="AD96" s="552" t="s">
        <v>876</v>
      </c>
    </row>
    <row r="97" spans="1:30" ht="75" customHeight="1">
      <c r="A97" s="145" t="s">
        <v>423</v>
      </c>
      <c r="B97" s="442"/>
      <c r="C97" s="442"/>
      <c r="D97" s="442"/>
      <c r="E97" s="442"/>
      <c r="F97" s="442"/>
      <c r="G97" s="442"/>
      <c r="H97" s="51" t="s">
        <v>432</v>
      </c>
      <c r="I97" s="51" t="s">
        <v>433</v>
      </c>
      <c r="J97" s="440"/>
      <c r="K97" s="390"/>
      <c r="L97" s="441"/>
      <c r="M97" s="390"/>
      <c r="N97" s="392"/>
      <c r="O97" s="390"/>
      <c r="P97" s="447"/>
      <c r="Q97" s="447"/>
      <c r="R97" s="442"/>
      <c r="S97" s="449"/>
      <c r="T97" s="449"/>
      <c r="U97" s="442"/>
      <c r="V97" s="546"/>
      <c r="W97" s="375"/>
      <c r="X97" s="363"/>
      <c r="Y97" s="366"/>
      <c r="Z97" s="377"/>
      <c r="AA97" s="378"/>
      <c r="AB97" s="378"/>
      <c r="AC97" s="369"/>
      <c r="AD97" s="553"/>
    </row>
    <row r="98" spans="1:30" ht="75" customHeight="1">
      <c r="A98" s="145" t="s">
        <v>423</v>
      </c>
      <c r="B98" s="442"/>
      <c r="C98" s="442"/>
      <c r="D98" s="442"/>
      <c r="E98" s="442"/>
      <c r="F98" s="442"/>
      <c r="G98" s="442"/>
      <c r="H98" s="51" t="s">
        <v>434</v>
      </c>
      <c r="I98" s="51" t="s">
        <v>435</v>
      </c>
      <c r="J98" s="440"/>
      <c r="K98" s="390"/>
      <c r="L98" s="441"/>
      <c r="M98" s="390"/>
      <c r="N98" s="392"/>
      <c r="O98" s="390"/>
      <c r="P98" s="447"/>
      <c r="Q98" s="447"/>
      <c r="R98" s="442"/>
      <c r="S98" s="449"/>
      <c r="T98" s="449"/>
      <c r="U98" s="442"/>
      <c r="V98" s="546"/>
      <c r="W98" s="375"/>
      <c r="X98" s="363"/>
      <c r="Y98" s="366"/>
      <c r="Z98" s="377"/>
      <c r="AA98" s="378"/>
      <c r="AB98" s="378"/>
      <c r="AC98" s="369"/>
      <c r="AD98" s="553"/>
    </row>
    <row r="99" spans="1:30" ht="75" customHeight="1">
      <c r="A99" s="145" t="s">
        <v>423</v>
      </c>
      <c r="B99" s="424"/>
      <c r="C99" s="424"/>
      <c r="D99" s="424"/>
      <c r="E99" s="424"/>
      <c r="F99" s="424"/>
      <c r="G99" s="424"/>
      <c r="H99" s="51" t="s">
        <v>436</v>
      </c>
      <c r="I99" s="51" t="s">
        <v>435</v>
      </c>
      <c r="J99" s="440"/>
      <c r="K99" s="390"/>
      <c r="L99" s="441"/>
      <c r="M99" s="390"/>
      <c r="N99" s="392"/>
      <c r="O99" s="390"/>
      <c r="P99" s="394"/>
      <c r="Q99" s="394"/>
      <c r="R99" s="424"/>
      <c r="S99" s="450"/>
      <c r="T99" s="450"/>
      <c r="U99" s="424"/>
      <c r="V99" s="547"/>
      <c r="W99" s="376"/>
      <c r="X99" s="363"/>
      <c r="Y99" s="366"/>
      <c r="Z99" s="365"/>
      <c r="AA99" s="368"/>
      <c r="AB99" s="368"/>
      <c r="AC99" s="369"/>
      <c r="AD99" s="554"/>
    </row>
    <row r="100" spans="1:30" ht="75" customHeight="1">
      <c r="A100" s="145" t="str">
        <f>A96</f>
        <v>16. Evaluación de la Gestión</v>
      </c>
      <c r="B100" s="423" t="str">
        <f t="shared" ref="B100:D100" si="1">B96</f>
        <v>Auditoría Interna y Visitas</v>
      </c>
      <c r="C100" s="423" t="str">
        <f t="shared" si="1"/>
        <v>Asesoría de Control Interno</v>
      </c>
      <c r="D100" s="423" t="str">
        <f t="shared" si="1"/>
        <v>Asesor(a) de Control Interno</v>
      </c>
      <c r="E100" s="423" t="s">
        <v>437</v>
      </c>
      <c r="F100" s="423" t="s">
        <v>438</v>
      </c>
      <c r="G100" s="423" t="s">
        <v>38</v>
      </c>
      <c r="H100" s="51" t="s">
        <v>495</v>
      </c>
      <c r="I100" s="51" t="s">
        <v>439</v>
      </c>
      <c r="J100" s="390" t="s">
        <v>40</v>
      </c>
      <c r="K100" s="390" t="s">
        <v>63</v>
      </c>
      <c r="L100" s="391" t="s">
        <v>42</v>
      </c>
      <c r="M100" s="390" t="s">
        <v>58</v>
      </c>
      <c r="N100" s="391" t="s">
        <v>42</v>
      </c>
      <c r="O100" s="390" t="s">
        <v>43</v>
      </c>
      <c r="P100" s="393" t="s">
        <v>440</v>
      </c>
      <c r="Q100" s="393" t="s">
        <v>441</v>
      </c>
      <c r="R100" s="423" t="s">
        <v>431</v>
      </c>
      <c r="S100" s="421">
        <v>43864</v>
      </c>
      <c r="T100" s="421">
        <v>44165</v>
      </c>
      <c r="U100" s="423" t="s">
        <v>443</v>
      </c>
      <c r="V100" s="545" t="s">
        <v>872</v>
      </c>
      <c r="W100" s="362" t="s">
        <v>874</v>
      </c>
      <c r="X100" s="363">
        <v>0</v>
      </c>
      <c r="Y100" s="366" t="s">
        <v>689</v>
      </c>
      <c r="Z100" s="364">
        <v>0</v>
      </c>
      <c r="AA100" s="367">
        <v>0</v>
      </c>
      <c r="AB100" s="568"/>
      <c r="AC100" s="369" t="s">
        <v>813</v>
      </c>
      <c r="AD100" s="552" t="s">
        <v>876</v>
      </c>
    </row>
    <row r="101" spans="1:30" ht="75" customHeight="1">
      <c r="A101" s="145" t="str">
        <f>A97</f>
        <v>16. Evaluación de la Gestión</v>
      </c>
      <c r="B101" s="424"/>
      <c r="C101" s="424"/>
      <c r="D101" s="424"/>
      <c r="E101" s="424"/>
      <c r="F101" s="424"/>
      <c r="G101" s="424"/>
      <c r="H101" s="51" t="s">
        <v>442</v>
      </c>
      <c r="I101" s="51" t="s">
        <v>439</v>
      </c>
      <c r="J101" s="390"/>
      <c r="K101" s="390"/>
      <c r="L101" s="392"/>
      <c r="M101" s="390"/>
      <c r="N101" s="392"/>
      <c r="O101" s="390"/>
      <c r="P101" s="394"/>
      <c r="Q101" s="394"/>
      <c r="R101" s="424"/>
      <c r="S101" s="422"/>
      <c r="T101" s="422"/>
      <c r="U101" s="424"/>
      <c r="V101" s="547"/>
      <c r="W101" s="362"/>
      <c r="X101" s="363"/>
      <c r="Y101" s="366"/>
      <c r="Z101" s="365"/>
      <c r="AA101" s="368"/>
      <c r="AB101" s="569"/>
      <c r="AC101" s="369"/>
      <c r="AD101" s="554"/>
    </row>
    <row r="102" spans="1:30" ht="46.5" customHeight="1">
      <c r="D102" s="3" t="s">
        <v>7</v>
      </c>
      <c r="E102" s="3" t="s">
        <v>7</v>
      </c>
      <c r="F102" s="3" t="s">
        <v>7</v>
      </c>
      <c r="G102" s="8"/>
      <c r="H102" s="3" t="s">
        <v>7</v>
      </c>
      <c r="I102" s="3" t="s">
        <v>7</v>
      </c>
      <c r="K102" s="8" t="s">
        <v>7</v>
      </c>
      <c r="L102" s="8" t="s">
        <v>7</v>
      </c>
      <c r="M102" s="8" t="s">
        <v>7</v>
      </c>
      <c r="N102" s="8" t="s">
        <v>7</v>
      </c>
      <c r="O102" s="56" t="s">
        <v>7</v>
      </c>
      <c r="P102" s="3" t="s">
        <v>7</v>
      </c>
      <c r="S102" s="3" t="s">
        <v>7</v>
      </c>
      <c r="W102" s="276" t="s">
        <v>810</v>
      </c>
      <c r="X102" s="277">
        <f>AVERAGE(X6:X101)</f>
        <v>0.57241927710843366</v>
      </c>
      <c r="AB102" s="91"/>
      <c r="AC102" s="126"/>
    </row>
    <row r="103" spans="1:30" ht="46.5" customHeight="1">
      <c r="A103" s="19"/>
      <c r="B103" s="19"/>
      <c r="C103" s="19"/>
      <c r="D103" s="19"/>
      <c r="E103" s="19"/>
      <c r="F103" s="19"/>
      <c r="G103" s="8"/>
      <c r="H103" s="19"/>
      <c r="I103" s="19"/>
      <c r="P103" s="19"/>
      <c r="R103" s="19"/>
      <c r="S103" s="19"/>
      <c r="T103" s="19"/>
      <c r="U103" s="19"/>
      <c r="W103" s="278" t="s">
        <v>814</v>
      </c>
      <c r="X103" s="130">
        <f>AVERAGE(AA6:AA101)</f>
        <v>0.38402651515151515</v>
      </c>
      <c r="AB103" s="91"/>
      <c r="AC103" s="126"/>
    </row>
    <row r="104" spans="1:30">
      <c r="A104" s="9" t="s">
        <v>7</v>
      </c>
      <c r="B104" s="9"/>
      <c r="C104" s="9"/>
      <c r="D104" s="9"/>
      <c r="E104" s="9"/>
      <c r="F104" s="9"/>
      <c r="G104" s="10"/>
      <c r="H104" s="9" t="s">
        <v>7</v>
      </c>
      <c r="I104" s="9"/>
      <c r="J104" s="10"/>
      <c r="K104" s="10"/>
      <c r="L104" s="10"/>
      <c r="M104" s="10"/>
      <c r="N104" s="10"/>
      <c r="O104" s="57"/>
      <c r="P104" s="9"/>
      <c r="Q104" s="11"/>
      <c r="R104" s="9"/>
      <c r="S104" s="9"/>
      <c r="T104" s="9"/>
      <c r="U104" s="9"/>
      <c r="V104" s="60"/>
      <c r="W104" s="276" t="s">
        <v>740</v>
      </c>
      <c r="X104" s="279">
        <f>COUNTA(Z6:Z101)</f>
        <v>80</v>
      </c>
      <c r="AB104" s="91"/>
      <c r="AC104" s="126"/>
    </row>
    <row r="105" spans="1:30">
      <c r="G105" s="8"/>
      <c r="H105" s="3" t="s">
        <v>7</v>
      </c>
      <c r="W105" s="280" t="s">
        <v>741</v>
      </c>
      <c r="X105" s="281">
        <f>COUNTIF(Z6:Z101,1)</f>
        <v>49</v>
      </c>
    </row>
    <row r="106" spans="1:30">
      <c r="G106" s="8"/>
      <c r="H106" s="3" t="s">
        <v>7</v>
      </c>
    </row>
    <row r="107" spans="1:30">
      <c r="D107" s="3" t="s">
        <v>7</v>
      </c>
      <c r="E107" s="3" t="s">
        <v>7</v>
      </c>
      <c r="F107" s="3" t="s">
        <v>7</v>
      </c>
      <c r="G107" s="8"/>
      <c r="H107" s="3" t="s">
        <v>7</v>
      </c>
      <c r="I107" s="3" t="s">
        <v>7</v>
      </c>
      <c r="K107" s="8" t="s">
        <v>7</v>
      </c>
      <c r="L107" s="8" t="s">
        <v>7</v>
      </c>
      <c r="M107" s="8" t="s">
        <v>7</v>
      </c>
      <c r="N107" s="8" t="s">
        <v>7</v>
      </c>
      <c r="O107" s="56" t="s">
        <v>7</v>
      </c>
      <c r="P107" s="3" t="s">
        <v>7</v>
      </c>
      <c r="S107" s="3" t="s">
        <v>7</v>
      </c>
    </row>
    <row r="108" spans="1:30">
      <c r="A108" s="9" t="s">
        <v>7</v>
      </c>
      <c r="B108" s="9"/>
      <c r="C108" s="9"/>
      <c r="D108" s="9"/>
      <c r="E108" s="9"/>
      <c r="F108" s="9"/>
      <c r="G108" s="10"/>
      <c r="H108" s="9" t="s">
        <v>7</v>
      </c>
      <c r="I108" s="9"/>
      <c r="J108" s="10"/>
      <c r="K108" s="10"/>
      <c r="L108" s="10"/>
      <c r="M108" s="10"/>
      <c r="N108" s="10"/>
      <c r="O108" s="57"/>
      <c r="P108" s="9"/>
      <c r="Q108" s="11"/>
      <c r="R108" s="9"/>
      <c r="S108" s="9"/>
      <c r="T108" s="9"/>
      <c r="U108" s="9"/>
      <c r="V108" s="60"/>
    </row>
    <row r="109" spans="1:30">
      <c r="G109" s="8"/>
      <c r="H109" s="3" t="s">
        <v>7</v>
      </c>
    </row>
    <row r="110" spans="1:30">
      <c r="G110" s="8"/>
      <c r="H110" s="3" t="s">
        <v>7</v>
      </c>
    </row>
    <row r="111" spans="1:30">
      <c r="D111" s="3" t="s">
        <v>7</v>
      </c>
      <c r="E111" s="3" t="s">
        <v>7</v>
      </c>
      <c r="F111" s="3" t="s">
        <v>7</v>
      </c>
      <c r="G111" s="8"/>
      <c r="H111" s="3" t="s">
        <v>7</v>
      </c>
      <c r="I111" s="3" t="s">
        <v>7</v>
      </c>
      <c r="K111" s="8" t="s">
        <v>7</v>
      </c>
      <c r="L111" s="8" t="s">
        <v>7</v>
      </c>
      <c r="M111" s="8" t="s">
        <v>7</v>
      </c>
      <c r="N111" s="8" t="s">
        <v>7</v>
      </c>
      <c r="O111" s="56" t="s">
        <v>7</v>
      </c>
      <c r="P111" s="3" t="s">
        <v>7</v>
      </c>
      <c r="S111" s="3" t="s">
        <v>7</v>
      </c>
    </row>
    <row r="112" spans="1:30">
      <c r="A112" s="9" t="s">
        <v>7</v>
      </c>
      <c r="B112" s="9"/>
      <c r="C112" s="9"/>
      <c r="D112" s="9"/>
      <c r="E112" s="9"/>
      <c r="F112" s="9"/>
      <c r="G112" s="10"/>
      <c r="H112" s="9" t="s">
        <v>7</v>
      </c>
      <c r="I112" s="9"/>
      <c r="J112" s="10"/>
      <c r="K112" s="10"/>
      <c r="L112" s="10"/>
      <c r="M112" s="10"/>
      <c r="N112" s="10"/>
      <c r="O112" s="57"/>
      <c r="P112" s="9"/>
      <c r="Q112" s="11"/>
      <c r="R112" s="9"/>
      <c r="S112" s="9"/>
      <c r="T112" s="9"/>
      <c r="U112" s="9"/>
      <c r="V112" s="60"/>
    </row>
    <row r="113" spans="1:22">
      <c r="G113" s="8"/>
      <c r="H113" s="3" t="s">
        <v>7</v>
      </c>
    </row>
    <row r="114" spans="1:22">
      <c r="G114" s="8"/>
      <c r="H114" s="3" t="s">
        <v>7</v>
      </c>
    </row>
    <row r="115" spans="1:22">
      <c r="D115" s="3" t="s">
        <v>7</v>
      </c>
      <c r="E115" s="3" t="s">
        <v>7</v>
      </c>
      <c r="F115" s="3" t="s">
        <v>7</v>
      </c>
      <c r="G115" s="8"/>
      <c r="H115" s="3" t="s">
        <v>7</v>
      </c>
      <c r="I115" s="3" t="s">
        <v>7</v>
      </c>
      <c r="K115" s="8" t="s">
        <v>7</v>
      </c>
      <c r="L115" s="8" t="s">
        <v>7</v>
      </c>
      <c r="M115" s="8" t="s">
        <v>7</v>
      </c>
      <c r="N115" s="8" t="s">
        <v>7</v>
      </c>
      <c r="O115" s="56" t="s">
        <v>7</v>
      </c>
      <c r="P115" s="3" t="s">
        <v>7</v>
      </c>
      <c r="S115" s="3" t="s">
        <v>7</v>
      </c>
    </row>
    <row r="116" spans="1:22">
      <c r="A116" s="9" t="s">
        <v>7</v>
      </c>
      <c r="B116" s="9"/>
      <c r="C116" s="9"/>
      <c r="D116" s="9"/>
      <c r="E116" s="9"/>
      <c r="F116" s="9"/>
      <c r="G116" s="10"/>
      <c r="H116" s="9" t="s">
        <v>7</v>
      </c>
      <c r="I116" s="9"/>
      <c r="J116" s="10"/>
      <c r="K116" s="10"/>
      <c r="L116" s="10"/>
      <c r="M116" s="10"/>
      <c r="N116" s="10"/>
      <c r="O116" s="57"/>
      <c r="P116" s="9"/>
      <c r="Q116" s="11"/>
      <c r="R116" s="9"/>
      <c r="S116" s="9"/>
      <c r="T116" s="9"/>
      <c r="U116" s="9"/>
      <c r="V116" s="60"/>
    </row>
    <row r="117" spans="1:22">
      <c r="G117" s="8"/>
      <c r="H117" s="3" t="s">
        <v>7</v>
      </c>
    </row>
    <row r="118" spans="1:22">
      <c r="G118" s="8"/>
      <c r="H118" s="3" t="s">
        <v>7</v>
      </c>
    </row>
    <row r="119" spans="1:22">
      <c r="D119" s="3" t="s">
        <v>7</v>
      </c>
      <c r="E119" s="3" t="s">
        <v>7</v>
      </c>
      <c r="F119" s="3" t="s">
        <v>7</v>
      </c>
      <c r="G119" s="8"/>
      <c r="H119" s="3" t="s">
        <v>7</v>
      </c>
      <c r="I119" s="3" t="s">
        <v>7</v>
      </c>
      <c r="K119" s="8" t="s">
        <v>7</v>
      </c>
      <c r="L119" s="8" t="s">
        <v>7</v>
      </c>
      <c r="M119" s="8" t="s">
        <v>7</v>
      </c>
      <c r="N119" s="8" t="s">
        <v>7</v>
      </c>
      <c r="O119" s="56" t="s">
        <v>7</v>
      </c>
      <c r="P119" s="3" t="s">
        <v>7</v>
      </c>
      <c r="S119" s="3" t="s">
        <v>7</v>
      </c>
    </row>
    <row r="120" spans="1:22">
      <c r="A120" s="9" t="s">
        <v>7</v>
      </c>
      <c r="B120" s="9"/>
      <c r="C120" s="9"/>
      <c r="D120" s="9"/>
      <c r="E120" s="9"/>
      <c r="F120" s="9"/>
      <c r="G120" s="10"/>
      <c r="H120" s="9" t="s">
        <v>7</v>
      </c>
      <c r="I120" s="9"/>
      <c r="J120" s="10"/>
      <c r="K120" s="10"/>
      <c r="L120" s="10"/>
      <c r="M120" s="10"/>
      <c r="N120" s="10"/>
      <c r="O120" s="57"/>
      <c r="P120" s="9"/>
      <c r="Q120" s="11"/>
      <c r="R120" s="9"/>
      <c r="S120" s="9"/>
      <c r="T120" s="9"/>
      <c r="U120" s="9"/>
      <c r="V120" s="60"/>
    </row>
    <row r="121" spans="1:22">
      <c r="G121" s="8"/>
      <c r="H121" s="3" t="s">
        <v>7</v>
      </c>
    </row>
    <row r="122" spans="1:22">
      <c r="G122" s="8"/>
      <c r="H122" s="3" t="s">
        <v>7</v>
      </c>
    </row>
    <row r="123" spans="1:22">
      <c r="D123" s="3" t="s">
        <v>7</v>
      </c>
      <c r="E123" s="3" t="s">
        <v>7</v>
      </c>
      <c r="F123" s="3" t="s">
        <v>7</v>
      </c>
      <c r="G123" s="8"/>
      <c r="H123" s="3" t="s">
        <v>7</v>
      </c>
      <c r="I123" s="3" t="s">
        <v>7</v>
      </c>
      <c r="K123" s="8" t="s">
        <v>7</v>
      </c>
      <c r="L123" s="8" t="s">
        <v>7</v>
      </c>
      <c r="M123" s="8" t="s">
        <v>7</v>
      </c>
      <c r="N123" s="8" t="s">
        <v>7</v>
      </c>
      <c r="O123" s="56" t="s">
        <v>7</v>
      </c>
      <c r="P123" s="3" t="s">
        <v>7</v>
      </c>
      <c r="S123" s="3" t="s">
        <v>7</v>
      </c>
    </row>
    <row r="124" spans="1:22">
      <c r="A124" s="9" t="s">
        <v>7</v>
      </c>
      <c r="B124" s="9"/>
      <c r="C124" s="9"/>
      <c r="D124" s="9"/>
      <c r="E124" s="9"/>
      <c r="F124" s="9"/>
      <c r="G124" s="10"/>
      <c r="H124" s="9" t="s">
        <v>7</v>
      </c>
      <c r="I124" s="9"/>
      <c r="J124" s="10"/>
      <c r="K124" s="10"/>
      <c r="L124" s="10"/>
      <c r="M124" s="10"/>
      <c r="N124" s="10"/>
      <c r="O124" s="57"/>
      <c r="P124" s="9"/>
      <c r="Q124" s="11"/>
      <c r="R124" s="9"/>
      <c r="S124" s="9"/>
      <c r="T124" s="9"/>
      <c r="U124" s="9"/>
      <c r="V124" s="60"/>
    </row>
    <row r="125" spans="1:22">
      <c r="G125" s="8"/>
      <c r="H125" s="3" t="s">
        <v>7</v>
      </c>
    </row>
    <row r="126" spans="1:22">
      <c r="G126" s="8"/>
      <c r="H126" s="3" t="s">
        <v>7</v>
      </c>
    </row>
    <row r="127" spans="1:22">
      <c r="D127" s="3" t="s">
        <v>7</v>
      </c>
      <c r="E127" s="3" t="s">
        <v>7</v>
      </c>
      <c r="F127" s="3" t="s">
        <v>7</v>
      </c>
      <c r="G127" s="8"/>
      <c r="H127" s="3" t="s">
        <v>7</v>
      </c>
      <c r="I127" s="3" t="s">
        <v>7</v>
      </c>
      <c r="K127" s="8" t="s">
        <v>7</v>
      </c>
      <c r="L127" s="8" t="s">
        <v>7</v>
      </c>
      <c r="M127" s="8" t="s">
        <v>7</v>
      </c>
      <c r="N127" s="8" t="s">
        <v>7</v>
      </c>
      <c r="O127" s="56" t="s">
        <v>7</v>
      </c>
      <c r="P127" s="3" t="s">
        <v>7</v>
      </c>
      <c r="S127" s="3" t="s">
        <v>7</v>
      </c>
    </row>
    <row r="128" spans="1:22">
      <c r="A128" s="9" t="s">
        <v>7</v>
      </c>
      <c r="B128" s="9"/>
      <c r="C128" s="9"/>
      <c r="D128" s="9"/>
      <c r="E128" s="9"/>
      <c r="F128" s="9"/>
      <c r="G128" s="10"/>
      <c r="H128" s="9" t="s">
        <v>7</v>
      </c>
      <c r="I128" s="9"/>
      <c r="J128" s="10"/>
      <c r="K128" s="10"/>
      <c r="L128" s="10"/>
      <c r="M128" s="10"/>
      <c r="N128" s="10"/>
      <c r="O128" s="57"/>
      <c r="P128" s="9"/>
      <c r="Q128" s="11"/>
      <c r="R128" s="9"/>
      <c r="S128" s="9"/>
      <c r="T128" s="9"/>
      <c r="U128" s="9"/>
      <c r="V128" s="60"/>
    </row>
    <row r="129" spans="1:22">
      <c r="G129" s="8"/>
      <c r="H129" s="3" t="s">
        <v>7</v>
      </c>
    </row>
    <row r="130" spans="1:22">
      <c r="G130" s="8"/>
      <c r="H130" s="3" t="s">
        <v>7</v>
      </c>
    </row>
    <row r="131" spans="1:22">
      <c r="D131" s="3" t="s">
        <v>7</v>
      </c>
      <c r="E131" s="3" t="s">
        <v>7</v>
      </c>
      <c r="F131" s="3" t="s">
        <v>7</v>
      </c>
      <c r="G131" s="8"/>
      <c r="H131" s="3" t="s">
        <v>7</v>
      </c>
      <c r="I131" s="3" t="s">
        <v>7</v>
      </c>
      <c r="K131" s="8" t="s">
        <v>7</v>
      </c>
      <c r="L131" s="8" t="s">
        <v>7</v>
      </c>
      <c r="M131" s="8" t="s">
        <v>7</v>
      </c>
      <c r="N131" s="8" t="s">
        <v>7</v>
      </c>
      <c r="O131" s="56" t="s">
        <v>7</v>
      </c>
      <c r="P131" s="3" t="s">
        <v>7</v>
      </c>
      <c r="S131" s="3" t="s">
        <v>7</v>
      </c>
    </row>
    <row r="132" spans="1:22">
      <c r="A132" s="9" t="s">
        <v>7</v>
      </c>
      <c r="B132" s="9"/>
      <c r="C132" s="9"/>
      <c r="D132" s="9"/>
      <c r="E132" s="9"/>
      <c r="F132" s="9"/>
      <c r="G132" s="10"/>
      <c r="H132" s="9" t="s">
        <v>7</v>
      </c>
      <c r="I132" s="9"/>
      <c r="J132" s="10"/>
      <c r="K132" s="10"/>
      <c r="L132" s="10"/>
      <c r="M132" s="10"/>
      <c r="N132" s="10"/>
      <c r="O132" s="57"/>
      <c r="P132" s="9"/>
      <c r="Q132" s="11"/>
      <c r="R132" s="9"/>
      <c r="S132" s="9"/>
      <c r="T132" s="9"/>
      <c r="U132" s="9"/>
      <c r="V132" s="60"/>
    </row>
    <row r="133" spans="1:22">
      <c r="G133" s="8"/>
      <c r="H133" s="3" t="s">
        <v>7</v>
      </c>
    </row>
    <row r="134" spans="1:22">
      <c r="G134" s="8"/>
      <c r="H134" s="3" t="s">
        <v>7</v>
      </c>
    </row>
    <row r="135" spans="1:22">
      <c r="D135" s="3" t="s">
        <v>7</v>
      </c>
      <c r="E135" s="3" t="s">
        <v>7</v>
      </c>
      <c r="F135" s="3" t="s">
        <v>7</v>
      </c>
      <c r="G135" s="8"/>
      <c r="H135" s="3" t="s">
        <v>7</v>
      </c>
      <c r="I135" s="3" t="s">
        <v>7</v>
      </c>
      <c r="K135" s="8" t="s">
        <v>7</v>
      </c>
      <c r="L135" s="8" t="s">
        <v>7</v>
      </c>
      <c r="M135" s="8" t="s">
        <v>7</v>
      </c>
      <c r="N135" s="8" t="s">
        <v>7</v>
      </c>
      <c r="O135" s="56" t="s">
        <v>7</v>
      </c>
      <c r="P135" s="3" t="s">
        <v>7</v>
      </c>
      <c r="S135" s="3" t="s">
        <v>7</v>
      </c>
    </row>
    <row r="136" spans="1:22">
      <c r="G136" s="8"/>
      <c r="H136" s="3" t="s">
        <v>7</v>
      </c>
    </row>
    <row r="137" spans="1:22">
      <c r="G137" s="8"/>
      <c r="H137" s="3" t="s">
        <v>7</v>
      </c>
    </row>
    <row r="138" spans="1:22">
      <c r="G138" s="8"/>
      <c r="H138" s="3" t="s">
        <v>7</v>
      </c>
    </row>
    <row r="139" spans="1:22">
      <c r="V139" s="61"/>
    </row>
  </sheetData>
  <protectedRanges>
    <protectedRange sqref="Q62:R75" name="Rango1_3"/>
    <protectedRange sqref="U62:U75" name="Rango2_20"/>
    <protectedRange sqref="Q51:R54" name="Rango1_1_2"/>
    <protectedRange sqref="Q49:Q50" name="Rango1_8_1"/>
    <protectedRange sqref="Q60:R60" name="Rango1_5_1"/>
    <protectedRange sqref="Q80:R81 Q83:R85" name="Rango1_6_1"/>
    <protectedRange sqref="Q55:R55 Q57:R58" name="Rango1_8"/>
    <protectedRange sqref="V88:V92" name="Rango2_11_1_2"/>
    <protectedRange sqref="V86:V87" name="Rango1_11_1"/>
    <protectedRange sqref="V51:V53" name="Rango1_1_1_1"/>
    <protectedRange sqref="V54" name="Rango2_1_1_1_1"/>
    <protectedRange sqref="U55:U58" name="Rango2_8_1_2"/>
    <protectedRange sqref="V79 V76:V77" name="Rango2_2_3_2"/>
    <protectedRange sqref="V78" name="Rango2_2_3_1_1"/>
    <protectedRange sqref="V12:V13 V8:V9" name="Rango2_7_2_1"/>
    <protectedRange sqref="Q35:U38" name="Rango1_2_1"/>
    <protectedRange sqref="Q39:Q40 R39:R50" name="Rango1_16_1_1_1"/>
    <protectedRange sqref="U39" name="Rango2_1_1_2"/>
    <protectedRange sqref="U10:U13" name="Rango2_7_2_1_1"/>
    <protectedRange sqref="Q8:R13" name="Rango1_7_2_1_1"/>
    <protectedRange sqref="U8:U9" name="Rango2_7_1_1_1_1"/>
    <protectedRange sqref="T18:T20 Q18:Q27 S18:S27" name="Rango1_1_1_2"/>
    <protectedRange sqref="Q76:R77 Q79:R79" name="Rango1_2_1_1_1"/>
    <protectedRange sqref="U79 U76:U77" name="Rango2_2_3_2_1"/>
    <protectedRange sqref="U78" name="Rango2_2_3_1_1_1"/>
    <protectedRange sqref="U86:U93" name="Rango2_11_1_1"/>
    <protectedRange sqref="Q88:R93" name="Rango1_7_1_1"/>
    <protectedRange sqref="Q86:R87" name="Rango1_7_1_1_1"/>
    <protectedRange sqref="U100:V101" name="Rango2_13_1_1_1"/>
    <protectedRange sqref="Q100:R101" name="Rango1_13_1_1_1"/>
    <protectedRange sqref="U96:V99" name="Rango2_14_1_2"/>
    <protectedRange sqref="R96:R99" name="Rango1_13_1_1_1_1"/>
    <protectedRange sqref="Q96:Q99" name="Rango1_14_1_1"/>
    <protectedRange sqref="U32:U33" name="Rango2_4_5_2"/>
    <protectedRange sqref="Q32:Q33" name="Rango1_4_1_1_2_2"/>
    <protectedRange sqref="U31" name="Rango2_4_3_2_1_1"/>
    <protectedRange sqref="Q31:R31 R32:R33" name="Rango1_4_3_2_1_2"/>
    <protectedRange sqref="R30" name="Rango1_4_4_1_1"/>
    <protectedRange sqref="U30" name="Rango2_4_3_2_2_1"/>
    <protectedRange sqref="Q30" name="Rango1_4_1_3_1_1"/>
    <protectedRange sqref="R28:R29" name="Rango1_4_2_1_2_1_1"/>
    <protectedRange sqref="U28:U29" name="Rango2_4_3_2_3_1"/>
    <protectedRange sqref="Q28:Q29" name="Rango1_4_2_2_1_1"/>
    <protectedRange sqref="U34" name="Rango2_4_5_1_1"/>
    <protectedRange sqref="Q34" name="Rango1_4_1_1_2_1_1"/>
    <protectedRange sqref="R34" name="Rango1_4_3_2_1_1_1"/>
    <protectedRange sqref="Q14:Q15 Q16:R17" name="Rango1_1_2_1_1"/>
    <protectedRange sqref="R14:R15" name="Rango1_11_2_1"/>
    <protectedRange sqref="V62:V75" name="Rango2_20_1_1"/>
    <protectedRange sqref="V14" name="Rango2_1_1_1_2_2"/>
    <protectedRange sqref="V15:V17" name="Rango1_1_1_1_1_1_2"/>
    <protectedRange sqref="V30" name="Rango2_4_4_1_1"/>
    <protectedRange sqref="V31:V33" name="Rango2_4_6_2_1"/>
    <protectedRange sqref="V28:V29" name="Rango2_4_3_1_1_1"/>
    <protectedRange sqref="V34" name="Rango2_4_6_1_1_1"/>
    <protectedRange sqref="V39" name="Rango2_2_1_1_1"/>
    <protectedRange sqref="V35:V37" name="Rango2_1_2_1_1"/>
    <protectedRange sqref="V55:V58" name="Rango2_8_3_2"/>
    <protectedRange sqref="V94:V95" name="Rango2_12_2_2"/>
    <protectedRange sqref="Q59:R59" name="Rango1_5_1_1"/>
    <protectedRange sqref="Q61:R61" name="Rango1_5_1_2"/>
    <protectedRange sqref="Q78:R78" name="Rango1_2_1_1_1_1"/>
    <protectedRange sqref="Q82:R82" name="Rango1_6_1_1"/>
    <protectedRange sqref="Q56:R56" name="Rango1_8_2"/>
    <protectedRange sqref="W8" name="Rango2_7_2_1_2"/>
    <protectedRange sqref="W9" name="Rango2_7_2_1_2_1"/>
    <protectedRange sqref="W12" name="Rango2_7_2_1_3"/>
    <protectedRange sqref="W13" name="Rango2_7_2_1_2_1_1"/>
    <protectedRange sqref="Y51:Y53 X51:X54 Z51:Z54" name="Rango1_1_1_1_1"/>
    <protectedRange sqref="Y54" name="Rango2_1_1_1_1_1"/>
    <protectedRange sqref="W51:W53" name="Rango1_1_1_1_2"/>
    <protectedRange sqref="W54" name="Rango2_1_1_1_1_2"/>
    <protectedRange sqref="W94:Z95" name="Rango2_12_2_2_1"/>
  </protectedRanges>
  <autoFilter ref="A5:AD138" xr:uid="{00000000-0009-0000-0000-000006000000}"/>
  <mergeCells count="555">
    <mergeCell ref="W92:W93"/>
    <mergeCell ref="AA66:AA69"/>
    <mergeCell ref="T16:T17"/>
    <mergeCell ref="E26:E27"/>
    <mergeCell ref="AD96:AD99"/>
    <mergeCell ref="AD100:AD101"/>
    <mergeCell ref="Z4:AD4"/>
    <mergeCell ref="W4:Y4"/>
    <mergeCell ref="AA16:AA17"/>
    <mergeCell ref="AB16:AB17"/>
    <mergeCell ref="AC16:AC17"/>
    <mergeCell ref="AD16:AD17"/>
    <mergeCell ref="AD37:AD38"/>
    <mergeCell ref="AD66:AD69"/>
    <mergeCell ref="AD70:AD72"/>
    <mergeCell ref="AD80:AD81"/>
    <mergeCell ref="AD92:AD93"/>
    <mergeCell ref="AB100:AB101"/>
    <mergeCell ref="AB96:AB99"/>
    <mergeCell ref="AC96:AC99"/>
    <mergeCell ref="Y66:Y69"/>
    <mergeCell ref="W80:W81"/>
    <mergeCell ref="X80:X81"/>
    <mergeCell ref="Z80:Z81"/>
    <mergeCell ref="Y80:Y81"/>
    <mergeCell ref="W88:W89"/>
    <mergeCell ref="K26:K27"/>
    <mergeCell ref="E30:E32"/>
    <mergeCell ref="V96:V99"/>
    <mergeCell ref="V100:V101"/>
    <mergeCell ref="M14:M15"/>
    <mergeCell ref="N14:N15"/>
    <mergeCell ref="O14:O15"/>
    <mergeCell ref="V14:V15"/>
    <mergeCell ref="B16:B17"/>
    <mergeCell ref="C16:C17"/>
    <mergeCell ref="D16:D17"/>
    <mergeCell ref="E16:E17"/>
    <mergeCell ref="F16:F17"/>
    <mergeCell ref="G16:G17"/>
    <mergeCell ref="J16:J17"/>
    <mergeCell ref="K16:K17"/>
    <mergeCell ref="L16:L17"/>
    <mergeCell ref="M16:M17"/>
    <mergeCell ref="N16:N17"/>
    <mergeCell ref="O16:O17"/>
    <mergeCell ref="P16:P17"/>
    <mergeCell ref="Q16:Q17"/>
    <mergeCell ref="R16:R17"/>
    <mergeCell ref="S16:S17"/>
    <mergeCell ref="L55:L56"/>
    <mergeCell ref="L51:L52"/>
    <mergeCell ref="E35:E36"/>
    <mergeCell ref="K41:K42"/>
    <mergeCell ref="U16:U17"/>
    <mergeCell ref="B14:B15"/>
    <mergeCell ref="C14:C15"/>
    <mergeCell ref="D14:D15"/>
    <mergeCell ref="E14:E15"/>
    <mergeCell ref="F14:F15"/>
    <mergeCell ref="G14:G15"/>
    <mergeCell ref="J14:J15"/>
    <mergeCell ref="K14:K15"/>
    <mergeCell ref="L14:L15"/>
    <mergeCell ref="E41:E42"/>
    <mergeCell ref="T39:T40"/>
    <mergeCell ref="R39:R40"/>
    <mergeCell ref="B37:B38"/>
    <mergeCell ref="G21:G23"/>
    <mergeCell ref="J24:J25"/>
    <mergeCell ref="K24:K25"/>
    <mergeCell ref="J26:J27"/>
    <mergeCell ref="J28:J29"/>
    <mergeCell ref="K28:K29"/>
    <mergeCell ref="M41:M42"/>
    <mergeCell ref="N41:N42"/>
    <mergeCell ref="N49:N50"/>
    <mergeCell ref="F51:F52"/>
    <mergeCell ref="K35:K36"/>
    <mergeCell ref="M39:M40"/>
    <mergeCell ref="G35:G36"/>
    <mergeCell ref="G30:G32"/>
    <mergeCell ref="I30:I31"/>
    <mergeCell ref="G41:G42"/>
    <mergeCell ref="L43:L45"/>
    <mergeCell ref="M43:M45"/>
    <mergeCell ref="N43:N45"/>
    <mergeCell ref="J37:J38"/>
    <mergeCell ref="K37:K38"/>
    <mergeCell ref="J41:J42"/>
    <mergeCell ref="J39:J40"/>
    <mergeCell ref="J55:J56"/>
    <mergeCell ref="K55:K56"/>
    <mergeCell ref="J51:J52"/>
    <mergeCell ref="K51:K52"/>
    <mergeCell ref="E51:E52"/>
    <mergeCell ref="F49:F50"/>
    <mergeCell ref="E59:E60"/>
    <mergeCell ref="F30:F32"/>
    <mergeCell ref="E55:E56"/>
    <mergeCell ref="F37:F38"/>
    <mergeCell ref="G37:G38"/>
    <mergeCell ref="J35:J36"/>
    <mergeCell ref="V43:V45"/>
    <mergeCell ref="S70:S72"/>
    <mergeCell ref="T70:T72"/>
    <mergeCell ref="O70:O72"/>
    <mergeCell ref="M51:M52"/>
    <mergeCell ref="N51:N52"/>
    <mergeCell ref="V49:V50"/>
    <mergeCell ref="F55:F56"/>
    <mergeCell ref="F46:F48"/>
    <mergeCell ref="G46:G48"/>
    <mergeCell ref="J46:J48"/>
    <mergeCell ref="K46:K48"/>
    <mergeCell ref="L46:L48"/>
    <mergeCell ref="M46:M48"/>
    <mergeCell ref="M55:M56"/>
    <mergeCell ref="F57:F58"/>
    <mergeCell ref="G57:G58"/>
    <mergeCell ref="J57:J58"/>
    <mergeCell ref="G55:G56"/>
    <mergeCell ref="J59:J60"/>
    <mergeCell ref="G49:G50"/>
    <mergeCell ref="G51:G52"/>
    <mergeCell ref="L49:L50"/>
    <mergeCell ref="V66:V69"/>
    <mergeCell ref="V70:V72"/>
    <mergeCell ref="P70:P72"/>
    <mergeCell ref="Q70:Q72"/>
    <mergeCell ref="R70:R72"/>
    <mergeCell ref="K57:K58"/>
    <mergeCell ref="U62:U65"/>
    <mergeCell ref="V62:V65"/>
    <mergeCell ref="L59:L60"/>
    <mergeCell ref="M59:M60"/>
    <mergeCell ref="N59:N60"/>
    <mergeCell ref="O59:O60"/>
    <mergeCell ref="O66:O69"/>
    <mergeCell ref="L57:L58"/>
    <mergeCell ref="M57:M58"/>
    <mergeCell ref="K59:K60"/>
    <mergeCell ref="K70:K72"/>
    <mergeCell ref="K62:K65"/>
    <mergeCell ref="N70:N72"/>
    <mergeCell ref="N57:N58"/>
    <mergeCell ref="N66:N69"/>
    <mergeCell ref="O57:O58"/>
    <mergeCell ref="O62:O65"/>
    <mergeCell ref="V18:V20"/>
    <mergeCell ref="V37:V38"/>
    <mergeCell ref="V26:V27"/>
    <mergeCell ref="U37:U38"/>
    <mergeCell ref="L28:L29"/>
    <mergeCell ref="M28:M29"/>
    <mergeCell ref="N28:N29"/>
    <mergeCell ref="L18:L20"/>
    <mergeCell ref="L30:L32"/>
    <mergeCell ref="O37:O38"/>
    <mergeCell ref="L26:L27"/>
    <mergeCell ref="L35:L36"/>
    <mergeCell ref="S37:S38"/>
    <mergeCell ref="T37:T38"/>
    <mergeCell ref="M37:M38"/>
    <mergeCell ref="M24:M25"/>
    <mergeCell ref="N24:N25"/>
    <mergeCell ref="O24:O25"/>
    <mergeCell ref="V22:V23"/>
    <mergeCell ref="V24:V25"/>
    <mergeCell ref="N35:N36"/>
    <mergeCell ref="O35:O36"/>
    <mergeCell ref="M35:M36"/>
    <mergeCell ref="L24:L25"/>
    <mergeCell ref="V39:V40"/>
    <mergeCell ref="S39:S40"/>
    <mergeCell ref="L37:L38"/>
    <mergeCell ref="M18:M20"/>
    <mergeCell ref="N18:N20"/>
    <mergeCell ref="E11:E12"/>
    <mergeCell ref="F11:F12"/>
    <mergeCell ref="G11:G12"/>
    <mergeCell ref="J11:J12"/>
    <mergeCell ref="K11:K12"/>
    <mergeCell ref="K21:K23"/>
    <mergeCell ref="L21:L23"/>
    <mergeCell ref="K18:K20"/>
    <mergeCell ref="O18:O20"/>
    <mergeCell ref="F21:F23"/>
    <mergeCell ref="F35:F36"/>
    <mergeCell ref="F26:F27"/>
    <mergeCell ref="L39:L40"/>
    <mergeCell ref="E37:E38"/>
    <mergeCell ref="H30:H31"/>
    <mergeCell ref="J30:J32"/>
    <mergeCell ref="K30:K32"/>
    <mergeCell ref="G26:G27"/>
    <mergeCell ref="K39:K40"/>
    <mergeCell ref="U39:U40"/>
    <mergeCell ref="M30:M32"/>
    <mergeCell ref="N30:N32"/>
    <mergeCell ref="P37:P38"/>
    <mergeCell ref="Q37:Q38"/>
    <mergeCell ref="R37:R38"/>
    <mergeCell ref="V92:V93"/>
    <mergeCell ref="R92:R93"/>
    <mergeCell ref="S92:S93"/>
    <mergeCell ref="T92:T93"/>
    <mergeCell ref="N86:N87"/>
    <mergeCell ref="O86:O87"/>
    <mergeCell ref="O43:O45"/>
    <mergeCell ref="O55:O56"/>
    <mergeCell ref="N46:N48"/>
    <mergeCell ref="O46:O48"/>
    <mergeCell ref="R80:R81"/>
    <mergeCell ref="S80:S81"/>
    <mergeCell ref="S66:S69"/>
    <mergeCell ref="R66:R69"/>
    <mergeCell ref="Q66:Q69"/>
    <mergeCell ref="P66:P69"/>
    <mergeCell ref="N78:N79"/>
    <mergeCell ref="O78:O79"/>
    <mergeCell ref="B90:B93"/>
    <mergeCell ref="C90:C93"/>
    <mergeCell ref="D90:D93"/>
    <mergeCell ref="E90:E93"/>
    <mergeCell ref="F90:F93"/>
    <mergeCell ref="G90:G93"/>
    <mergeCell ref="F80:F81"/>
    <mergeCell ref="G80:G81"/>
    <mergeCell ref="B80:B81"/>
    <mergeCell ref="E80:E81"/>
    <mergeCell ref="B86:B87"/>
    <mergeCell ref="C86:C87"/>
    <mergeCell ref="D86:D87"/>
    <mergeCell ref="E86:E87"/>
    <mergeCell ref="F86:F87"/>
    <mergeCell ref="G86:G87"/>
    <mergeCell ref="C80:C81"/>
    <mergeCell ref="D80:D81"/>
    <mergeCell ref="B88:B89"/>
    <mergeCell ref="C88:C89"/>
    <mergeCell ref="B70:B72"/>
    <mergeCell ref="B78:B79"/>
    <mergeCell ref="M73:M75"/>
    <mergeCell ref="B73:B75"/>
    <mergeCell ref="C73:C75"/>
    <mergeCell ref="D73:D75"/>
    <mergeCell ref="D70:D72"/>
    <mergeCell ref="E70:E72"/>
    <mergeCell ref="F70:F72"/>
    <mergeCell ref="G70:G72"/>
    <mergeCell ref="E73:E75"/>
    <mergeCell ref="F73:F75"/>
    <mergeCell ref="D78:D79"/>
    <mergeCell ref="E78:E79"/>
    <mergeCell ref="J73:J75"/>
    <mergeCell ref="G73:G75"/>
    <mergeCell ref="F78:F79"/>
    <mergeCell ref="G78:G79"/>
    <mergeCell ref="C70:C72"/>
    <mergeCell ref="C78:C79"/>
    <mergeCell ref="L73:L75"/>
    <mergeCell ref="D8:D10"/>
    <mergeCell ref="E8:E10"/>
    <mergeCell ref="F8:F10"/>
    <mergeCell ref="G8:G10"/>
    <mergeCell ref="C11:C12"/>
    <mergeCell ref="D11:D12"/>
    <mergeCell ref="B11:B12"/>
    <mergeCell ref="C51:C52"/>
    <mergeCell ref="B39:B40"/>
    <mergeCell ref="B35:B36"/>
    <mergeCell ref="C35:C36"/>
    <mergeCell ref="B30:B32"/>
    <mergeCell ref="C30:C32"/>
    <mergeCell ref="B41:B42"/>
    <mergeCell ref="B21:B23"/>
    <mergeCell ref="B24:B25"/>
    <mergeCell ref="C24:C25"/>
    <mergeCell ref="B46:B48"/>
    <mergeCell ref="C21:C23"/>
    <mergeCell ref="C41:C42"/>
    <mergeCell ref="C39:C40"/>
    <mergeCell ref="C37:C38"/>
    <mergeCell ref="C43:C45"/>
    <mergeCell ref="D43:D45"/>
    <mergeCell ref="D21:D23"/>
    <mergeCell ref="D41:D42"/>
    <mergeCell ref="D39:D40"/>
    <mergeCell ref="D35:D36"/>
    <mergeCell ref="D24:D25"/>
    <mergeCell ref="D37:D38"/>
    <mergeCell ref="D30:D32"/>
    <mergeCell ref="G43:G45"/>
    <mergeCell ref="D51:D52"/>
    <mergeCell ref="D46:D48"/>
    <mergeCell ref="F43:F45"/>
    <mergeCell ref="E49:E50"/>
    <mergeCell ref="E46:E48"/>
    <mergeCell ref="E43:E45"/>
    <mergeCell ref="E21:E23"/>
    <mergeCell ref="D49:D50"/>
    <mergeCell ref="J21:J23"/>
    <mergeCell ref="J49:J50"/>
    <mergeCell ref="K49:K50"/>
    <mergeCell ref="J43:J45"/>
    <mergeCell ref="K43:K45"/>
    <mergeCell ref="M49:M50"/>
    <mergeCell ref="B6:B7"/>
    <mergeCell ref="C6:C7"/>
    <mergeCell ref="D6:D7"/>
    <mergeCell ref="E6:E7"/>
    <mergeCell ref="F6:F7"/>
    <mergeCell ref="G6:G7"/>
    <mergeCell ref="B18:B20"/>
    <mergeCell ref="C18:C20"/>
    <mergeCell ref="D18:D20"/>
    <mergeCell ref="E18:E20"/>
    <mergeCell ref="F18:F20"/>
    <mergeCell ref="G18:G20"/>
    <mergeCell ref="B8:B10"/>
    <mergeCell ref="C8:C10"/>
    <mergeCell ref="L6:L7"/>
    <mergeCell ref="M6:M7"/>
    <mergeCell ref="B43:B45"/>
    <mergeCell ref="C46:C48"/>
    <mergeCell ref="N6:N7"/>
    <mergeCell ref="O6:O7"/>
    <mergeCell ref="L8:L10"/>
    <mergeCell ref="M8:M10"/>
    <mergeCell ref="N8:N10"/>
    <mergeCell ref="O8:O10"/>
    <mergeCell ref="O51:O52"/>
    <mergeCell ref="O49:O50"/>
    <mergeCell ref="O41:O42"/>
    <mergeCell ref="L11:L12"/>
    <mergeCell ref="O30:O32"/>
    <mergeCell ref="M26:M27"/>
    <mergeCell ref="M11:M12"/>
    <mergeCell ref="N11:N12"/>
    <mergeCell ref="O11:O12"/>
    <mergeCell ref="M21:M23"/>
    <mergeCell ref="N21:N23"/>
    <mergeCell ref="O21:O23"/>
    <mergeCell ref="N37:N38"/>
    <mergeCell ref="N26:N27"/>
    <mergeCell ref="O26:O27"/>
    <mergeCell ref="N39:N40"/>
    <mergeCell ref="O39:O40"/>
    <mergeCell ref="L41:L42"/>
    <mergeCell ref="B66:B69"/>
    <mergeCell ref="C66:C69"/>
    <mergeCell ref="B62:B65"/>
    <mergeCell ref="U2:V2"/>
    <mergeCell ref="A1:F3"/>
    <mergeCell ref="G1:T3"/>
    <mergeCell ref="U1:V1"/>
    <mergeCell ref="U3:V3"/>
    <mergeCell ref="A4:V4"/>
    <mergeCell ref="B28:B29"/>
    <mergeCell ref="C28:C29"/>
    <mergeCell ref="D28:D29"/>
    <mergeCell ref="E28:E29"/>
    <mergeCell ref="F28:F29"/>
    <mergeCell ref="G28:G29"/>
    <mergeCell ref="O28:O29"/>
    <mergeCell ref="J18:J20"/>
    <mergeCell ref="B26:B27"/>
    <mergeCell ref="C26:C27"/>
    <mergeCell ref="D26:D27"/>
    <mergeCell ref="J8:J10"/>
    <mergeCell ref="K8:K10"/>
    <mergeCell ref="J6:J7"/>
    <mergeCell ref="K6:K7"/>
    <mergeCell ref="B49:B50"/>
    <mergeCell ref="C49:C50"/>
    <mergeCell ref="B55:B56"/>
    <mergeCell ref="C55:C56"/>
    <mergeCell ref="C62:C65"/>
    <mergeCell ref="D62:D65"/>
    <mergeCell ref="E62:E65"/>
    <mergeCell ref="C57:C58"/>
    <mergeCell ref="D57:D58"/>
    <mergeCell ref="E57:E58"/>
    <mergeCell ref="B59:B60"/>
    <mergeCell ref="C59:C60"/>
    <mergeCell ref="D59:D60"/>
    <mergeCell ref="B51:B52"/>
    <mergeCell ref="B57:B58"/>
    <mergeCell ref="D55:D56"/>
    <mergeCell ref="N55:N56"/>
    <mergeCell ref="U80:U81"/>
    <mergeCell ref="N62:N65"/>
    <mergeCell ref="Q80:Q81"/>
    <mergeCell ref="U96:U99"/>
    <mergeCell ref="P96:P99"/>
    <mergeCell ref="Q96:Q99"/>
    <mergeCell ref="R96:R99"/>
    <mergeCell ref="S96:S99"/>
    <mergeCell ref="T96:T99"/>
    <mergeCell ref="N96:N99"/>
    <mergeCell ref="O96:O99"/>
    <mergeCell ref="T80:T81"/>
    <mergeCell ref="U73:U75"/>
    <mergeCell ref="U66:U69"/>
    <mergeCell ref="U70:U72"/>
    <mergeCell ref="N90:N93"/>
    <mergeCell ref="O90:O93"/>
    <mergeCell ref="P92:P93"/>
    <mergeCell ref="Q92:Q93"/>
    <mergeCell ref="N88:N89"/>
    <mergeCell ref="O88:O89"/>
    <mergeCell ref="U92:U93"/>
    <mergeCell ref="O73:O75"/>
    <mergeCell ref="S100:S101"/>
    <mergeCell ref="L96:L99"/>
    <mergeCell ref="M96:M99"/>
    <mergeCell ref="B100:B101"/>
    <mergeCell ref="C100:C101"/>
    <mergeCell ref="D100:D101"/>
    <mergeCell ref="E100:E101"/>
    <mergeCell ref="F100:F101"/>
    <mergeCell ref="G100:G101"/>
    <mergeCell ref="B96:B99"/>
    <mergeCell ref="C96:C99"/>
    <mergeCell ref="D96:D99"/>
    <mergeCell ref="E96:E99"/>
    <mergeCell ref="F96:F99"/>
    <mergeCell ref="G96:G99"/>
    <mergeCell ref="D88:D89"/>
    <mergeCell ref="E88:E89"/>
    <mergeCell ref="F88:F89"/>
    <mergeCell ref="G88:G89"/>
    <mergeCell ref="F62:F65"/>
    <mergeCell ref="E24:E25"/>
    <mergeCell ref="F24:F25"/>
    <mergeCell ref="G24:G25"/>
    <mergeCell ref="E39:E40"/>
    <mergeCell ref="F39:F40"/>
    <mergeCell ref="G39:G40"/>
    <mergeCell ref="F41:F42"/>
    <mergeCell ref="D66:D69"/>
    <mergeCell ref="E66:E69"/>
    <mergeCell ref="F66:F69"/>
    <mergeCell ref="G66:G69"/>
    <mergeCell ref="G62:G65"/>
    <mergeCell ref="F59:F60"/>
    <mergeCell ref="G59:G60"/>
    <mergeCell ref="V46:V47"/>
    <mergeCell ref="V16:V17"/>
    <mergeCell ref="H92:H93"/>
    <mergeCell ref="J90:J93"/>
    <mergeCell ref="H90:H91"/>
    <mergeCell ref="M70:M72"/>
    <mergeCell ref="K78:K79"/>
    <mergeCell ref="L78:L79"/>
    <mergeCell ref="K80:K81"/>
    <mergeCell ref="M80:M81"/>
    <mergeCell ref="K73:K75"/>
    <mergeCell ref="J62:J65"/>
    <mergeCell ref="J66:J69"/>
    <mergeCell ref="K66:K69"/>
    <mergeCell ref="L66:L69"/>
    <mergeCell ref="M66:M69"/>
    <mergeCell ref="L62:L65"/>
    <mergeCell ref="M62:M65"/>
    <mergeCell ref="V80:V81"/>
    <mergeCell ref="P80:P81"/>
    <mergeCell ref="M78:M79"/>
    <mergeCell ref="L80:L81"/>
    <mergeCell ref="T66:T69"/>
    <mergeCell ref="N73:N75"/>
    <mergeCell ref="V73:V75"/>
    <mergeCell ref="W70:W72"/>
    <mergeCell ref="X70:X72"/>
    <mergeCell ref="Z70:Z72"/>
    <mergeCell ref="Y70:Y72"/>
    <mergeCell ref="W73:W75"/>
    <mergeCell ref="J100:J101"/>
    <mergeCell ref="K100:K101"/>
    <mergeCell ref="L100:L101"/>
    <mergeCell ref="M100:M101"/>
    <mergeCell ref="N100:N101"/>
    <mergeCell ref="O100:O101"/>
    <mergeCell ref="P100:P101"/>
    <mergeCell ref="Q100:Q101"/>
    <mergeCell ref="K96:K99"/>
    <mergeCell ref="T100:T101"/>
    <mergeCell ref="U100:U101"/>
    <mergeCell ref="J88:J89"/>
    <mergeCell ref="K88:K89"/>
    <mergeCell ref="L88:L89"/>
    <mergeCell ref="M88:M89"/>
    <mergeCell ref="J96:J99"/>
    <mergeCell ref="L70:L72"/>
    <mergeCell ref="R100:R101"/>
    <mergeCell ref="W100:W101"/>
    <mergeCell ref="X100:X101"/>
    <mergeCell ref="Z100:Z101"/>
    <mergeCell ref="Y100:Y101"/>
    <mergeCell ref="AA100:AA101"/>
    <mergeCell ref="AC100:AC101"/>
    <mergeCell ref="J80:J81"/>
    <mergeCell ref="J78:J79"/>
    <mergeCell ref="J70:J72"/>
    <mergeCell ref="K90:K93"/>
    <mergeCell ref="W96:W99"/>
    <mergeCell ref="X96:X99"/>
    <mergeCell ref="Z96:Z99"/>
    <mergeCell ref="Y96:Y99"/>
    <mergeCell ref="AA96:AA99"/>
    <mergeCell ref="J86:J87"/>
    <mergeCell ref="N80:N81"/>
    <mergeCell ref="O80:O81"/>
    <mergeCell ref="K86:K87"/>
    <mergeCell ref="L86:L87"/>
    <mergeCell ref="M86:M87"/>
    <mergeCell ref="V88:V89"/>
    <mergeCell ref="L90:L93"/>
    <mergeCell ref="M90:M93"/>
    <mergeCell ref="W16:W17"/>
    <mergeCell ref="X16:X17"/>
    <mergeCell ref="Z16:Z17"/>
    <mergeCell ref="Y16:Y17"/>
    <mergeCell ref="W22:W23"/>
    <mergeCell ref="W24:W25"/>
    <mergeCell ref="W26:W27"/>
    <mergeCell ref="W37:W38"/>
    <mergeCell ref="X37:X38"/>
    <mergeCell ref="Z37:Z38"/>
    <mergeCell ref="Y37:Y38"/>
    <mergeCell ref="AC37:AC38"/>
    <mergeCell ref="AA80:AA81"/>
    <mergeCell ref="AB80:AB81"/>
    <mergeCell ref="AC80:AC81"/>
    <mergeCell ref="AC92:AC93"/>
    <mergeCell ref="AA92:AA93"/>
    <mergeCell ref="AB92:AB93"/>
    <mergeCell ref="W43:W45"/>
    <mergeCell ref="W49:W50"/>
    <mergeCell ref="W62:W65"/>
    <mergeCell ref="W66:W69"/>
    <mergeCell ref="X66:X69"/>
    <mergeCell ref="Z66:Z69"/>
    <mergeCell ref="W39:W40"/>
    <mergeCell ref="AA37:AA38"/>
    <mergeCell ref="AB37:AB38"/>
    <mergeCell ref="AB66:AB69"/>
    <mergeCell ref="AC66:AC69"/>
    <mergeCell ref="AA70:AA72"/>
    <mergeCell ref="AB70:AB72"/>
    <mergeCell ref="AC70:AC72"/>
    <mergeCell ref="X92:X93"/>
    <mergeCell ref="Z92:Z93"/>
    <mergeCell ref="Y92:Y93"/>
  </mergeCells>
  <printOptions horizontalCentered="1"/>
  <pageMargins left="0.39370078740157483" right="0.39370078740157483" top="0.59055118110236227" bottom="0.59055118110236227" header="0.39370078740157483" footer="0.39370078740157483"/>
  <pageSetup scale="70" pageOrder="overThenDown" orientation="landscape" horizontalDpi="4294967294" verticalDpi="4294967295" r:id="rId1"/>
  <headerFooter>
    <oddFooter>&amp;R&amp;"Arial,Normal"&amp;8Página &amp;P de &amp;N</oddFooter>
  </headerFooter>
  <rowBreaks count="1" manualBreakCount="1">
    <brk id="36" max="28" man="1"/>
  </rowBreaks>
  <drawing r:id="rId2"/>
  <extLst>
    <ext xmlns:x14="http://schemas.microsoft.com/office/spreadsheetml/2009/9/main" uri="{78C0D931-6437-407d-A8EE-F0AAD7539E65}">
      <x14:conditionalFormattings>
        <x14:conditionalFormatting xmlns:xm="http://schemas.microsoft.com/office/excel/2006/main">
          <x14:cfRule type="cellIs" priority="511" operator="equal" id="{6ECD3A4A-B6D0-418B-B9E7-D0E31863E621}">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12" operator="equal" id="{753A813E-5AC4-47A1-9369-890918547B02}">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513" operator="equal" id="{0C0B4971-D04E-4844-BEC8-89DEC0B55FC6}">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514" operator="equal" id="{2582FD51-8973-4C18-9744-C089550EC8B2}">
            <xm:f>'\\10.216.160.201\planeacion\Oficial\EVIDENCIAS PLANEACION - CONTRATISTAS\2019\CONTRATO 133 - 2019 CRISTHIAN CAMILO RODRIGUEZ MELO\12. Diciembre\Obligación 6\Riesgos\Administrativa\[208-PLA-Ft-73-74-75 y 78 Riesgos - DIC - 2019 19122019 - TH.xlsx]BD'!#REF!</xm:f>
            <x14:dxf>
              <fill>
                <patternFill>
                  <bgColor rgb="FFFF0000"/>
                </patternFill>
              </fill>
            </x14:dxf>
          </x14:cfRule>
          <xm:sqref>L80:L81</xm:sqref>
        </x14:conditionalFormatting>
        <x14:conditionalFormatting xmlns:xm="http://schemas.microsoft.com/office/excel/2006/main">
          <x14:cfRule type="cellIs" priority="491" operator="equal" id="{8A8BA1BD-39DB-4F79-B03C-E4C6F17E091E}">
            <xm:f>'\Users\CRodriguezm\Downloads\[208-PLA-Ft-73-74-75 y 78 Riesgos (3er periodo - DMV) final.xlsx]BD'!#REF!</xm:f>
            <x14:dxf>
              <fill>
                <patternFill>
                  <bgColor rgb="FFFFC000"/>
                </patternFill>
              </fill>
            </x14:dxf>
          </x14:cfRule>
          <x14:cfRule type="cellIs" priority="492" operator="equal" id="{08648CDB-0692-4DC3-BC7C-DD8E9134FF20}">
            <xm:f>'\Users\CRodriguezm\Downloads\[208-PLA-Ft-73-74-75 y 78 Riesgos (3er periodo - DMV) final.xlsx]BD'!#REF!</xm:f>
            <x14:dxf>
              <fill>
                <patternFill>
                  <bgColor rgb="FFFFFF00"/>
                </patternFill>
              </fill>
            </x14:dxf>
          </x14:cfRule>
          <x14:cfRule type="cellIs" priority="493" operator="equal" id="{F9220CE0-47B3-4FB4-B967-030E1CF506E8}">
            <xm:f>'\Users\CRodriguezm\Downloads\[208-PLA-Ft-73-74-75 y 78 Riesgos (3er periodo - DMV) final.xlsx]BD'!#REF!</xm:f>
            <x14:dxf>
              <fill>
                <patternFill>
                  <bgColor rgb="FF92D050"/>
                </patternFill>
              </fill>
            </x14:dxf>
          </x14:cfRule>
          <x14:cfRule type="cellIs" priority="494" operator="equal" id="{E96EFD2F-999A-434F-81F1-88AE6C949B61}">
            <xm:f>'\Users\CRodriguezm\Downloads\[208-PLA-Ft-73-74-75 y 78 Riesgos (3er periodo - DMV) final.xlsx]BD'!#REF!</xm:f>
            <x14:dxf>
              <fill>
                <patternFill>
                  <bgColor rgb="FF92D050"/>
                </patternFill>
              </fill>
            </x14:dxf>
          </x14:cfRule>
          <x14:cfRule type="cellIs" priority="495" operator="equal" id="{6669E152-3A6B-403E-BBAD-0D1BAC3FD1AF}">
            <xm:f>'\Users\CRodriguezm\Downloads\[208-PLA-Ft-73-74-75 y 78 Riesgos (3er periodo - DMV) final.xlsx]BD'!#REF!</xm:f>
            <x14:dxf>
              <fill>
                <patternFill>
                  <bgColor rgb="FF92D050"/>
                </patternFill>
              </fill>
            </x14:dxf>
          </x14:cfRule>
          <xm:sqref>J82:J85</xm:sqref>
        </x14:conditionalFormatting>
        <x14:conditionalFormatting xmlns:xm="http://schemas.microsoft.com/office/excel/2006/main">
          <x14:cfRule type="cellIs" priority="487" operator="equal" id="{5E0AA68D-9792-41D6-AE99-13F06285C4FB}">
            <xm:f>'\Users\CRodriguezm\Downloads\[208-PLA-Ft-73-74-75 y 78 Riesgos (3er periodo - DMV) final.xlsx]BD'!#REF!</xm:f>
            <x14:dxf>
              <fill>
                <patternFill>
                  <bgColor rgb="FF92D050"/>
                </patternFill>
              </fill>
            </x14:dxf>
          </x14:cfRule>
          <x14:cfRule type="cellIs" priority="488" operator="equal" id="{D6B8A29C-D4D8-43A3-9F95-7055ED2F64CA}">
            <xm:f>'\Users\CRodriguezm\Downloads\[208-PLA-Ft-73-74-75 y 78 Riesgos (3er periodo - DMV) final.xlsx]BD'!#REF!</xm:f>
            <x14:dxf>
              <fill>
                <patternFill>
                  <bgColor rgb="FFFFFF00"/>
                </patternFill>
              </fill>
            </x14:dxf>
          </x14:cfRule>
          <x14:cfRule type="cellIs" priority="489" operator="equal" id="{52BDD9D8-6F17-41FF-AC7C-EDE1551022E8}">
            <xm:f>'\Users\CRodriguezm\Downloads\[208-PLA-Ft-73-74-75 y 78 Riesgos (3er periodo - DMV) final.xlsx]BD'!#REF!</xm:f>
            <x14:dxf>
              <fill>
                <patternFill>
                  <bgColor rgb="FFFFC000"/>
                </patternFill>
              </fill>
            </x14:dxf>
          </x14:cfRule>
          <x14:cfRule type="cellIs" priority="490" operator="equal" id="{7F6718D9-97B5-4126-B813-17BA10AB0AB8}">
            <xm:f>'\Users\CRodriguezm\Downloads\[208-PLA-Ft-73-74-75 y 78 Riesgos (3er periodo - DMV) final.xlsx]BD'!#REF!</xm:f>
            <x14:dxf>
              <fill>
                <patternFill>
                  <bgColor rgb="FFFF0000"/>
                </patternFill>
              </fill>
            </x14:dxf>
          </x14:cfRule>
          <xm:sqref>L82:L85</xm:sqref>
        </x14:conditionalFormatting>
        <x14:conditionalFormatting xmlns:xm="http://schemas.microsoft.com/office/excel/2006/main">
          <x14:cfRule type="cellIs" priority="477" operator="equal" id="{ECE43CD1-413E-49B8-94AE-560F3FD483F5}">
            <xm:f>'\Users\CRodriguezm\Downloads\[208-PLA-Ft-73-74-75 y 78 Riesgos (3er periodo - DMV) final.xlsx]BD'!#REF!</xm:f>
            <x14:dxf>
              <fill>
                <patternFill>
                  <bgColor rgb="FF92D050"/>
                </patternFill>
              </fill>
            </x14:dxf>
          </x14:cfRule>
          <x14:cfRule type="cellIs" priority="478" operator="equal" id="{294CE1C6-7783-4986-B095-A9620E6CC97C}">
            <xm:f>'\Users\CRodriguezm\Downloads\[208-PLA-Ft-73-74-75 y 78 Riesgos (3er periodo - DMV) final.xlsx]BD'!#REF!</xm:f>
            <x14:dxf>
              <fill>
                <patternFill>
                  <bgColor rgb="FFFFFF00"/>
                </patternFill>
              </fill>
            </x14:dxf>
          </x14:cfRule>
          <x14:cfRule type="cellIs" priority="479" operator="equal" id="{25B6F141-276C-4A84-87CE-00D49E2BDBA3}">
            <xm:f>'\Users\CRodriguezm\Downloads\[208-PLA-Ft-73-74-75 y 78 Riesgos (3er periodo - DMV) final.xlsx]BD'!#REF!</xm:f>
            <x14:dxf>
              <fill>
                <patternFill>
                  <bgColor rgb="FFFFC000"/>
                </patternFill>
              </fill>
            </x14:dxf>
          </x14:cfRule>
          <x14:cfRule type="cellIs" priority="480" operator="equal" id="{875BC5AA-CBFD-4F96-B616-CC43E7AFA9A4}">
            <xm:f>'\Users\CRodriguezm\Downloads\[208-PLA-Ft-73-74-75 y 78 Riesgos (3er periodo - DMV) final.xlsx]BD'!#REF!</xm:f>
            <x14:dxf>
              <fill>
                <patternFill>
                  <bgColor rgb="FFFF0000"/>
                </patternFill>
              </fill>
            </x14:dxf>
          </x14:cfRule>
          <xm:sqref>N82:N85</xm:sqref>
        </x14:conditionalFormatting>
        <x14:conditionalFormatting xmlns:xm="http://schemas.microsoft.com/office/excel/2006/main">
          <x14:cfRule type="cellIs" priority="453" operator="equal" id="{1E50DD68-96ED-467C-B106-57849E82108D}">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54" operator="equal" id="{30B3DE60-3FF4-45C3-83D9-0E5B69F80227}">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5" operator="equal" id="{9D915138-2825-42DE-B251-23F5BBA8E26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6" operator="equal" id="{CD4B40A3-7BCC-44BA-AC51-FD40598D2EDA}">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7" operator="equal" id="{46EEE11B-6B2A-4F52-B1D0-8D50752841B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K80:K81</xm:sqref>
        </x14:conditionalFormatting>
        <x14:conditionalFormatting xmlns:xm="http://schemas.microsoft.com/office/excel/2006/main">
          <x14:cfRule type="cellIs" priority="448" operator="equal" id="{5B35F2A6-5B7B-41DF-9540-C3A7BEDBF179}">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49" operator="equal" id="{C617D4D5-D7FE-4EC1-AF8D-32E546EE863B}">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0" operator="equal" id="{7703AA95-8AC3-44BA-8D3A-4FB3BE520FAE}">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1" operator="equal" id="{5C8240D3-E127-444A-8916-0D5FEB6F4EE9}">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2" operator="equal" id="{D4ABC440-8ABD-4B2F-8AD2-0BE263BA01F5}">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J80:J81</xm:sqref>
        </x14:conditionalFormatting>
        <x14:conditionalFormatting xmlns:xm="http://schemas.microsoft.com/office/excel/2006/main">
          <x14:cfRule type="cellIs" priority="179" operator="equal" id="{42520024-5AE2-4D37-9F61-5AD7EBA42248}">
            <xm:f>'\\10.216.160.201\Oficial\Users\user\Downloads\[208-PLA-Ft-73-74-75 y 78 Riesgos DUT-2020.xlsx]BD'!#REF!</xm:f>
            <x14:dxf>
              <fill>
                <patternFill>
                  <bgColor rgb="FFFFC000"/>
                </patternFill>
              </fill>
            </x14:dxf>
          </x14:cfRule>
          <x14:cfRule type="cellIs" priority="180" operator="equal" id="{DA3872D7-E393-42EC-958A-CE77CFBC310E}">
            <xm:f>'\\10.216.160.201\Oficial\Users\user\Downloads\[208-PLA-Ft-73-74-75 y 78 Riesgos DUT-2020.xlsx]BD'!#REF!</xm:f>
            <x14:dxf>
              <fill>
                <patternFill>
                  <bgColor rgb="FFFFFF00"/>
                </patternFill>
              </fill>
            </x14:dxf>
          </x14:cfRule>
          <x14:cfRule type="cellIs" priority="181" operator="equal" id="{AD5FA9C1-FEFB-4281-AED2-D29DF550ADC0}">
            <xm:f>'\\10.216.160.201\Oficial\Users\user\Downloads\[208-PLA-Ft-73-74-75 y 78 Riesgos DUT-2020.xlsx]BD'!#REF!</xm:f>
            <x14:dxf>
              <fill>
                <patternFill>
                  <bgColor rgb="FF92D050"/>
                </patternFill>
              </fill>
            </x14:dxf>
          </x14:cfRule>
          <x14:cfRule type="cellIs" priority="182" operator="equal" id="{97F3BCAF-54EA-45D4-932B-8B6492B301C0}">
            <xm:f>'\\10.216.160.201\Oficial\Users\user\Downloads\[208-PLA-Ft-73-74-75 y 78 Riesgos DUT-2020.xlsx]BD'!#REF!</xm:f>
            <x14:dxf>
              <fill>
                <patternFill>
                  <bgColor rgb="FF92D050"/>
                </patternFill>
              </fill>
            </x14:dxf>
          </x14:cfRule>
          <x14:cfRule type="cellIs" priority="183" operator="equal" id="{7E65A153-696E-4CA9-A363-D6A487389D07}">
            <xm:f>'\\10.216.160.201\Oficial\Users\user\Downloads\[208-PLA-Ft-73-74-75 y 78 Riesgos DUT-2020.xlsx]BD'!#REF!</xm:f>
            <x14:dxf>
              <fill>
                <patternFill>
                  <bgColor rgb="FF92D050"/>
                </patternFill>
              </fill>
            </x14:dxf>
          </x14:cfRule>
          <xm:sqref>J51</xm:sqref>
        </x14:conditionalFormatting>
        <x14:conditionalFormatting xmlns:xm="http://schemas.microsoft.com/office/excel/2006/main">
          <x14:cfRule type="cellIs" priority="175" operator="equal" id="{D3DBA227-3701-460A-952F-B67533E7748E}">
            <xm:f>'\\10.216.160.201\Oficial\Users\user\Downloads\[208-PLA-Ft-73-74-75 y 78 Riesgos DUT-2020.xlsx]BD'!#REF!</xm:f>
            <x14:dxf>
              <fill>
                <patternFill>
                  <bgColor rgb="FF92D050"/>
                </patternFill>
              </fill>
            </x14:dxf>
          </x14:cfRule>
          <x14:cfRule type="cellIs" priority="176" operator="equal" id="{FE0D5022-D3EA-4827-89DB-48E8A0380770}">
            <xm:f>'\\10.216.160.201\Oficial\Users\user\Downloads\[208-PLA-Ft-73-74-75 y 78 Riesgos DUT-2020.xlsx]BD'!#REF!</xm:f>
            <x14:dxf>
              <fill>
                <patternFill>
                  <bgColor rgb="FFFFFF00"/>
                </patternFill>
              </fill>
            </x14:dxf>
          </x14:cfRule>
          <x14:cfRule type="cellIs" priority="177" operator="equal" id="{7C1EA33F-485B-4224-BBC6-2F91F18C01ED}">
            <xm:f>'\\10.216.160.201\Oficial\Users\user\Downloads\[208-PLA-Ft-73-74-75 y 78 Riesgos DUT-2020.xlsx]BD'!#REF!</xm:f>
            <x14:dxf>
              <fill>
                <patternFill>
                  <bgColor rgb="FFFFC000"/>
                </patternFill>
              </fill>
            </x14:dxf>
          </x14:cfRule>
          <x14:cfRule type="cellIs" priority="178" operator="equal" id="{5A5EB88A-5A34-4589-B8BE-6FF13846628F}">
            <xm:f>'\\10.216.160.201\Oficial\Users\user\Downloads\[208-PLA-Ft-73-74-75 y 78 Riesgos DUT-2020.xlsx]BD'!#REF!</xm:f>
            <x14:dxf>
              <fill>
                <patternFill>
                  <bgColor rgb="FFFF0000"/>
                </patternFill>
              </fill>
            </x14:dxf>
          </x14:cfRule>
          <xm:sqref>L51</xm:sqref>
        </x14:conditionalFormatting>
        <x14:conditionalFormatting xmlns:xm="http://schemas.microsoft.com/office/excel/2006/main">
          <x14:cfRule type="cellIs" priority="155" operator="equal" id="{F428D650-E61E-4336-8261-B1F814255CFE}">
            <xm:f>'\\10.216.160.201\Oficial\Users\user\Downloads\[3. 208-PLA-Ft-73 - 75 y 78 Riesgos - 2019  sub. financiera.xlsx]BD'!#REF!</xm:f>
            <x14:dxf>
              <fill>
                <patternFill>
                  <bgColor rgb="FFFFC000"/>
                </patternFill>
              </fill>
            </x14:dxf>
          </x14:cfRule>
          <x14:cfRule type="cellIs" priority="156" operator="equal" id="{38DEF7D8-4904-4A38-B451-D00982DA24F9}">
            <xm:f>'\\10.216.160.201\Oficial\Users\user\Downloads\[3. 208-PLA-Ft-73 - 75 y 78 Riesgos - 2019  sub. financiera.xlsx]BD'!#REF!</xm:f>
            <x14:dxf>
              <fill>
                <patternFill>
                  <bgColor rgb="FFFFFF00"/>
                </patternFill>
              </fill>
            </x14:dxf>
          </x14:cfRule>
          <x14:cfRule type="cellIs" priority="157" operator="equal" id="{05B79AC0-FFDC-4EE7-920B-A631C55DE680}">
            <xm:f>'\\10.216.160.201\Oficial\Users\user\Downloads\[3. 208-PLA-Ft-73 - 75 y 78 Riesgos - 2019  sub. financiera.xlsx]BD'!#REF!</xm:f>
            <x14:dxf>
              <fill>
                <patternFill>
                  <bgColor rgb="FF92D050"/>
                </patternFill>
              </fill>
            </x14:dxf>
          </x14:cfRule>
          <x14:cfRule type="cellIs" priority="158" operator="equal" id="{B49813FE-032E-4491-BB77-F17BBF90F1D2}">
            <xm:f>'\\10.216.160.201\Oficial\Users\user\Downloads\[3. 208-PLA-Ft-73 - 75 y 78 Riesgos - 2019  sub. financiera.xlsx]BD'!#REF!</xm:f>
            <x14:dxf>
              <fill>
                <patternFill>
                  <bgColor rgb="FF92D050"/>
                </patternFill>
              </fill>
            </x14:dxf>
          </x14:cfRule>
          <x14:cfRule type="cellIs" priority="159" operator="equal" id="{201537E7-D174-4ADB-AAA1-EF8B0B088FA3}">
            <xm:f>'\\10.216.160.201\Oficial\Users\user\Downloads\[3. 208-PLA-Ft-73 - 75 y 78 Riesgos - 2019  sub. financiera.xlsx]BD'!#REF!</xm:f>
            <x14:dxf>
              <fill>
                <patternFill>
                  <bgColor rgb="FF92D050"/>
                </patternFill>
              </fill>
            </x14:dxf>
          </x14:cfRule>
          <xm:sqref>J62</xm:sqref>
        </x14:conditionalFormatting>
        <x14:conditionalFormatting xmlns:xm="http://schemas.microsoft.com/office/excel/2006/main">
          <x14:cfRule type="cellIs" priority="150" operator="equal" id="{39B6A403-EE36-4342-9421-A179D2FD1EEC}">
            <xm:f>'\\10.216.160.201\Oficial\Users\user\Downloads\[3. 208-PLA-Ft-73 - 75 y 78 Riesgos - 2019  sub. financiera.xlsx]BD'!#REF!</xm:f>
            <x14:dxf>
              <fill>
                <patternFill>
                  <bgColor rgb="FFFFC000"/>
                </patternFill>
              </fill>
            </x14:dxf>
          </x14:cfRule>
          <x14:cfRule type="cellIs" priority="151" operator="equal" id="{A057FA37-30FB-4552-97CC-1B267EEBB89E}">
            <xm:f>'\\10.216.160.201\Oficial\Users\user\Downloads\[3. 208-PLA-Ft-73 - 75 y 78 Riesgos - 2019  sub. financiera.xlsx]BD'!#REF!</xm:f>
            <x14:dxf>
              <fill>
                <patternFill>
                  <bgColor rgb="FFFFFF00"/>
                </patternFill>
              </fill>
            </x14:dxf>
          </x14:cfRule>
          <x14:cfRule type="cellIs" priority="152" operator="equal" id="{3273602D-92EE-4ECC-97D6-A488C975FE90}">
            <xm:f>'\\10.216.160.201\Oficial\Users\user\Downloads\[3. 208-PLA-Ft-73 - 75 y 78 Riesgos - 2019  sub. financiera.xlsx]BD'!#REF!</xm:f>
            <x14:dxf>
              <fill>
                <patternFill>
                  <bgColor rgb="FF92D050"/>
                </patternFill>
              </fill>
            </x14:dxf>
          </x14:cfRule>
          <x14:cfRule type="cellIs" priority="153" operator="equal" id="{C12DFBFA-B0D0-4120-ADE5-9EB93ABDC568}">
            <xm:f>'\\10.216.160.201\Oficial\Users\user\Downloads\[3. 208-PLA-Ft-73 - 75 y 78 Riesgos - 2019  sub. financiera.xlsx]BD'!#REF!</xm:f>
            <x14:dxf>
              <fill>
                <patternFill>
                  <bgColor rgb="FF92D050"/>
                </patternFill>
              </fill>
            </x14:dxf>
          </x14:cfRule>
          <x14:cfRule type="cellIs" priority="154" operator="equal" id="{A9619106-6292-4334-9F90-59527916922C}">
            <xm:f>'\\10.216.160.201\Oficial\Users\user\Downloads\[3. 208-PLA-Ft-73 - 75 y 78 Riesgos - 2019  sub. financiera.xlsx]BD'!#REF!</xm:f>
            <x14:dxf>
              <fill>
                <patternFill>
                  <bgColor rgb="FF92D050"/>
                </patternFill>
              </fill>
            </x14:dxf>
          </x14:cfRule>
          <xm:sqref>J66</xm:sqref>
        </x14:conditionalFormatting>
        <x14:conditionalFormatting xmlns:xm="http://schemas.microsoft.com/office/excel/2006/main">
          <x14:cfRule type="cellIs" priority="145" operator="equal" id="{FA75F719-6CBC-4A7F-8396-B32B65EFDD30}">
            <xm:f>'\\10.216.160.201\Oficial\Users\user\Downloads\[3. 208-PLA-Ft-73 - 75 y 78 Riesgos - 2019  sub. financiera.xlsx]BD'!#REF!</xm:f>
            <x14:dxf>
              <fill>
                <patternFill>
                  <bgColor rgb="FFFFC000"/>
                </patternFill>
              </fill>
            </x14:dxf>
          </x14:cfRule>
          <x14:cfRule type="cellIs" priority="146" operator="equal" id="{43049EA5-F976-49EC-B48D-8B688E5F708E}">
            <xm:f>'\\10.216.160.201\Oficial\Users\user\Downloads\[3. 208-PLA-Ft-73 - 75 y 78 Riesgos - 2019  sub. financiera.xlsx]BD'!#REF!</xm:f>
            <x14:dxf>
              <fill>
                <patternFill>
                  <bgColor rgb="FFFFFF00"/>
                </patternFill>
              </fill>
            </x14:dxf>
          </x14:cfRule>
          <x14:cfRule type="cellIs" priority="147" operator="equal" id="{6108A77A-A892-45C8-81E9-593425AEA5FD}">
            <xm:f>'\\10.216.160.201\Oficial\Users\user\Downloads\[3. 208-PLA-Ft-73 - 75 y 78 Riesgos - 2019  sub. financiera.xlsx]BD'!#REF!</xm:f>
            <x14:dxf>
              <fill>
                <patternFill>
                  <bgColor rgb="FF92D050"/>
                </patternFill>
              </fill>
            </x14:dxf>
          </x14:cfRule>
          <x14:cfRule type="cellIs" priority="148" operator="equal" id="{0162E533-3955-45A9-82A0-703ED283003E}">
            <xm:f>'\\10.216.160.201\Oficial\Users\user\Downloads\[3. 208-PLA-Ft-73 - 75 y 78 Riesgos - 2019  sub. financiera.xlsx]BD'!#REF!</xm:f>
            <x14:dxf>
              <fill>
                <patternFill>
                  <bgColor rgb="FF92D050"/>
                </patternFill>
              </fill>
            </x14:dxf>
          </x14:cfRule>
          <x14:cfRule type="cellIs" priority="149" operator="equal" id="{3CB59294-C081-4896-ABD1-71EAFA928577}">
            <xm:f>'\\10.216.160.201\Oficial\Users\user\Downloads\[3. 208-PLA-Ft-73 - 75 y 78 Riesgos - 2019  sub. financiera.xlsx]BD'!#REF!</xm:f>
            <x14:dxf>
              <fill>
                <patternFill>
                  <bgColor rgb="FF92D050"/>
                </patternFill>
              </fill>
            </x14:dxf>
          </x14:cfRule>
          <xm:sqref>J70</xm:sqref>
        </x14:conditionalFormatting>
        <x14:conditionalFormatting xmlns:xm="http://schemas.microsoft.com/office/excel/2006/main">
          <x14:cfRule type="cellIs" priority="131" operator="equal" id="{8DA65DA2-CE2B-4FE7-BD69-8F8B7BB54B64}">
            <xm:f>'\\10.216.160.201\Oficial\Users\user\Downloads\[3. 208-PLA-Ft-73 - 75 y 78 Riesgos - 2019  sub. financiera.xlsx]BD'!#REF!</xm:f>
            <x14:dxf>
              <fill>
                <patternFill>
                  <bgColor rgb="FF92D050"/>
                </patternFill>
              </fill>
            </x14:dxf>
          </x14:cfRule>
          <x14:cfRule type="cellIs" priority="132" operator="equal" id="{C59615A0-34A8-4721-A03C-68E24C478F2C}">
            <xm:f>'\\10.216.160.201\Oficial\Users\user\Downloads\[3. 208-PLA-Ft-73 - 75 y 78 Riesgos - 2019  sub. financiera.xlsx]BD'!#REF!</xm:f>
            <x14:dxf>
              <fill>
                <patternFill>
                  <bgColor rgb="FFFFFF00"/>
                </patternFill>
              </fill>
            </x14:dxf>
          </x14:cfRule>
          <x14:cfRule type="cellIs" priority="133" operator="equal" id="{B1454267-5A3C-41F6-A4AC-5B21BE4DDF6C}">
            <xm:f>'\\10.216.160.201\Oficial\Users\user\Downloads\[3. 208-PLA-Ft-73 - 75 y 78 Riesgos - 2019  sub. financiera.xlsx]BD'!#REF!</xm:f>
            <x14:dxf>
              <fill>
                <patternFill>
                  <bgColor rgb="FFFFC000"/>
                </patternFill>
              </fill>
            </x14:dxf>
          </x14:cfRule>
          <x14:cfRule type="cellIs" priority="134" operator="equal" id="{2AC8D8D0-5EDA-4834-8BEA-77FBE6052625}">
            <xm:f>'\\10.216.160.201\Oficial\Users\user\Downloads\[3. 208-PLA-Ft-73 - 75 y 78 Riesgos - 2019  sub. financiera.xlsx]BD'!#REF!</xm:f>
            <x14:dxf>
              <fill>
                <patternFill>
                  <bgColor rgb="FFFF0000"/>
                </patternFill>
              </fill>
            </x14:dxf>
          </x14:cfRule>
          <xm:sqref>L62</xm:sqref>
        </x14:conditionalFormatting>
        <x14:conditionalFormatting xmlns:xm="http://schemas.microsoft.com/office/excel/2006/main">
          <x14:cfRule type="cellIs" priority="127" operator="equal" id="{011F9D3D-DB03-4AE6-93C2-AE6D5A9FB980}">
            <xm:f>'\\10.216.160.201\Oficial\Users\user\Downloads\[3. 208-PLA-Ft-73 - 75 y 78 Riesgos - 2019  sub. financiera.xlsx]BD'!#REF!</xm:f>
            <x14:dxf>
              <fill>
                <patternFill>
                  <bgColor rgb="FF92D050"/>
                </patternFill>
              </fill>
            </x14:dxf>
          </x14:cfRule>
          <x14:cfRule type="cellIs" priority="128" operator="equal" id="{E9420E99-A243-430F-95B9-449D0857087A}">
            <xm:f>'\\10.216.160.201\Oficial\Users\user\Downloads\[3. 208-PLA-Ft-73 - 75 y 78 Riesgos - 2019  sub. financiera.xlsx]BD'!#REF!</xm:f>
            <x14:dxf>
              <fill>
                <patternFill>
                  <bgColor rgb="FFFFFF00"/>
                </patternFill>
              </fill>
            </x14:dxf>
          </x14:cfRule>
          <x14:cfRule type="cellIs" priority="129" operator="equal" id="{DE9AD875-467F-4631-A7FD-9C2834474C46}">
            <xm:f>'\\10.216.160.201\Oficial\Users\user\Downloads\[3. 208-PLA-Ft-73 - 75 y 78 Riesgos - 2019  sub. financiera.xlsx]BD'!#REF!</xm:f>
            <x14:dxf>
              <fill>
                <patternFill>
                  <bgColor rgb="FFFFC000"/>
                </patternFill>
              </fill>
            </x14:dxf>
          </x14:cfRule>
          <x14:cfRule type="cellIs" priority="130" operator="equal" id="{C7415989-B748-47FB-9834-091B45107B32}">
            <xm:f>'\\10.216.160.201\Oficial\Users\user\Downloads\[3. 208-PLA-Ft-73 - 75 y 78 Riesgos - 2019  sub. financiera.xlsx]BD'!#REF!</xm:f>
            <x14:dxf>
              <fill>
                <patternFill>
                  <bgColor rgb="FFFF0000"/>
                </patternFill>
              </fill>
            </x14:dxf>
          </x14:cfRule>
          <xm:sqref>L66</xm:sqref>
        </x14:conditionalFormatting>
        <x14:conditionalFormatting xmlns:xm="http://schemas.microsoft.com/office/excel/2006/main">
          <x14:cfRule type="cellIs" priority="123" operator="equal" id="{85139C35-E73E-4EED-A8EF-C18D04B06C51}">
            <xm:f>'\\10.216.160.201\Oficial\Users\user\Downloads\[3. 208-PLA-Ft-73 - 75 y 78 Riesgos - 2019  sub. financiera.xlsx]BD'!#REF!</xm:f>
            <x14:dxf>
              <fill>
                <patternFill>
                  <bgColor rgb="FF92D050"/>
                </patternFill>
              </fill>
            </x14:dxf>
          </x14:cfRule>
          <x14:cfRule type="cellIs" priority="124" operator="equal" id="{4CBEC318-801D-4615-B9ED-07DCB593A0C3}">
            <xm:f>'\\10.216.160.201\Oficial\Users\user\Downloads\[3. 208-PLA-Ft-73 - 75 y 78 Riesgos - 2019  sub. financiera.xlsx]BD'!#REF!</xm:f>
            <x14:dxf>
              <fill>
                <patternFill>
                  <bgColor rgb="FFFFFF00"/>
                </patternFill>
              </fill>
            </x14:dxf>
          </x14:cfRule>
          <x14:cfRule type="cellIs" priority="125" operator="equal" id="{32AFAEFB-C350-4CAA-8819-F9D7D37217B8}">
            <xm:f>'\\10.216.160.201\Oficial\Users\user\Downloads\[3. 208-PLA-Ft-73 - 75 y 78 Riesgos - 2019  sub. financiera.xlsx]BD'!#REF!</xm:f>
            <x14:dxf>
              <fill>
                <patternFill>
                  <bgColor rgb="FFFFC000"/>
                </patternFill>
              </fill>
            </x14:dxf>
          </x14:cfRule>
          <x14:cfRule type="cellIs" priority="126" operator="equal" id="{EBD916F3-A5EF-473E-907E-8A9BF3B461F7}">
            <xm:f>'\\10.216.160.201\Oficial\Users\user\Downloads\[3. 208-PLA-Ft-73 - 75 y 78 Riesgos - 2019  sub. financiera.xlsx]BD'!#REF!</xm:f>
            <x14:dxf>
              <fill>
                <patternFill>
                  <bgColor rgb="FFFF0000"/>
                </patternFill>
              </fill>
            </x14:dxf>
          </x14:cfRule>
          <xm:sqref>L70</xm:sqref>
        </x14:conditionalFormatting>
        <x14:conditionalFormatting xmlns:xm="http://schemas.microsoft.com/office/excel/2006/main">
          <x14:cfRule type="cellIs" priority="88" operator="equal" id="{F746547B-44C1-482D-BB57-259A2BBE33D6}">
            <xm:f>'\\10.216.160.201\Oficial\Users\user\Downloads\[3. 208-PLA-Ft-73 - 75 y 78 Riesgos - 2019  sub. financiera.xlsx]BD'!#REF!</xm:f>
            <x14:dxf>
              <fill>
                <patternFill>
                  <bgColor rgb="FFFFC000"/>
                </patternFill>
              </fill>
            </x14:dxf>
          </x14:cfRule>
          <x14:cfRule type="cellIs" priority="89" operator="equal" id="{F2079088-49AE-461B-A722-1BC67AEE6C4C}">
            <xm:f>'\\10.216.160.201\Oficial\Users\user\Downloads\[3. 208-PLA-Ft-73 - 75 y 78 Riesgos - 2019  sub. financiera.xlsx]BD'!#REF!</xm:f>
            <x14:dxf>
              <fill>
                <patternFill>
                  <bgColor rgb="FFFFFF00"/>
                </patternFill>
              </fill>
            </x14:dxf>
          </x14:cfRule>
          <x14:cfRule type="cellIs" priority="90" operator="equal" id="{4835AD95-D8D2-4DED-A826-2A8ECF663B13}">
            <xm:f>'\\10.216.160.201\Oficial\Users\user\Downloads\[3. 208-PLA-Ft-73 - 75 y 78 Riesgos - 2019  sub. financiera.xlsx]BD'!#REF!</xm:f>
            <x14:dxf>
              <fill>
                <patternFill>
                  <bgColor rgb="FF92D050"/>
                </patternFill>
              </fill>
            </x14:dxf>
          </x14:cfRule>
          <x14:cfRule type="cellIs" priority="91" operator="equal" id="{9859FBFA-EE7B-4494-953B-CC6CD442E42F}">
            <xm:f>'\\10.216.160.201\Oficial\Users\user\Downloads\[3. 208-PLA-Ft-73 - 75 y 78 Riesgos - 2019  sub. financiera.xlsx]BD'!#REF!</xm:f>
            <x14:dxf>
              <fill>
                <patternFill>
                  <bgColor rgb="FF92D050"/>
                </patternFill>
              </fill>
            </x14:dxf>
          </x14:cfRule>
          <x14:cfRule type="cellIs" priority="92" operator="equal" id="{0ADD037F-91D5-48EE-BCA5-0E6E9EA84519}">
            <xm:f>'\\10.216.160.201\Oficial\Users\user\Downloads\[3. 208-PLA-Ft-73 - 75 y 78 Riesgos - 2019  sub. financiera.xlsx]BD'!#REF!</xm:f>
            <x14:dxf>
              <fill>
                <patternFill>
                  <bgColor rgb="FF92D050"/>
                </patternFill>
              </fill>
            </x14:dxf>
          </x14:cfRule>
          <xm:sqref>J73</xm:sqref>
        </x14:conditionalFormatting>
        <x14:conditionalFormatting xmlns:xm="http://schemas.microsoft.com/office/excel/2006/main">
          <x14:cfRule type="cellIs" priority="84" operator="equal" id="{702A2616-9272-4AA7-99F2-C4B072D8A940}">
            <xm:f>'\\10.216.160.201\Oficial\Users\user\Downloads\[3. 208-PLA-Ft-73 - 75 y 78 Riesgos - 2019  sub. financiera.xlsx]BD'!#REF!</xm:f>
            <x14:dxf>
              <fill>
                <patternFill>
                  <bgColor rgb="FF92D050"/>
                </patternFill>
              </fill>
            </x14:dxf>
          </x14:cfRule>
          <x14:cfRule type="cellIs" priority="85" operator="equal" id="{0E935FC1-E097-450C-9F10-78CA8046B3DB}">
            <xm:f>'\\10.216.160.201\Oficial\Users\user\Downloads\[3. 208-PLA-Ft-73 - 75 y 78 Riesgos - 2019  sub. financiera.xlsx]BD'!#REF!</xm:f>
            <x14:dxf>
              <fill>
                <patternFill>
                  <bgColor rgb="FFFFFF00"/>
                </patternFill>
              </fill>
            </x14:dxf>
          </x14:cfRule>
          <x14:cfRule type="cellIs" priority="86" operator="equal" id="{1B28273F-A5B4-4FFE-9F65-0260BBDDEC68}">
            <xm:f>'\\10.216.160.201\Oficial\Users\user\Downloads\[3. 208-PLA-Ft-73 - 75 y 78 Riesgos - 2019  sub. financiera.xlsx]BD'!#REF!</xm:f>
            <x14:dxf>
              <fill>
                <patternFill>
                  <bgColor rgb="FFFFC000"/>
                </patternFill>
              </fill>
            </x14:dxf>
          </x14:cfRule>
          <x14:cfRule type="cellIs" priority="87" operator="equal" id="{C681B73A-E51B-49B7-8A44-988CBCCAE536}">
            <xm:f>'\\10.216.160.201\Oficial\Users\user\Downloads\[3. 208-PLA-Ft-73 - 75 y 78 Riesgos - 2019  sub. financiera.xlsx]BD'!#REF!</xm:f>
            <x14:dxf>
              <fill>
                <patternFill>
                  <bgColor rgb="FFFF0000"/>
                </patternFill>
              </fill>
            </x14:dxf>
          </x14:cfRule>
          <xm:sqref>L73</xm:sqref>
        </x14:conditionalFormatting>
        <x14:conditionalFormatting xmlns:xm="http://schemas.microsoft.com/office/excel/2006/main">
          <x14:cfRule type="cellIs" priority="77" operator="equal" id="{153D680E-C689-4DBF-82CC-56F164C47066}">
            <xm:f>'\\10.216.160.201\Oficial\Users\user\Downloads\[3. 208-PLA-Ft-73 - 75 y 78 Riesgos - 2019  sub. financiera.xlsx]BD'!#REF!</xm:f>
            <x14:dxf>
              <fill>
                <patternFill>
                  <bgColor rgb="FF92D050"/>
                </patternFill>
              </fill>
            </x14:dxf>
          </x14:cfRule>
          <x14:cfRule type="cellIs" priority="78" operator="equal" id="{3C7C4205-5422-437A-9D45-B49ECBB9CF5C}">
            <xm:f>'\\10.216.160.201\Oficial\Users\user\Downloads\[3. 208-PLA-Ft-73 - 75 y 78 Riesgos - 2019  sub. financiera.xlsx]BD'!#REF!</xm:f>
            <x14:dxf>
              <fill>
                <patternFill>
                  <bgColor rgb="FFFFFF00"/>
                </patternFill>
              </fill>
            </x14:dxf>
          </x14:cfRule>
          <x14:cfRule type="cellIs" priority="79" operator="equal" id="{54954C2D-2085-4A16-B333-9824AFD82BBE}">
            <xm:f>'\\10.216.160.201\Oficial\Users\user\Downloads\[3. 208-PLA-Ft-73 - 75 y 78 Riesgos - 2019  sub. financiera.xlsx]BD'!#REF!</xm:f>
            <x14:dxf>
              <fill>
                <patternFill>
                  <bgColor rgb="FFFFC000"/>
                </patternFill>
              </fill>
            </x14:dxf>
          </x14:cfRule>
          <x14:cfRule type="cellIs" priority="80" operator="equal" id="{E5B6F7BB-23EF-469B-A8EE-572DBB9990F8}">
            <xm:f>'\\10.216.160.201\Oficial\Users\user\Downloads\[3. 208-PLA-Ft-73 - 75 y 78 Riesgos - 2019  sub. financiera.xlsx]BD'!#REF!</xm:f>
            <x14:dxf>
              <fill>
                <patternFill>
                  <bgColor rgb="FFFF0000"/>
                </patternFill>
              </fill>
            </x14:dxf>
          </x14:cfRule>
          <xm:sqref>M73</xm:sqref>
        </x14:conditionalFormatting>
        <x14:conditionalFormatting xmlns:xm="http://schemas.microsoft.com/office/excel/2006/main">
          <x14:cfRule type="cellIs" priority="73" operator="equal" id="{1CB49691-441E-433E-BB91-9F39F5F6968B}">
            <xm:f>'\\10.216.160.201\Oficial\Users\user\Downloads\[3. 208-PLA-Ft-73 - 75 y 78 Riesgos - 2019  sub. financiera.xlsx]BD'!#REF!</xm:f>
            <x14:dxf>
              <fill>
                <patternFill>
                  <bgColor rgb="FF92D050"/>
                </patternFill>
              </fill>
            </x14:dxf>
          </x14:cfRule>
          <x14:cfRule type="cellIs" priority="74" operator="equal" id="{19EFB159-B070-4166-A907-86A3986D854A}">
            <xm:f>'\\10.216.160.201\Oficial\Users\user\Downloads\[3. 208-PLA-Ft-73 - 75 y 78 Riesgos - 2019  sub. financiera.xlsx]BD'!#REF!</xm:f>
            <x14:dxf>
              <fill>
                <patternFill>
                  <bgColor rgb="FFFFFF00"/>
                </patternFill>
              </fill>
            </x14:dxf>
          </x14:cfRule>
          <x14:cfRule type="cellIs" priority="75" operator="equal" id="{F8ED3D97-A4ED-4E79-8AAB-C155EBC9D7E9}">
            <xm:f>'\\10.216.160.201\Oficial\Users\user\Downloads\[3. 208-PLA-Ft-73 - 75 y 78 Riesgos - 2019  sub. financiera.xlsx]BD'!#REF!</xm:f>
            <x14:dxf>
              <fill>
                <patternFill>
                  <bgColor rgb="FFFFC000"/>
                </patternFill>
              </fill>
            </x14:dxf>
          </x14:cfRule>
          <x14:cfRule type="cellIs" priority="76" operator="equal" id="{FEC7CB9E-942E-42D1-934D-D5BBCF75A3DE}">
            <xm:f>'\\10.216.160.201\Oficial\Users\user\Downloads\[3. 208-PLA-Ft-73 - 75 y 78 Riesgos - 2019  sub. financiera.xlsx]BD'!#REF!</xm:f>
            <x14:dxf>
              <fill>
                <patternFill>
                  <bgColor rgb="FFFF0000"/>
                </patternFill>
              </fill>
            </x14:dxf>
          </x14:cfRule>
          <xm:sqref>N73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1"/>
  <sheetViews>
    <sheetView zoomScale="80" zoomScaleNormal="80" workbookViewId="0">
      <selection activeCell="E15" sqref="E15"/>
    </sheetView>
  </sheetViews>
  <sheetFormatPr baseColWidth="10" defaultRowHeight="15"/>
  <cols>
    <col min="1" max="1" width="49.7109375" bestFit="1" customWidth="1"/>
    <col min="2" max="5" width="10" customWidth="1"/>
    <col min="6" max="7" width="11" customWidth="1"/>
    <col min="8" max="11" width="10" customWidth="1"/>
    <col min="12" max="12" width="11.42578125" customWidth="1"/>
  </cols>
  <sheetData>
    <row r="1" spans="1:13" ht="30" customHeight="1" thickBot="1">
      <c r="A1" s="300"/>
      <c r="B1" s="581" t="s">
        <v>884</v>
      </c>
      <c r="C1" s="582"/>
      <c r="D1" s="582"/>
      <c r="E1" s="582"/>
      <c r="F1" s="582"/>
      <c r="G1" s="583"/>
      <c r="H1" s="584" t="s">
        <v>883</v>
      </c>
      <c r="I1" s="585"/>
      <c r="J1" s="585"/>
      <c r="K1" s="585"/>
      <c r="L1" s="585"/>
      <c r="M1" s="586"/>
    </row>
    <row r="2" spans="1:13" ht="36.75" thickBot="1">
      <c r="A2" s="291" t="s">
        <v>882</v>
      </c>
      <c r="B2" s="303" t="s">
        <v>881</v>
      </c>
      <c r="C2" s="302" t="s">
        <v>880</v>
      </c>
      <c r="D2" s="304" t="s">
        <v>875</v>
      </c>
      <c r="E2" s="305" t="s">
        <v>877</v>
      </c>
      <c r="F2" s="306" t="s">
        <v>876</v>
      </c>
      <c r="G2" s="307" t="s">
        <v>858</v>
      </c>
      <c r="H2" s="293" t="s">
        <v>881</v>
      </c>
      <c r="I2" s="292" t="s">
        <v>880</v>
      </c>
      <c r="J2" s="290" t="s">
        <v>875</v>
      </c>
      <c r="K2" s="289" t="s">
        <v>877</v>
      </c>
      <c r="L2" s="288" t="s">
        <v>876</v>
      </c>
      <c r="M2" s="287" t="s">
        <v>858</v>
      </c>
    </row>
    <row r="3" spans="1:13">
      <c r="A3" s="301" t="s">
        <v>51</v>
      </c>
      <c r="B3" s="286">
        <v>3</v>
      </c>
      <c r="C3" s="286">
        <v>7</v>
      </c>
      <c r="D3" s="286">
        <v>2</v>
      </c>
      <c r="E3" s="286">
        <v>2</v>
      </c>
      <c r="F3" s="286">
        <v>3</v>
      </c>
      <c r="G3" s="285"/>
      <c r="H3" s="294">
        <v>1</v>
      </c>
      <c r="I3" s="286">
        <v>1</v>
      </c>
      <c r="J3" s="286"/>
      <c r="K3" s="286"/>
      <c r="L3" s="286"/>
      <c r="M3" s="285">
        <v>1</v>
      </c>
    </row>
    <row r="4" spans="1:13">
      <c r="A4" s="296" t="s">
        <v>446</v>
      </c>
      <c r="B4" s="284">
        <v>1</v>
      </c>
      <c r="C4" s="284">
        <v>2</v>
      </c>
      <c r="D4" s="284"/>
      <c r="E4" s="284">
        <v>1</v>
      </c>
      <c r="F4" s="284">
        <v>1</v>
      </c>
      <c r="G4" s="283"/>
      <c r="H4" s="295">
        <v>1</v>
      </c>
      <c r="I4" s="284">
        <v>1</v>
      </c>
      <c r="J4" s="284"/>
      <c r="K4" s="284"/>
      <c r="L4" s="284">
        <v>1</v>
      </c>
      <c r="M4" s="283"/>
    </row>
    <row r="5" spans="1:13" ht="24">
      <c r="A5" s="296" t="s">
        <v>511</v>
      </c>
      <c r="B5" s="284">
        <v>3</v>
      </c>
      <c r="C5" s="284">
        <v>5</v>
      </c>
      <c r="D5" s="284"/>
      <c r="E5" s="284">
        <v>2</v>
      </c>
      <c r="F5" s="284"/>
      <c r="G5" s="283">
        <v>3</v>
      </c>
      <c r="H5" s="295">
        <v>1</v>
      </c>
      <c r="I5" s="284">
        <v>2</v>
      </c>
      <c r="J5" s="284"/>
      <c r="K5" s="284">
        <v>2</v>
      </c>
      <c r="L5" s="284"/>
      <c r="M5" s="283"/>
    </row>
    <row r="6" spans="1:13">
      <c r="A6" s="296" t="s">
        <v>166</v>
      </c>
      <c r="B6" s="284">
        <v>3</v>
      </c>
      <c r="C6" s="284">
        <v>6</v>
      </c>
      <c r="D6" s="284"/>
      <c r="E6" s="284">
        <v>6</v>
      </c>
      <c r="F6" s="284"/>
      <c r="G6" s="283"/>
      <c r="H6" s="295">
        <v>1</v>
      </c>
      <c r="I6" s="284">
        <v>1</v>
      </c>
      <c r="J6" s="284">
        <v>1</v>
      </c>
      <c r="K6" s="284"/>
      <c r="L6" s="284"/>
      <c r="M6" s="283"/>
    </row>
    <row r="7" spans="1:13">
      <c r="A7" s="296" t="s">
        <v>29</v>
      </c>
      <c r="B7" s="284">
        <v>1</v>
      </c>
      <c r="C7" s="284">
        <v>2</v>
      </c>
      <c r="D7" s="284"/>
      <c r="E7" s="284"/>
      <c r="F7" s="284">
        <v>2</v>
      </c>
      <c r="G7" s="283"/>
      <c r="H7" s="295">
        <v>2</v>
      </c>
      <c r="I7" s="284">
        <v>3</v>
      </c>
      <c r="J7" s="284"/>
      <c r="K7" s="284"/>
      <c r="L7" s="284">
        <v>3</v>
      </c>
      <c r="M7" s="283"/>
    </row>
    <row r="8" spans="1:13">
      <c r="A8" s="296" t="s">
        <v>364</v>
      </c>
      <c r="B8" s="284">
        <v>3</v>
      </c>
      <c r="C8" s="284">
        <v>8</v>
      </c>
      <c r="D8" s="284"/>
      <c r="E8" s="284"/>
      <c r="F8" s="284">
        <v>4</v>
      </c>
      <c r="G8" s="283">
        <v>4</v>
      </c>
      <c r="H8" s="295">
        <v>1</v>
      </c>
      <c r="I8" s="284">
        <v>2</v>
      </c>
      <c r="J8" s="284"/>
      <c r="K8" s="284"/>
      <c r="L8" s="284">
        <v>1</v>
      </c>
      <c r="M8" s="283">
        <v>1</v>
      </c>
    </row>
    <row r="9" spans="1:13">
      <c r="A9" s="296" t="s">
        <v>568</v>
      </c>
      <c r="B9" s="284">
        <v>2</v>
      </c>
      <c r="C9" s="284">
        <v>3</v>
      </c>
      <c r="D9" s="284"/>
      <c r="E9" s="284"/>
      <c r="F9" s="284">
        <v>3</v>
      </c>
      <c r="G9" s="283"/>
      <c r="H9" s="295">
        <v>1</v>
      </c>
      <c r="I9" s="284">
        <v>1</v>
      </c>
      <c r="J9" s="284"/>
      <c r="K9" s="284"/>
      <c r="L9" s="284">
        <v>1</v>
      </c>
      <c r="M9" s="283"/>
    </row>
    <row r="10" spans="1:13">
      <c r="A10" s="296" t="s">
        <v>221</v>
      </c>
      <c r="B10" s="284">
        <v>1</v>
      </c>
      <c r="C10" s="284">
        <v>2</v>
      </c>
      <c r="D10" s="284">
        <v>1</v>
      </c>
      <c r="E10" s="284">
        <v>1</v>
      </c>
      <c r="F10" s="284"/>
      <c r="G10" s="283"/>
      <c r="H10" s="295">
        <v>1</v>
      </c>
      <c r="I10" s="284">
        <v>2</v>
      </c>
      <c r="J10" s="284">
        <v>2</v>
      </c>
      <c r="K10" s="284"/>
      <c r="L10" s="284"/>
      <c r="M10" s="283"/>
    </row>
    <row r="11" spans="1:13">
      <c r="A11" s="296" t="s">
        <v>757</v>
      </c>
      <c r="B11" s="284">
        <v>1</v>
      </c>
      <c r="C11" s="284">
        <v>2</v>
      </c>
      <c r="D11" s="284">
        <v>1</v>
      </c>
      <c r="E11" s="284"/>
      <c r="F11" s="284">
        <v>1</v>
      </c>
      <c r="G11" s="283"/>
      <c r="H11" s="295">
        <v>1</v>
      </c>
      <c r="I11" s="284">
        <v>1</v>
      </c>
      <c r="J11" s="284"/>
      <c r="K11" s="284"/>
      <c r="L11" s="284"/>
      <c r="M11" s="283">
        <v>1</v>
      </c>
    </row>
    <row r="12" spans="1:13">
      <c r="A12" s="296" t="s">
        <v>569</v>
      </c>
      <c r="B12" s="284">
        <v>3</v>
      </c>
      <c r="C12" s="284">
        <v>6</v>
      </c>
      <c r="D12" s="284">
        <v>2</v>
      </c>
      <c r="E12" s="284">
        <v>4</v>
      </c>
      <c r="F12" s="284"/>
      <c r="G12" s="283"/>
      <c r="H12" s="295">
        <v>1</v>
      </c>
      <c r="I12" s="284">
        <v>3</v>
      </c>
      <c r="J12" s="284"/>
      <c r="K12" s="284">
        <v>3</v>
      </c>
      <c r="L12" s="284"/>
      <c r="M12" s="283"/>
    </row>
    <row r="13" spans="1:13">
      <c r="A13" s="296" t="s">
        <v>82</v>
      </c>
      <c r="B13" s="284">
        <v>2</v>
      </c>
      <c r="C13" s="284">
        <v>2</v>
      </c>
      <c r="D13" s="284"/>
      <c r="E13" s="284"/>
      <c r="F13" s="284">
        <v>2</v>
      </c>
      <c r="G13" s="283"/>
      <c r="H13" s="295">
        <v>1</v>
      </c>
      <c r="I13" s="284">
        <v>2</v>
      </c>
      <c r="J13" s="284">
        <v>1</v>
      </c>
      <c r="K13" s="284"/>
      <c r="L13" s="284">
        <v>1</v>
      </c>
      <c r="M13" s="283"/>
    </row>
    <row r="14" spans="1:13">
      <c r="A14" s="296" t="s">
        <v>566</v>
      </c>
      <c r="B14" s="284">
        <v>1</v>
      </c>
      <c r="C14" s="284">
        <v>1</v>
      </c>
      <c r="D14" s="284"/>
      <c r="E14" s="284">
        <v>1</v>
      </c>
      <c r="F14" s="284"/>
      <c r="G14" s="283"/>
      <c r="H14" s="295">
        <v>1</v>
      </c>
      <c r="I14" s="284">
        <v>1</v>
      </c>
      <c r="J14" s="284">
        <v>1</v>
      </c>
      <c r="K14" s="284"/>
      <c r="L14" s="284"/>
      <c r="M14" s="283"/>
    </row>
    <row r="15" spans="1:13">
      <c r="A15" s="296" t="s">
        <v>486</v>
      </c>
      <c r="B15" s="284">
        <v>1</v>
      </c>
      <c r="C15" s="284">
        <v>1</v>
      </c>
      <c r="D15" s="284"/>
      <c r="E15" s="284"/>
      <c r="F15" s="284"/>
      <c r="G15" s="283">
        <v>1</v>
      </c>
      <c r="H15" s="295">
        <v>2</v>
      </c>
      <c r="I15" s="284">
        <v>2</v>
      </c>
      <c r="J15" s="284">
        <v>2</v>
      </c>
      <c r="K15" s="284"/>
      <c r="L15" s="284"/>
      <c r="M15" s="283"/>
    </row>
    <row r="16" spans="1:13">
      <c r="A16" s="296" t="s">
        <v>91</v>
      </c>
      <c r="B16" s="284">
        <v>2</v>
      </c>
      <c r="C16" s="284">
        <v>4</v>
      </c>
      <c r="D16" s="284">
        <v>2</v>
      </c>
      <c r="E16" s="284"/>
      <c r="F16" s="284">
        <v>1</v>
      </c>
      <c r="G16" s="283">
        <v>1</v>
      </c>
      <c r="H16" s="295">
        <v>1</v>
      </c>
      <c r="I16" s="284">
        <v>3</v>
      </c>
      <c r="J16" s="284"/>
      <c r="K16" s="284"/>
      <c r="L16" s="284">
        <v>2</v>
      </c>
      <c r="M16" s="283">
        <v>1</v>
      </c>
    </row>
    <row r="17" spans="1:13">
      <c r="A17" s="296" t="s">
        <v>207</v>
      </c>
      <c r="B17" s="284">
        <v>1</v>
      </c>
      <c r="C17" s="284">
        <v>1</v>
      </c>
      <c r="D17" s="284">
        <v>1</v>
      </c>
      <c r="E17" s="284"/>
      <c r="F17" s="284"/>
      <c r="G17" s="308"/>
      <c r="H17" s="284">
        <v>1</v>
      </c>
      <c r="I17" s="284">
        <v>1</v>
      </c>
      <c r="J17" s="284">
        <v>1</v>
      </c>
      <c r="K17" s="284"/>
      <c r="L17" s="284"/>
      <c r="M17" s="283"/>
    </row>
    <row r="18" spans="1:13">
      <c r="A18" s="296" t="s">
        <v>423</v>
      </c>
      <c r="B18" s="284">
        <v>1</v>
      </c>
      <c r="C18" s="284">
        <v>1</v>
      </c>
      <c r="D18" s="284"/>
      <c r="E18" s="284"/>
      <c r="F18" s="284">
        <v>1</v>
      </c>
      <c r="G18" s="308"/>
      <c r="H18" s="284">
        <v>1</v>
      </c>
      <c r="I18" s="284">
        <v>1</v>
      </c>
      <c r="J18" s="284"/>
      <c r="K18" s="284"/>
      <c r="L18" s="284">
        <v>1</v>
      </c>
      <c r="M18" s="283"/>
    </row>
    <row r="19" spans="1:13" ht="15.75" thickBot="1">
      <c r="A19" s="297" t="s">
        <v>879</v>
      </c>
      <c r="B19" s="298">
        <f t="shared" ref="B19:M19" si="0">SUM(B3:B18)</f>
        <v>29</v>
      </c>
      <c r="C19" s="298">
        <f t="shared" si="0"/>
        <v>53</v>
      </c>
      <c r="D19" s="298">
        <f t="shared" si="0"/>
        <v>9</v>
      </c>
      <c r="E19" s="298">
        <f t="shared" si="0"/>
        <v>17</v>
      </c>
      <c r="F19" s="298">
        <f t="shared" si="0"/>
        <v>18</v>
      </c>
      <c r="G19" s="309">
        <f t="shared" si="0"/>
        <v>9</v>
      </c>
      <c r="H19" s="298">
        <f t="shared" si="0"/>
        <v>18</v>
      </c>
      <c r="I19" s="298">
        <f t="shared" si="0"/>
        <v>27</v>
      </c>
      <c r="J19" s="298">
        <f t="shared" si="0"/>
        <v>8</v>
      </c>
      <c r="K19" s="298">
        <f t="shared" si="0"/>
        <v>5</v>
      </c>
      <c r="L19" s="298">
        <f t="shared" si="0"/>
        <v>10</v>
      </c>
      <c r="M19" s="299">
        <f t="shared" si="0"/>
        <v>4</v>
      </c>
    </row>
    <row r="20" spans="1:13">
      <c r="A20" s="282"/>
      <c r="B20" s="282"/>
      <c r="C20" s="282"/>
      <c r="D20" s="282"/>
      <c r="E20" s="282"/>
      <c r="F20" s="282"/>
      <c r="G20" s="282"/>
      <c r="H20" s="282"/>
      <c r="I20" s="282"/>
      <c r="J20" s="282"/>
      <c r="K20" s="282"/>
      <c r="L20" s="282"/>
      <c r="M20" s="282"/>
    </row>
    <row r="21" spans="1:13">
      <c r="A21" s="282"/>
      <c r="B21" s="282"/>
      <c r="C21" s="282"/>
      <c r="D21" s="282"/>
      <c r="E21" s="282"/>
      <c r="F21" s="282"/>
      <c r="G21" s="282"/>
      <c r="H21" s="282"/>
      <c r="I21" s="282"/>
      <c r="J21" s="282"/>
      <c r="K21" s="282"/>
      <c r="L21" s="282"/>
      <c r="M21" s="282"/>
    </row>
  </sheetData>
  <mergeCells count="2">
    <mergeCell ref="B1:G1"/>
    <mergeCell ref="H1:M1"/>
  </mergeCells>
  <pageMargins left="0.7" right="0.7" top="0.75" bottom="0.75" header="0.3" footer="0.3"/>
  <pageSetup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Hoja2</vt:lpstr>
      <vt:lpstr>Hoja3</vt:lpstr>
      <vt:lpstr>Hoja4</vt:lpstr>
      <vt:lpstr>Resultados Mapa de Riesgos</vt:lpstr>
      <vt:lpstr>Resultados PAAC </vt:lpstr>
      <vt:lpstr>1. MAPA DE RIESGOS Evaluado</vt:lpstr>
      <vt:lpstr>Resumen estado</vt:lpstr>
      <vt:lpstr>'1. MAPA DE RIESGOS Evaluado'!Títulos_a_imprimir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FAMILIA ESTRATO</cp:lastModifiedBy>
  <cp:lastPrinted>2020-09-15T00:11:09Z</cp:lastPrinted>
  <dcterms:created xsi:type="dcterms:W3CDTF">2018-06-21T23:07:15Z</dcterms:created>
  <dcterms:modified xsi:type="dcterms:W3CDTF">2020-09-15T00:11:50Z</dcterms:modified>
</cp:coreProperties>
</file>