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U" sheetId="1" r:id="rId4"/>
  </sheets>
  <definedNames/>
  <calcPr/>
  <extLst>
    <ext uri="GoogleSheetsCustomDataVersion2">
      <go:sheetsCustomData xmlns:go="http://customooxmlschemas.google.com/" r:id="rId5" roundtripDataChecksum="yf3AHvi3vWFUhjY6n5udZDBjAgU79JVmZOZ6auw7X6M="/>
    </ext>
  </extLst>
</workbook>
</file>

<file path=xl/sharedStrings.xml><?xml version="1.0" encoding="utf-8"?>
<sst xmlns="http://schemas.openxmlformats.org/spreadsheetml/2006/main" count="98" uniqueCount="87">
  <si>
    <t xml:space="preserve"> ANALISIS DE AIU</t>
  </si>
  <si>
    <t>CONVOCATORIA SIMPLIFICADA - 002 - 2023</t>
  </si>
  <si>
    <t>OBJETO DEL CONTRATO</t>
  </si>
  <si>
    <t>“REALIZAR  LA IMPERMEABILIZACIÓN DE FACHADA DE  LAS TORRES, DEL PROYECTO ARBOLEDA SANTA TERESITA SECTOR II, EN LA CIUDAD DE BOGOTÁ D.C.</t>
  </si>
  <si>
    <t>TERMINO ESTIMADO DE EJECUCIÓN DEL CONTRATO</t>
  </si>
  <si>
    <t>MESES</t>
  </si>
  <si>
    <t>SUBTOTAL COSTOS DIRECTOS</t>
  </si>
  <si>
    <t>ADMINISTRACIÓN</t>
  </si>
  <si>
    <t>IMPREVISTOS</t>
  </si>
  <si>
    <t>UTILIDAD</t>
  </si>
  <si>
    <t>SUBTOTAL</t>
  </si>
  <si>
    <t>IVA (19%) SOBRE UTILIDAD</t>
  </si>
  <si>
    <t>TOTAL</t>
  </si>
  <si>
    <t>1. COSTOS MENSUALES DE PERSONAL</t>
  </si>
  <si>
    <t>CANTIDAD</t>
  </si>
  <si>
    <t>CARGO</t>
  </si>
  <si>
    <t>CATEGORÍA</t>
  </si>
  <si>
    <t>DEDICACIÓN
MES</t>
  </si>
  <si>
    <t>TOPE SALARIO</t>
  </si>
  <si>
    <t>FACTOR PRESTACIONAL</t>
  </si>
  <si>
    <t>PLAZO DE EJECUCION</t>
  </si>
  <si>
    <t>SALARIO + PRESTACIONES</t>
  </si>
  <si>
    <t>A</t>
  </si>
  <si>
    <t>B</t>
  </si>
  <si>
    <t>C</t>
  </si>
  <si>
    <t>D</t>
  </si>
  <si>
    <t>E</t>
  </si>
  <si>
    <t>F = A * B * C * D * E</t>
  </si>
  <si>
    <t>1.1 PERSONAL PROFESIONAL (Ingenieros y Otros)</t>
  </si>
  <si>
    <t>Residente de obra</t>
  </si>
  <si>
    <t>Profesional SST (Seguridad y Salud en el Trabajo)</t>
  </si>
  <si>
    <t>Gestor  social</t>
  </si>
  <si>
    <t>1.2 PERSONAL TECNICO</t>
  </si>
  <si>
    <t>Inspector de Obra</t>
  </si>
  <si>
    <t>1.2 PERSONAL ADMINISTRATIVO</t>
  </si>
  <si>
    <t>Auxiliar Administrativo</t>
  </si>
  <si>
    <t>(1) SUBTOTAL COSTOS MENSUALES DE PERSONAL</t>
  </si>
  <si>
    <t>(1) SUBTOTAL COSTOS MENSUALES DE PERSONAL EN % DELCOSTO DIRECTO</t>
  </si>
  <si>
    <t>2. GASTOS OPERACIONALES MENSUALES</t>
  </si>
  <si>
    <t>DESCRIPCION</t>
  </si>
  <si>
    <t>DEDICACIÓN</t>
  </si>
  <si>
    <t>TARIFA O COSTO</t>
  </si>
  <si>
    <t>VALOR ($)</t>
  </si>
  <si>
    <t xml:space="preserve">E = A * B * C * D </t>
  </si>
  <si>
    <t>GASTOS OFICINA (PAPELERIA, FOTOCOPIAS Y OTROS)</t>
  </si>
  <si>
    <t>INTERNET Y TELEFONO</t>
  </si>
  <si>
    <t>(2)  SUBTOTAL GASTOS OPERACIONALES</t>
  </si>
  <si>
    <t>(2) SUBTOTAL GASTOS OPERACIONALES EN % DELCOSTO DIRECTO</t>
  </si>
  <si>
    <t>3. IMPUESTOS Y GARANTÍAS</t>
  </si>
  <si>
    <t>3.1 IMPUESTOS</t>
  </si>
  <si>
    <t>DESCRIPCIÓN</t>
  </si>
  <si>
    <t>IMPUESTO</t>
  </si>
  <si>
    <t>ICA</t>
  </si>
  <si>
    <t>11.04*1000</t>
  </si>
  <si>
    <t>RETEFUENTE</t>
  </si>
  <si>
    <t>RETEIVA</t>
  </si>
  <si>
    <t>SUBTOTAL IMPUESTOS</t>
  </si>
  <si>
    <t>3.2 GARANTIAS</t>
  </si>
  <si>
    <t>VR. BASE</t>
  </si>
  <si>
    <t>% ASEGURADO</t>
  </si>
  <si>
    <t>VR. ASEGURADO</t>
  </si>
  <si>
    <t>TASA ASEGURADORA</t>
  </si>
  <si>
    <t>VIGENCIA AMPARO (MESES)</t>
  </si>
  <si>
    <t>GARANTIA UNICA</t>
  </si>
  <si>
    <t>CUMPLIMIENTO</t>
  </si>
  <si>
    <t>SALARIOS Y PRESTACIONES SOCIALES</t>
  </si>
  <si>
    <t>CALIDAD DEL SERVICIO</t>
  </si>
  <si>
    <t>BUEN MANEJO DEL ANTICIPO</t>
  </si>
  <si>
    <t>RESPONSABILIDAD CIVIL EXTRACONTRACTUAL</t>
  </si>
  <si>
    <t>PREDIOS, LABORES Y OPERACIONES - VIGENCIA</t>
  </si>
  <si>
    <t>SUBTOTAL GARANTÍAS</t>
  </si>
  <si>
    <t>(3) TOTAL IMPUESTOS Y GARANTÍAS</t>
  </si>
  <si>
    <t>(3) TOTAL IMPUESTOS Y GARANTÍAS EN % DEL COSTO DIRECTO</t>
  </si>
  <si>
    <t>A. ADMINISTRACIÓN (1 + 2 + 3)</t>
  </si>
  <si>
    <t xml:space="preserve">I. IMPREVISTOS </t>
  </si>
  <si>
    <t>U. UTILIDAD</t>
  </si>
  <si>
    <t>A.I.U. (ADMINISTRACIÓN, IMPREVISTOS Y UTILIDAD)</t>
  </si>
  <si>
    <t>Elaboró</t>
  </si>
  <si>
    <t>Firma</t>
  </si>
  <si>
    <t>Revisó</t>
  </si>
  <si>
    <t>Aprobó</t>
  </si>
  <si>
    <t>NOMBRE</t>
  </si>
  <si>
    <t>Durley Milena Quintero</t>
  </si>
  <si>
    <t>Evelyn Donoso</t>
  </si>
  <si>
    <t>Mario Augusto Pérez Rodríguez.</t>
  </si>
  <si>
    <t>Contratista DUT</t>
  </si>
  <si>
    <t>Director Técnico de Urbanizaciones y Titulación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</si>
</sst>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_-&quot;$&quot;\ * #,##0.00_-;\-&quot;$&quot;\ * #,##0.00_-;_-&quot;$&quot;\ * &quot;-&quot;??_-;_-@"/>
    <numFmt numFmtId="165" formatCode="_-[$$-240A]\ * #,##0_-;\-[$$-240A]\ * #,##0_-;_-[$$-240A]\ * &quot;-&quot;??_-;_-@"/>
    <numFmt numFmtId="166" formatCode="[$$-240A]#,##0.00;[Red]\([$$-240A]#,##0.00\)"/>
    <numFmt numFmtId="167" formatCode="_-&quot;$&quot;\ * #,##0_-;\-&quot;$&quot;\ * #,##0_-;_-&quot;$&quot;\ * &quot;-&quot;??_-;_-@"/>
    <numFmt numFmtId="168" formatCode="_-&quot;$&quot;* #,##0_-;\-&quot;$&quot;* #,##0_-;_-&quot;$&quot;* &quot;-&quot;??_-;_-@"/>
    <numFmt numFmtId="169" formatCode="#,##0.0"/>
    <numFmt numFmtId="170" formatCode="_-&quot;$&quot;* #,##0.00_-;\-&quot;$&quot;* #,##0.00_-;_-&quot;$&quot;* &quot;-&quot;??_-;_-@"/>
    <numFmt numFmtId="171" formatCode="_(&quot;$&quot;\ * #,##0_);_(&quot;$&quot;\ * \(#,##0\);_(&quot;$&quot;\ * &quot;-&quot;_);_(@_)"/>
    <numFmt numFmtId="172" formatCode="_-&quot;$&quot;\ * #,##0.0_-;\-&quot;$&quot;\ * #,##0.0_-;_-&quot;$&quot;\ * &quot;-&quot;?_-;_-@"/>
    <numFmt numFmtId="173" formatCode="0.0"/>
    <numFmt numFmtId="174" formatCode="_(&quot;$&quot;\ * #,##0.00_);_(&quot;$&quot;\ * \(#,##0.00\);_(&quot;$&quot;\ * &quot;-&quot;??_);_(@_)"/>
    <numFmt numFmtId="175" formatCode="#,##0.00;[Red]#,##0.00"/>
    <numFmt numFmtId="176" formatCode="[$$-240A]\ #,##0.00;[Red][$$-240A]\ #,##0.00"/>
    <numFmt numFmtId="177" formatCode="[$$-240A]#,##0;[Red]\([$$-240A]#,##0\)"/>
  </numFmts>
  <fonts count="19">
    <font>
      <sz val="10.0"/>
      <color rgb="FF000000"/>
      <name val="Arial"/>
      <scheme val="minor"/>
    </font>
    <font>
      <sz val="10.0"/>
      <color rgb="FF000000"/>
      <name val="Arial Narrow"/>
    </font>
    <font>
      <sz val="10.0"/>
      <color theme="1"/>
      <name val="Arial Narrow"/>
    </font>
    <font>
      <b/>
      <sz val="14.0"/>
      <color theme="1"/>
      <name val="Arial Narrow"/>
    </font>
    <font/>
    <font>
      <b/>
      <sz val="12.0"/>
      <color rgb="FF000000"/>
      <name val="Arial Narrow"/>
    </font>
    <font>
      <b/>
      <sz val="10.0"/>
      <color theme="1"/>
      <name val="Arial Narrow"/>
    </font>
    <font>
      <sz val="14.0"/>
      <color theme="1"/>
      <name val="Calibri"/>
    </font>
    <font>
      <b/>
      <sz val="10.0"/>
      <color rgb="FF000000"/>
      <name val="Arial Narrow"/>
    </font>
    <font>
      <sz val="14.0"/>
      <color rgb="FF000000"/>
      <name val="Calibri"/>
    </font>
    <font>
      <sz val="11.0"/>
      <color theme="1"/>
      <name val="Arial Narrow"/>
    </font>
    <font>
      <sz val="11.0"/>
      <color theme="1"/>
      <name val="Calibri"/>
    </font>
    <font>
      <sz val="9.0"/>
      <color rgb="FF000000"/>
      <name val="Arial"/>
    </font>
    <font>
      <sz val="11.0"/>
      <color rgb="FF000000"/>
      <name val="Arial Narrow"/>
    </font>
    <font>
      <sz val="11.0"/>
      <color rgb="FF000000"/>
      <name val="Calibri"/>
    </font>
    <font>
      <b/>
      <sz val="12.0"/>
      <color theme="1"/>
      <name val="Arial Narrow"/>
    </font>
    <font>
      <b/>
      <sz val="11.0"/>
      <color theme="1"/>
      <name val="Arial Narrow"/>
    </font>
    <font>
      <sz val="8.0"/>
      <color rgb="FF000000"/>
      <name val="Arial Narrow"/>
    </font>
    <font>
      <sz val="8.0"/>
      <color rgb="FF000000"/>
      <name val="&quot;Arial Narrow&quot;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6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4" fillId="0" fontId="5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7" fillId="0" fontId="6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6" fillId="0" fontId="6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vertical="center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vertical="center"/>
    </xf>
    <xf borderId="1" fillId="0" fontId="6" numFmtId="2" xfId="0" applyAlignment="1" applyBorder="1" applyFont="1" applyNumberForma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6" fillId="0" fontId="4" numFmtId="0" xfId="0" applyBorder="1" applyFont="1"/>
    <xf borderId="4" fillId="0" fontId="6" numFmtId="2" xfId="0" applyAlignment="1" applyBorder="1" applyFont="1" applyNumberFormat="1">
      <alignment horizontal="center" shrinkToFit="0" vertical="center" wrapText="1"/>
    </xf>
    <xf borderId="0" fillId="0" fontId="6" numFmtId="2" xfId="0" applyAlignment="1" applyFont="1" applyNumberFormat="1">
      <alignment horizontal="center" shrinkToFit="0" vertical="center" wrapText="1"/>
    </xf>
    <xf borderId="5" fillId="0" fontId="6" numFmtId="2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horizontal="left" vertical="center"/>
    </xf>
    <xf borderId="10" fillId="0" fontId="4" numFmtId="0" xfId="0" applyBorder="1" applyFont="1"/>
    <xf borderId="11" fillId="2" fontId="2" numFmtId="0" xfId="0" applyAlignment="1" applyBorder="1" applyFill="1" applyFont="1">
      <alignment horizontal="center" vertical="center"/>
    </xf>
    <xf borderId="12" fillId="2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7" numFmtId="164" xfId="0" applyAlignment="1" applyFont="1" applyNumberFormat="1">
      <alignment horizontal="right"/>
    </xf>
    <xf borderId="9" fillId="3" fontId="8" numFmtId="0" xfId="0" applyAlignment="1" applyBorder="1" applyFill="1" applyFont="1">
      <alignment horizontal="left"/>
    </xf>
    <xf borderId="13" fillId="3" fontId="2" numFmtId="164" xfId="0" applyAlignment="1" applyBorder="1" applyFont="1" applyNumberFormat="1">
      <alignment horizontal="center" readingOrder="0" shrinkToFit="0" vertical="top" wrapText="1"/>
    </xf>
    <xf borderId="0" fillId="0" fontId="2" numFmtId="4" xfId="0" applyAlignment="1" applyFont="1" applyNumberFormat="1">
      <alignment vertical="center"/>
    </xf>
    <xf borderId="0" fillId="0" fontId="9" numFmtId="0" xfId="0" applyFont="1"/>
    <xf borderId="14" fillId="0" fontId="1" numFmtId="0" xfId="0" applyAlignment="1" applyBorder="1" applyFont="1">
      <alignment horizontal="right"/>
    </xf>
    <xf borderId="15" fillId="0" fontId="1" numFmtId="0" xfId="0" applyBorder="1" applyFont="1"/>
    <xf borderId="11" fillId="2" fontId="2" numFmtId="9" xfId="0" applyAlignment="1" applyBorder="1" applyFont="1" applyNumberFormat="1">
      <alignment horizontal="center" readingOrder="0" vertical="center"/>
    </xf>
    <xf borderId="11" fillId="2" fontId="2" numFmtId="165" xfId="0" applyAlignment="1" applyBorder="1" applyFont="1" applyNumberFormat="1">
      <alignment horizontal="center" vertical="center"/>
    </xf>
    <xf borderId="11" fillId="2" fontId="2" numFmtId="9" xfId="0" applyAlignment="1" applyBorder="1" applyFont="1" applyNumberFormat="1">
      <alignment horizontal="center" vertical="center"/>
    </xf>
    <xf borderId="11" fillId="0" fontId="10" numFmtId="9" xfId="0" applyAlignment="1" applyBorder="1" applyFont="1" applyNumberFormat="1">
      <alignment horizontal="center"/>
    </xf>
    <xf borderId="0" fillId="0" fontId="6" numFmtId="164" xfId="0" applyAlignment="1" applyFont="1" applyNumberFormat="1">
      <alignment shrinkToFit="0" vertical="center" wrapText="1"/>
    </xf>
    <xf borderId="0" fillId="0" fontId="2" numFmtId="166" xfId="0" applyAlignment="1" applyFont="1" applyNumberFormat="1">
      <alignment vertical="center"/>
    </xf>
    <xf borderId="14" fillId="0" fontId="8" numFmtId="0" xfId="0" applyAlignment="1" applyBorder="1" applyFont="1">
      <alignment horizontal="right"/>
    </xf>
    <xf borderId="15" fillId="0" fontId="8" numFmtId="0" xfId="0" applyBorder="1" applyFont="1"/>
    <xf borderId="11" fillId="2" fontId="2" numFmtId="164" xfId="0" applyAlignment="1" applyBorder="1" applyFont="1" applyNumberFormat="1">
      <alignment horizontal="center" shrinkToFit="0" vertical="center" wrapText="1"/>
    </xf>
    <xf borderId="16" fillId="2" fontId="6" numFmtId="167" xfId="0" applyAlignment="1" applyBorder="1" applyFont="1" applyNumberFormat="1">
      <alignment horizontal="center" shrinkToFit="0" vertical="center" wrapText="1"/>
    </xf>
    <xf borderId="0" fillId="0" fontId="11" numFmtId="164" xfId="0" applyFont="1" applyNumberFormat="1"/>
    <xf borderId="17" fillId="0" fontId="2" numFmtId="166" xfId="0" applyAlignment="1" applyBorder="1" applyFont="1" applyNumberFormat="1">
      <alignment vertical="center"/>
    </xf>
    <xf borderId="18" fillId="0" fontId="2" numFmtId="166" xfId="0" applyAlignment="1" applyBorder="1" applyFont="1" applyNumberFormat="1">
      <alignment vertical="center"/>
    </xf>
    <xf borderId="11" fillId="0" fontId="2" numFmtId="9" xfId="0" applyAlignment="1" applyBorder="1" applyFont="1" applyNumberFormat="1">
      <alignment horizontal="center" vertical="center"/>
    </xf>
    <xf borderId="19" fillId="0" fontId="2" numFmtId="165" xfId="0" applyAlignment="1" applyBorder="1" applyFont="1" applyNumberFormat="1">
      <alignment vertical="center"/>
    </xf>
    <xf borderId="0" fillId="0" fontId="6" numFmtId="0" xfId="0" applyAlignment="1" applyFont="1">
      <alignment vertical="center"/>
    </xf>
    <xf borderId="5" fillId="0" fontId="2" numFmtId="0" xfId="0" applyAlignment="1" applyBorder="1" applyFont="1">
      <alignment vertical="center"/>
    </xf>
    <xf borderId="20" fillId="3" fontId="12" numFmtId="0" xfId="0" applyAlignment="1" applyBorder="1" applyFont="1">
      <alignment horizontal="right"/>
    </xf>
    <xf borderId="21" fillId="3" fontId="12" numFmtId="0" xfId="0" applyBorder="1" applyFont="1"/>
    <xf borderId="22" fillId="3" fontId="6" numFmtId="0" xfId="0" applyAlignment="1" applyBorder="1" applyFont="1">
      <alignment horizontal="center" vertical="center"/>
    </xf>
    <xf borderId="11" fillId="3" fontId="6" numFmtId="168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23" fillId="4" fontId="13" numFmtId="0" xfId="0" applyAlignment="1" applyBorder="1" applyFill="1" applyFont="1">
      <alignment horizontal="right"/>
    </xf>
    <xf borderId="24" fillId="4" fontId="14" numFmtId="0" xfId="0" applyBorder="1" applyFont="1"/>
    <xf borderId="25" fillId="0" fontId="6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9" fillId="5" fontId="6" numFmtId="0" xfId="0" applyAlignment="1" applyBorder="1" applyFill="1" applyFont="1">
      <alignment horizontal="center" shrinkToFit="0" vertical="center" wrapText="1"/>
    </xf>
    <xf borderId="25" fillId="0" fontId="4" numFmtId="0" xfId="0" applyBorder="1" applyFont="1"/>
    <xf borderId="28" fillId="0" fontId="4" numFmtId="0" xfId="0" applyBorder="1" applyFont="1"/>
    <xf borderId="29" fillId="5" fontId="6" numFmtId="0" xfId="0" applyAlignment="1" applyBorder="1" applyFont="1">
      <alignment horizontal="center" shrinkToFit="0" vertical="center" wrapText="1"/>
    </xf>
    <xf borderId="30" fillId="5" fontId="6" numFmtId="0" xfId="0" applyAlignment="1" applyBorder="1" applyFont="1">
      <alignment horizontal="center" shrinkToFit="0" vertical="center" wrapText="1"/>
    </xf>
    <xf borderId="13" fillId="5" fontId="6" numFmtId="0" xfId="0" applyAlignment="1" applyBorder="1" applyFont="1">
      <alignment horizontal="center" shrinkToFit="0" vertical="center" wrapText="1"/>
    </xf>
    <xf borderId="11" fillId="5" fontId="6" numFmtId="0" xfId="0" applyAlignment="1" applyBorder="1" applyFont="1">
      <alignment horizontal="center" shrinkToFit="0" vertical="center" wrapText="1"/>
    </xf>
    <xf borderId="12" fillId="5" fontId="6" numFmtId="0" xfId="0" applyAlignment="1" applyBorder="1" applyFont="1">
      <alignment horizontal="center" shrinkToFit="0" vertical="center" wrapText="1"/>
    </xf>
    <xf borderId="29" fillId="5" fontId="2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13" fillId="5" fontId="2" numFmtId="0" xfId="0" applyAlignment="1" applyBorder="1" applyFont="1">
      <alignment horizontal="center" shrinkToFit="0" vertical="center" wrapText="1"/>
    </xf>
    <xf borderId="11" fillId="5" fontId="2" numFmtId="0" xfId="0" applyAlignment="1" applyBorder="1" applyFont="1">
      <alignment horizontal="center" shrinkToFit="0" vertical="center" wrapText="1"/>
    </xf>
    <xf borderId="12" fillId="5" fontId="2" numFmtId="0" xfId="0" applyAlignment="1" applyBorder="1" applyFont="1">
      <alignment horizontal="center" shrinkToFit="0" vertical="center" wrapText="1"/>
    </xf>
    <xf borderId="29" fillId="6" fontId="2" numFmtId="0" xfId="0" applyAlignment="1" applyBorder="1" applyFill="1" applyFont="1">
      <alignment horizontal="center" vertical="center"/>
    </xf>
    <xf borderId="11" fillId="0" fontId="2" numFmtId="0" xfId="0" applyAlignment="1" applyBorder="1" applyFont="1">
      <alignment horizontal="left" vertical="center"/>
    </xf>
    <xf borderId="11" fillId="0" fontId="2" numFmtId="0" xfId="0" applyAlignment="1" applyBorder="1" applyFont="1">
      <alignment horizontal="center" vertical="center"/>
    </xf>
    <xf borderId="13" fillId="0" fontId="6" numFmtId="9" xfId="0" applyAlignment="1" applyBorder="1" applyFont="1" applyNumberFormat="1">
      <alignment horizontal="center" vertical="center"/>
    </xf>
    <xf borderId="11" fillId="0" fontId="2" numFmtId="166" xfId="0" applyAlignment="1" applyBorder="1" applyFont="1" applyNumberFormat="1">
      <alignment horizontal="right" vertical="center"/>
    </xf>
    <xf borderId="11" fillId="0" fontId="2" numFmtId="4" xfId="0" applyAlignment="1" applyBorder="1" applyFont="1" applyNumberFormat="1">
      <alignment horizontal="center" vertical="center"/>
    </xf>
    <xf borderId="11" fillId="0" fontId="2" numFmtId="169" xfId="0" applyAlignment="1" applyBorder="1" applyFont="1" applyNumberFormat="1">
      <alignment horizontal="center" vertical="center"/>
    </xf>
    <xf borderId="12" fillId="0" fontId="2" numFmtId="166" xfId="0" applyAlignment="1" applyBorder="1" applyFont="1" applyNumberFormat="1">
      <alignment vertical="center"/>
    </xf>
    <xf borderId="11" fillId="0" fontId="2" numFmtId="0" xfId="0" applyAlignment="1" applyBorder="1" applyFont="1">
      <alignment horizontal="left" shrinkToFit="0" vertical="center" wrapText="1"/>
    </xf>
    <xf borderId="13" fillId="0" fontId="6" numFmtId="9" xfId="0" applyAlignment="1" applyBorder="1" applyFont="1" applyNumberFormat="1">
      <alignment horizontal="center" readingOrder="0" vertical="center"/>
    </xf>
    <xf borderId="11" fillId="0" fontId="2" numFmtId="2" xfId="0" applyAlignment="1" applyBorder="1" applyFont="1" applyNumberFormat="1">
      <alignment horizontal="center" vertical="center"/>
    </xf>
    <xf borderId="32" fillId="6" fontId="2" numFmtId="0" xfId="0" applyAlignment="1" applyBorder="1" applyFont="1">
      <alignment horizontal="center" vertical="center"/>
    </xf>
    <xf borderId="22" fillId="4" fontId="2" numFmtId="0" xfId="0" applyAlignment="1" applyBorder="1" applyFont="1">
      <alignment horizontal="left" vertical="center"/>
    </xf>
    <xf borderId="25" fillId="0" fontId="2" numFmtId="0" xfId="0" applyAlignment="1" applyBorder="1" applyFont="1">
      <alignment horizontal="center" vertical="center"/>
    </xf>
    <xf borderId="25" fillId="0" fontId="6" numFmtId="9" xfId="0" applyAlignment="1" applyBorder="1" applyFont="1" applyNumberFormat="1">
      <alignment horizontal="center" vertical="center"/>
    </xf>
    <xf borderId="25" fillId="0" fontId="2" numFmtId="166" xfId="0" applyAlignment="1" applyBorder="1" applyFont="1" applyNumberFormat="1">
      <alignment horizontal="right" vertical="center"/>
    </xf>
    <xf borderId="25" fillId="0" fontId="2" numFmtId="4" xfId="0" applyAlignment="1" applyBorder="1" applyFont="1" applyNumberFormat="1">
      <alignment horizontal="center" vertical="center"/>
    </xf>
    <xf borderId="25" fillId="0" fontId="2" numFmtId="169" xfId="0" applyAlignment="1" applyBorder="1" applyFont="1" applyNumberFormat="1">
      <alignment horizontal="center" vertical="center"/>
    </xf>
    <xf borderId="28" fillId="0" fontId="2" numFmtId="166" xfId="0" applyAlignment="1" applyBorder="1" applyFont="1" applyNumberFormat="1">
      <alignment vertical="center"/>
    </xf>
    <xf borderId="0" fillId="0" fontId="2" numFmtId="170" xfId="0" applyAlignment="1" applyFont="1" applyNumberFormat="1">
      <alignment vertical="center"/>
    </xf>
    <xf borderId="11" fillId="4" fontId="2" numFmtId="0" xfId="0" applyAlignment="1" applyBorder="1" applyFont="1">
      <alignment horizontal="left" vertical="center"/>
    </xf>
    <xf borderId="33" fillId="0" fontId="2" numFmtId="0" xfId="0" applyAlignment="1" applyBorder="1" applyFont="1">
      <alignment horizontal="center" vertical="center"/>
    </xf>
    <xf borderId="34" fillId="0" fontId="6" numFmtId="0" xfId="0" applyAlignment="1" applyBorder="1" applyFont="1">
      <alignment horizontal="left" vertical="center"/>
    </xf>
    <xf borderId="34" fillId="0" fontId="2" numFmtId="0" xfId="0" applyAlignment="1" applyBorder="1" applyFont="1">
      <alignment horizontal="center" vertical="center"/>
    </xf>
    <xf borderId="35" fillId="0" fontId="6" numFmtId="2" xfId="0" applyAlignment="1" applyBorder="1" applyFont="1" applyNumberFormat="1">
      <alignment horizontal="center" vertical="center"/>
    </xf>
    <xf borderId="36" fillId="0" fontId="4" numFmtId="0" xfId="0" applyBorder="1" applyFont="1"/>
    <xf borderId="30" fillId="0" fontId="2" numFmtId="166" xfId="0" applyAlignment="1" applyBorder="1" applyFont="1" applyNumberFormat="1">
      <alignment horizontal="right" vertical="center"/>
    </xf>
    <xf borderId="30" fillId="0" fontId="2" numFmtId="4" xfId="0" applyAlignment="1" applyBorder="1" applyFont="1" applyNumberFormat="1">
      <alignment horizontal="center" vertical="center"/>
    </xf>
    <xf borderId="30" fillId="0" fontId="2" numFmtId="169" xfId="0" applyAlignment="1" applyBorder="1" applyFont="1" applyNumberFormat="1">
      <alignment horizontal="center" vertical="center"/>
    </xf>
    <xf borderId="37" fillId="0" fontId="2" numFmtId="166" xfId="0" applyAlignment="1" applyBorder="1" applyFont="1" applyNumberFormat="1">
      <alignment vertical="center"/>
    </xf>
    <xf borderId="0" fillId="0" fontId="15" numFmtId="0" xfId="0" applyAlignment="1" applyFont="1">
      <alignment vertical="center"/>
    </xf>
    <xf borderId="38" fillId="5" fontId="15" numFmtId="37" xfId="0" applyAlignment="1" applyBorder="1" applyFont="1" applyNumberFormat="1">
      <alignment horizontal="left" vertical="center"/>
    </xf>
    <xf borderId="39" fillId="0" fontId="4" numFmtId="0" xfId="0" applyBorder="1" applyFont="1"/>
    <xf borderId="40" fillId="0" fontId="4" numFmtId="0" xfId="0" applyBorder="1" applyFont="1"/>
    <xf borderId="41" fillId="5" fontId="15" numFmtId="37" xfId="0" applyAlignment="1" applyBorder="1" applyFont="1" applyNumberFormat="1">
      <alignment horizontal="right" vertical="center"/>
    </xf>
    <xf borderId="42" fillId="5" fontId="15" numFmtId="166" xfId="0" applyAlignment="1" applyBorder="1" applyFont="1" applyNumberFormat="1">
      <alignment vertical="center"/>
    </xf>
    <xf borderId="9" fillId="5" fontId="5" numFmtId="0" xfId="0" applyAlignment="1" applyBorder="1" applyFont="1">
      <alignment horizontal="left"/>
    </xf>
    <xf borderId="16" fillId="5" fontId="5" numFmtId="0" xfId="0" applyAlignment="1" applyBorder="1" applyFont="1">
      <alignment horizontal="right"/>
    </xf>
    <xf borderId="43" fillId="5" fontId="5" numFmtId="9" xfId="0" applyAlignment="1" applyBorder="1" applyFont="1" applyNumberFormat="1">
      <alignment horizontal="right"/>
    </xf>
    <xf borderId="44" fillId="0" fontId="6" numFmtId="0" xfId="0" applyAlignment="1" applyBorder="1" applyFont="1">
      <alignment horizontal="left" vertical="center"/>
    </xf>
    <xf borderId="26" fillId="0" fontId="4" numFmtId="0" xfId="0" applyBorder="1" applyFont="1"/>
    <xf borderId="27" fillId="0" fontId="4" numFmtId="0" xfId="0" applyBorder="1" applyFont="1"/>
    <xf borderId="9" fillId="5" fontId="1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3" fillId="5" fontId="6" numFmtId="0" xfId="0" applyAlignment="1" applyBorder="1" applyFont="1">
      <alignment horizontal="center" vertical="center"/>
    </xf>
    <xf borderId="22" fillId="5" fontId="6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left" shrinkToFit="0" vertical="center" wrapText="1"/>
    </xf>
    <xf borderId="13" fillId="0" fontId="2" numFmtId="9" xfId="0" applyAlignment="1" applyBorder="1" applyFont="1" applyNumberFormat="1">
      <alignment horizontal="center" shrinkToFit="0" vertical="center" wrapText="1"/>
    </xf>
    <xf borderId="11" fillId="0" fontId="2" numFmtId="171" xfId="0" applyAlignment="1" applyBorder="1" applyFont="1" applyNumberFormat="1">
      <alignment vertical="center"/>
    </xf>
    <xf borderId="11" fillId="0" fontId="2" numFmtId="166" xfId="0" applyAlignment="1" applyBorder="1" applyFont="1" applyNumberFormat="1">
      <alignment shrinkToFit="0" vertical="center" wrapText="1"/>
    </xf>
    <xf borderId="12" fillId="0" fontId="2" numFmtId="172" xfId="0" applyAlignment="1" applyBorder="1" applyFont="1" applyNumberFormat="1">
      <alignment vertical="center"/>
    </xf>
    <xf borderId="45" fillId="6" fontId="2" numFmtId="0" xfId="0" applyAlignment="1" applyBorder="1" applyFont="1">
      <alignment horizontal="center" vertical="center"/>
    </xf>
    <xf borderId="46" fillId="0" fontId="2" numFmtId="0" xfId="0" applyAlignment="1" applyBorder="1" applyFont="1">
      <alignment horizontal="left" shrinkToFit="0" vertical="center" wrapText="1"/>
    </xf>
    <xf borderId="47" fillId="0" fontId="4" numFmtId="0" xfId="0" applyBorder="1" applyFont="1"/>
    <xf borderId="46" fillId="0" fontId="2" numFmtId="9" xfId="0" applyAlignment="1" applyBorder="1" applyFont="1" applyNumberFormat="1">
      <alignment horizontal="center" shrinkToFit="0" vertical="center" wrapText="1"/>
    </xf>
    <xf borderId="17" fillId="0" fontId="2" numFmtId="171" xfId="0" applyAlignment="1" applyBorder="1" applyFont="1" applyNumberFormat="1">
      <alignment vertical="center"/>
    </xf>
    <xf borderId="17" fillId="0" fontId="2" numFmtId="166" xfId="0" applyAlignment="1" applyBorder="1" applyFont="1" applyNumberFormat="1">
      <alignment shrinkToFit="0" vertical="center" wrapText="1"/>
    </xf>
    <xf borderId="17" fillId="0" fontId="2" numFmtId="169" xfId="0" applyAlignment="1" applyBorder="1" applyFont="1" applyNumberFormat="1">
      <alignment horizontal="center" vertical="center"/>
    </xf>
    <xf borderId="9" fillId="3" fontId="15" numFmtId="37" xfId="0" applyAlignment="1" applyBorder="1" applyFont="1" applyNumberFormat="1">
      <alignment horizontal="left" vertical="center"/>
    </xf>
    <xf borderId="11" fillId="3" fontId="6" numFmtId="37" xfId="0" applyAlignment="1" applyBorder="1" applyFont="1" applyNumberFormat="1">
      <alignment horizontal="left" vertical="center"/>
    </xf>
    <xf borderId="12" fillId="3" fontId="15" numFmtId="166" xfId="0" applyAlignment="1" applyBorder="1" applyFont="1" applyNumberFormat="1">
      <alignment vertical="center"/>
    </xf>
    <xf borderId="33" fillId="0" fontId="6" numFmtId="0" xfId="0" applyAlignment="1" applyBorder="1" applyFont="1">
      <alignment horizontal="left" vertical="center"/>
    </xf>
    <xf borderId="34" fillId="0" fontId="4" numFmtId="0" xfId="0" applyBorder="1" applyFont="1"/>
    <xf borderId="48" fillId="0" fontId="4" numFmtId="0" xfId="0" applyBorder="1" applyFont="1"/>
    <xf borderId="49" fillId="0" fontId="15" numFmtId="0" xfId="0" applyAlignment="1" applyBorder="1" applyFont="1">
      <alignment horizontal="left" vertical="center"/>
    </xf>
    <xf borderId="50" fillId="0" fontId="4" numFmtId="0" xfId="0" applyBorder="1" applyFont="1"/>
    <xf borderId="51" fillId="0" fontId="4" numFmtId="0" xfId="0" applyBorder="1" applyFont="1"/>
    <xf borderId="9" fillId="0" fontId="6" numFmtId="173" xfId="0" applyAlignment="1" applyBorder="1" applyFont="1" applyNumberFormat="1">
      <alignment vertical="center"/>
    </xf>
    <xf borderId="9" fillId="5" fontId="6" numFmtId="0" xfId="0" applyAlignment="1" applyBorder="1" applyFont="1">
      <alignment horizontal="left" shrinkToFit="0" vertical="center" wrapText="1"/>
    </xf>
    <xf borderId="52" fillId="0" fontId="4" numFmtId="0" xfId="0" applyBorder="1" applyFont="1"/>
    <xf borderId="22" fillId="5" fontId="2" numFmtId="0" xfId="0" applyAlignment="1" applyBorder="1" applyFont="1">
      <alignment shrinkToFit="0" vertical="center" wrapText="1"/>
    </xf>
    <xf borderId="53" fillId="5" fontId="2" numFmtId="0" xfId="0" applyAlignment="1" applyBorder="1" applyFont="1">
      <alignment horizontal="center" shrinkToFit="0" vertical="center" wrapText="1"/>
    </xf>
    <xf borderId="16" fillId="5" fontId="2" numFmtId="0" xfId="0" applyAlignment="1" applyBorder="1" applyFont="1">
      <alignment shrinkToFit="0" vertical="center" wrapText="1"/>
    </xf>
    <xf borderId="16" fillId="5" fontId="6" numFmtId="0" xfId="0" applyAlignment="1" applyBorder="1" applyFont="1">
      <alignment horizontal="center" shrinkToFit="0" vertical="center" wrapText="1"/>
    </xf>
    <xf borderId="12" fillId="5" fontId="6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/>
    </xf>
    <xf borderId="25" fillId="0" fontId="2" numFmtId="0" xfId="0" applyAlignment="1" applyBorder="1" applyFont="1">
      <alignment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1" fillId="0" fontId="2" numFmtId="10" xfId="0" applyAlignment="1" applyBorder="1" applyFont="1" applyNumberFormat="1">
      <alignment horizontal="center" shrinkToFit="0" vertical="center" wrapText="1"/>
    </xf>
    <xf borderId="12" fillId="0" fontId="2" numFmtId="174" xfId="0" applyAlignment="1" applyBorder="1" applyFont="1" applyNumberFormat="1">
      <alignment vertical="center"/>
    </xf>
    <xf borderId="0" fillId="0" fontId="2" numFmtId="171" xfId="0" applyAlignment="1" applyFont="1" applyNumberFormat="1">
      <alignment vertical="center"/>
    </xf>
    <xf borderId="0" fillId="0" fontId="2" numFmtId="9" xfId="0" applyAlignment="1" applyFont="1" applyNumberFormat="1">
      <alignment vertical="center"/>
    </xf>
    <xf borderId="25" fillId="0" fontId="2" numFmtId="0" xfId="0" applyAlignment="1" applyBorder="1" applyFont="1">
      <alignment vertical="center"/>
    </xf>
    <xf borderId="54" fillId="0" fontId="6" numFmtId="37" xfId="0" applyAlignment="1" applyBorder="1" applyFont="1" applyNumberFormat="1">
      <alignment horizontal="left" vertical="center"/>
    </xf>
    <xf borderId="55" fillId="0" fontId="4" numFmtId="0" xfId="0" applyBorder="1" applyFont="1"/>
    <xf borderId="17" fillId="0" fontId="6" numFmtId="37" xfId="0" applyAlignment="1" applyBorder="1" applyFont="1" applyNumberFormat="1">
      <alignment horizontal="left" vertical="center"/>
    </xf>
    <xf borderId="18" fillId="0" fontId="16" numFmtId="174" xfId="0" applyAlignment="1" applyBorder="1" applyFont="1" applyNumberFormat="1">
      <alignment vertical="center"/>
    </xf>
    <xf borderId="4" fillId="0" fontId="6" numFmtId="37" xfId="0" applyAlignment="1" applyBorder="1" applyFont="1" applyNumberFormat="1">
      <alignment vertical="center"/>
    </xf>
    <xf borderId="0" fillId="0" fontId="6" numFmtId="37" xfId="0" applyAlignment="1" applyFont="1" applyNumberFormat="1">
      <alignment vertical="center"/>
    </xf>
    <xf borderId="5" fillId="0" fontId="6" numFmtId="37" xfId="0" applyAlignment="1" applyBorder="1" applyFont="1" applyNumberFormat="1">
      <alignment vertical="center"/>
    </xf>
    <xf borderId="49" fillId="0" fontId="15" numFmtId="0" xfId="0" applyAlignment="1" applyBorder="1" applyFont="1">
      <alignment vertical="center"/>
    </xf>
    <xf borderId="9" fillId="5" fontId="6" numFmtId="0" xfId="0" applyAlignment="1" applyBorder="1" applyFont="1">
      <alignment horizontal="center" vertical="center"/>
    </xf>
    <xf borderId="11" fillId="5" fontId="6" numFmtId="0" xfId="0" applyAlignment="1" applyBorder="1" applyFont="1">
      <alignment horizontal="center" vertical="center"/>
    </xf>
    <xf borderId="56" fillId="5" fontId="6" numFmtId="0" xfId="0" applyAlignment="1" applyBorder="1" applyFont="1">
      <alignment horizontal="center" vertical="center"/>
    </xf>
    <xf borderId="57" fillId="0" fontId="6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shrinkToFit="0" vertical="center" wrapText="1"/>
    </xf>
    <xf borderId="11" fillId="0" fontId="2" numFmtId="166" xfId="0" applyAlignment="1" applyBorder="1" applyFont="1" applyNumberFormat="1">
      <alignment horizontal="right" shrinkToFit="0" vertical="center" wrapText="1"/>
    </xf>
    <xf borderId="11" fillId="0" fontId="2" numFmtId="166" xfId="0" applyAlignment="1" applyBorder="1" applyFont="1" applyNumberFormat="1">
      <alignment horizontal="center" shrinkToFit="0" vertical="center" wrapText="1"/>
    </xf>
    <xf borderId="13" fillId="0" fontId="2" numFmtId="175" xfId="0" applyAlignment="1" applyBorder="1" applyFont="1" applyNumberFormat="1">
      <alignment horizontal="center" readingOrder="0" shrinkToFit="0" vertical="center" wrapText="1"/>
    </xf>
    <xf borderId="12" fillId="0" fontId="2" numFmtId="176" xfId="0" applyAlignment="1" applyBorder="1" applyFont="1" applyNumberFormat="1">
      <alignment vertical="center"/>
    </xf>
    <xf borderId="58" fillId="0" fontId="4" numFmtId="0" xfId="0" applyBorder="1" applyFont="1"/>
    <xf borderId="13" fillId="0" fontId="2" numFmtId="175" xfId="0" applyAlignment="1" applyBorder="1" applyFont="1" applyNumberFormat="1">
      <alignment horizontal="center" shrinkToFit="0" vertical="center" wrapText="1"/>
    </xf>
    <xf borderId="0" fillId="0" fontId="2" numFmtId="0" xfId="0" applyFont="1"/>
    <xf borderId="13" fillId="0" fontId="2" numFmtId="9" xfId="0" applyAlignment="1" applyBorder="1" applyFont="1" applyNumberFormat="1">
      <alignment horizontal="center" readingOrder="0" shrinkToFit="0" vertical="center" wrapText="1"/>
    </xf>
    <xf borderId="14" fillId="0" fontId="4" numFmtId="0" xfId="0" applyBorder="1" applyFont="1"/>
    <xf borderId="0" fillId="0" fontId="17" numFmtId="0" xfId="0" applyFont="1"/>
    <xf borderId="0" fillId="0" fontId="2" numFmtId="174" xfId="0" applyAlignment="1" applyFont="1" applyNumberFormat="1">
      <alignment vertical="center"/>
    </xf>
    <xf borderId="59" fillId="0" fontId="6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shrinkToFit="0" vertical="center" wrapText="1"/>
    </xf>
    <xf borderId="17" fillId="0" fontId="2" numFmtId="166" xfId="0" applyAlignment="1" applyBorder="1" applyFont="1" applyNumberFormat="1">
      <alignment horizontal="right" shrinkToFit="0" vertical="center" wrapText="1"/>
    </xf>
    <xf borderId="46" fillId="0" fontId="2" numFmtId="9" xfId="0" applyAlignment="1" applyBorder="1" applyFont="1" applyNumberFormat="1">
      <alignment horizontal="center" readingOrder="0" shrinkToFit="0" vertical="center" wrapText="1"/>
    </xf>
    <xf borderId="17" fillId="0" fontId="2" numFmtId="166" xfId="0" applyAlignment="1" applyBorder="1" applyFont="1" applyNumberFormat="1">
      <alignment horizontal="center" shrinkToFit="0" vertical="center" wrapText="1"/>
    </xf>
    <xf borderId="17" fillId="0" fontId="2" numFmtId="10" xfId="0" applyAlignment="1" applyBorder="1" applyFont="1" applyNumberFormat="1">
      <alignment horizontal="center" shrinkToFit="0" vertical="center" wrapText="1"/>
    </xf>
    <xf borderId="17" fillId="0" fontId="2" numFmtId="175" xfId="0" applyAlignment="1" applyBorder="1" applyFont="1" applyNumberFormat="1">
      <alignment horizontal="center" readingOrder="0" shrinkToFit="0" vertical="center" wrapText="1"/>
    </xf>
    <xf borderId="60" fillId="0" fontId="2" numFmtId="166" xfId="0" applyAlignment="1" applyBorder="1" applyFont="1" applyNumberFormat="1">
      <alignment horizontal="right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38" fillId="0" fontId="15" numFmtId="0" xfId="0" applyAlignment="1" applyBorder="1" applyFont="1">
      <alignment horizontal="left" shrinkToFit="0" vertical="center" wrapText="1"/>
    </xf>
    <xf borderId="61" fillId="0" fontId="15" numFmtId="0" xfId="0" applyAlignment="1" applyBorder="1" applyFont="1">
      <alignment horizontal="left" shrinkToFit="0" vertical="center" wrapText="1"/>
    </xf>
    <xf borderId="42" fillId="0" fontId="15" numFmtId="177" xfId="0" applyAlignment="1" applyBorder="1" applyFont="1" applyNumberFormat="1">
      <alignment vertical="center"/>
    </xf>
    <xf borderId="4" fillId="0" fontId="2" numFmtId="0" xfId="0" applyAlignment="1" applyBorder="1" applyFont="1">
      <alignment horizontal="center" vertical="center"/>
    </xf>
    <xf borderId="38" fillId="5" fontId="15" numFmtId="0" xfId="0" applyAlignment="1" applyBorder="1" applyFont="1">
      <alignment horizontal="left" vertical="center"/>
    </xf>
    <xf borderId="41" fillId="5" fontId="15" numFmtId="0" xfId="0" applyAlignment="1" applyBorder="1" applyFont="1">
      <alignment horizontal="left" vertical="center"/>
    </xf>
    <xf borderId="42" fillId="5" fontId="15" numFmtId="177" xfId="0" applyAlignment="1" applyBorder="1" applyFont="1" applyNumberFormat="1">
      <alignment vertical="center"/>
    </xf>
    <xf borderId="16" fillId="5" fontId="5" numFmtId="0" xfId="0" applyAlignment="1" applyBorder="1" applyFont="1">
      <alignment horizontal="left"/>
    </xf>
    <xf borderId="0" fillId="0" fontId="2" numFmtId="0" xfId="0" applyAlignment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41" fillId="5" fontId="6" numFmtId="0" xfId="0" applyAlignment="1" applyBorder="1" applyFont="1">
      <alignment horizontal="left" vertical="center"/>
    </xf>
    <xf borderId="42" fillId="5" fontId="3" numFmtId="9" xfId="0" applyAlignment="1" applyBorder="1" applyFont="1" applyNumberFormat="1">
      <alignment horizontal="right" vertical="center"/>
    </xf>
    <xf borderId="62" fillId="5" fontId="15" numFmtId="0" xfId="0" applyAlignment="1" applyBorder="1" applyFont="1">
      <alignment horizontal="left" vertical="center"/>
    </xf>
    <xf borderId="63" fillId="0" fontId="4" numFmtId="0" xfId="0" applyBorder="1" applyFont="1"/>
    <xf borderId="64" fillId="0" fontId="4" numFmtId="0" xfId="0" applyBorder="1" applyFont="1"/>
    <xf borderId="21" fillId="5" fontId="6" numFmtId="0" xfId="0" applyAlignment="1" applyBorder="1" applyFont="1">
      <alignment horizontal="left" vertical="center"/>
    </xf>
    <xf borderId="65" fillId="5" fontId="3" numFmtId="10" xfId="0" applyAlignment="1" applyBorder="1" applyFont="1" applyNumberFormat="1">
      <alignment vertical="center"/>
    </xf>
    <xf borderId="0" fillId="0" fontId="6" numFmtId="174" xfId="0" applyAlignment="1" applyFont="1" applyNumberFormat="1">
      <alignment vertical="center"/>
    </xf>
    <xf borderId="54" fillId="5" fontId="15" numFmtId="0" xfId="0" applyAlignment="1" applyBorder="1" applyFont="1">
      <alignment horizontal="left" vertical="center"/>
    </xf>
    <xf borderId="66" fillId="5" fontId="6" numFmtId="0" xfId="0" applyAlignment="1" applyBorder="1" applyFont="1">
      <alignment horizontal="left" vertical="center"/>
    </xf>
    <xf borderId="18" fillId="5" fontId="3" numFmtId="10" xfId="0" applyAlignment="1" applyBorder="1" applyFont="1" applyNumberFormat="1">
      <alignment vertical="center"/>
    </xf>
    <xf borderId="42" fillId="5" fontId="3" numFmtId="9" xfId="0" applyAlignment="1" applyBorder="1" applyFont="1" applyNumberFormat="1">
      <alignment vertical="center"/>
    </xf>
    <xf borderId="11" fillId="0" fontId="14" numFmtId="0" xfId="0" applyAlignment="1" applyBorder="1" applyFont="1">
      <alignment shrinkToFit="0" vertical="bottom" wrapText="0"/>
    </xf>
    <xf borderId="10" fillId="0" fontId="18" numFmtId="0" xfId="0" applyAlignment="1" applyBorder="1" applyFont="1">
      <alignment readingOrder="0" shrinkToFit="0" vertical="bottom" wrapText="0"/>
    </xf>
    <xf borderId="10" fillId="0" fontId="18" numFmtId="0" xfId="0" applyAlignment="1" applyBorder="1" applyFont="1">
      <alignment horizontal="right" readingOrder="0" shrinkToFit="0" vertical="bottom" wrapText="0"/>
    </xf>
    <xf borderId="67" fillId="0" fontId="18" numFmtId="0" xfId="0" applyAlignment="1" applyBorder="1" applyFont="1">
      <alignment readingOrder="0" shrinkToFit="0" wrapText="0"/>
    </xf>
    <xf borderId="0" fillId="0" fontId="18" numFmtId="0" xfId="0" applyAlignment="1" applyFont="1">
      <alignment readingOrder="0" shrinkToFit="0" wrapText="0"/>
    </xf>
    <xf borderId="19" fillId="0" fontId="4" numFmtId="0" xfId="0" applyBorder="1" applyFont="1"/>
    <xf borderId="19" fillId="0" fontId="18" numFmtId="0" xfId="0" applyAlignment="1" applyBorder="1" applyFont="1">
      <alignment horizontal="center" readingOrder="0" shrinkToFit="0" wrapText="0"/>
    </xf>
    <xf borderId="19" fillId="0" fontId="18" numFmtId="0" xfId="0" applyAlignment="1" applyBorder="1" applyFont="1">
      <alignment horizontal="right" readingOrder="0" shrinkToFit="0" wrapText="0"/>
    </xf>
    <xf borderId="67" fillId="0" fontId="4" numFmtId="0" xfId="0" applyBorder="1" applyFont="1"/>
    <xf borderId="0" fillId="0" fontId="1" numFmtId="174" xfId="0" applyAlignment="1" applyFont="1" applyNumberFormat="1">
      <alignment vertical="center"/>
    </xf>
    <xf borderId="15" fillId="0" fontId="4" numFmtId="0" xfId="0" applyBorder="1" applyFont="1"/>
    <xf borderId="31" fillId="0" fontId="18" numFmtId="0" xfId="0" applyAlignment="1" applyBorder="1" applyFont="1">
      <alignment readingOrder="0" shrinkToFit="0" vertical="bottom" wrapText="0"/>
    </xf>
    <xf borderId="26" fillId="0" fontId="18" numFmtId="0" xfId="0" applyAlignment="1" applyBorder="1" applyFont="1">
      <alignment readingOrder="0" shrinkToFit="0" vertical="bottom" wrapText="0"/>
    </xf>
    <xf borderId="15" fillId="0" fontId="18" numFmtId="0" xfId="0" applyAlignment="1" applyBorder="1" applyFont="1">
      <alignment readingOrder="0" shrinkToFit="0" vertical="bottom" wrapText="0"/>
    </xf>
    <xf borderId="15" fillId="0" fontId="18" numFmtId="0" xfId="0" applyAlignment="1" applyBorder="1" applyFont="1">
      <alignment horizontal="right" readingOrder="0" shrinkToFit="0" vertical="bottom" wrapText="0"/>
    </xf>
    <xf borderId="0" fillId="0" fontId="1" numFmtId="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114300</xdr:colOff>
      <xdr:row>80</xdr:row>
      <xdr:rowOff>133350</xdr:rowOff>
    </xdr:from>
    <xdr:ext cx="752475" cy="304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25.25"/>
    <col customWidth="1" min="3" max="3" width="54.75"/>
    <col customWidth="1" min="4" max="4" width="16.0"/>
    <col customWidth="1" min="5" max="5" width="14.25"/>
    <col customWidth="1" min="6" max="6" width="5.25"/>
    <col customWidth="1" min="7" max="7" width="23.13"/>
    <col customWidth="1" min="8" max="9" width="18.13"/>
    <col customWidth="1" min="10" max="10" width="22.13"/>
    <col customWidth="1" min="11" max="11" width="14.13"/>
    <col customWidth="1" min="12" max="13" width="11.38"/>
    <col customWidth="1" min="14" max="14" width="15.0"/>
    <col customWidth="1" min="15" max="46" width="11.38"/>
  </cols>
  <sheetData>
    <row r="1" ht="7.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2.75" customHeight="1">
      <c r="A2" s="5"/>
      <c r="B2" s="6" t="s">
        <v>0</v>
      </c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2.75" customHeight="1">
      <c r="A3" s="5"/>
      <c r="B3" s="8" t="s">
        <v>1</v>
      </c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9.0" customHeight="1">
      <c r="A4" s="5"/>
      <c r="B4" s="9"/>
      <c r="C4" s="10"/>
      <c r="D4" s="11"/>
      <c r="E4" s="12"/>
      <c r="F4" s="11"/>
      <c r="G4" s="11"/>
      <c r="H4" s="12"/>
      <c r="I4" s="12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15.0" customHeight="1">
      <c r="A5" s="5"/>
      <c r="B5" s="14" t="s">
        <v>2</v>
      </c>
      <c r="C5" s="12"/>
      <c r="D5" s="11"/>
      <c r="E5" s="12"/>
      <c r="F5" s="15"/>
      <c r="G5" s="16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15.0" customHeight="1">
      <c r="A6" s="5"/>
      <c r="B6" s="19" t="s">
        <v>3</v>
      </c>
      <c r="C6" s="20"/>
      <c r="D6" s="20"/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ht="15.0" customHeight="1">
      <c r="A7" s="5"/>
      <c r="B7" s="22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0.5" customHeight="1">
      <c r="A8" s="5"/>
      <c r="B8" s="23"/>
      <c r="C8" s="12"/>
      <c r="D8" s="12"/>
      <c r="E8" s="12"/>
      <c r="F8" s="12"/>
      <c r="G8" s="12"/>
      <c r="H8" s="12"/>
      <c r="I8" s="12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ht="10.5" customHeight="1">
      <c r="A9" s="5"/>
      <c r="B9" s="24"/>
      <c r="C9" s="25"/>
      <c r="D9" s="25"/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ht="17.25" customHeight="1">
      <c r="A10" s="5"/>
      <c r="B10" s="27" t="s">
        <v>4</v>
      </c>
      <c r="C10" s="28"/>
      <c r="D10" s="29">
        <v>6.0</v>
      </c>
      <c r="E10" s="30" t="s">
        <v>5</v>
      </c>
      <c r="F10" s="31"/>
      <c r="G10" s="32"/>
      <c r="H10" s="32"/>
      <c r="I10" s="32"/>
      <c r="J10" s="3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ht="18.0" customHeight="1">
      <c r="A11" s="5"/>
      <c r="B11" s="24"/>
      <c r="C11" s="25"/>
      <c r="D11" s="25"/>
      <c r="E11" s="25"/>
      <c r="F11" s="25"/>
      <c r="G11" s="34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ht="17.25" customHeight="1">
      <c r="A12" s="5"/>
      <c r="B12" s="35" t="s">
        <v>6</v>
      </c>
      <c r="C12" s="28"/>
      <c r="D12" s="36">
        <v>4.25920031E8</v>
      </c>
      <c r="E12" s="28"/>
      <c r="F12" s="37"/>
      <c r="G12" s="38"/>
      <c r="H12" s="32"/>
      <c r="I12" s="32"/>
      <c r="J12" s="3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ht="17.25" customHeight="1">
      <c r="A13" s="5"/>
      <c r="B13" s="39" t="s">
        <v>7</v>
      </c>
      <c r="C13" s="40"/>
      <c r="D13" s="41">
        <v>0.29</v>
      </c>
      <c r="E13" s="42">
        <f>D12*D13</f>
        <v>123516809</v>
      </c>
      <c r="F13" s="31"/>
      <c r="G13" s="34"/>
      <c r="H13" s="32"/>
      <c r="I13" s="32"/>
      <c r="J13" s="3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ht="16.5" customHeight="1">
      <c r="A14" s="5"/>
      <c r="B14" s="39" t="s">
        <v>8</v>
      </c>
      <c r="C14" s="40"/>
      <c r="D14" s="43">
        <v>0.01</v>
      </c>
      <c r="E14" s="42">
        <f>D12*D14</f>
        <v>4259200.31</v>
      </c>
      <c r="F14" s="31"/>
      <c r="G14" s="34"/>
      <c r="H14" s="32"/>
      <c r="I14" s="32"/>
      <c r="J14" s="3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ht="18.0" customHeight="1">
      <c r="A15" s="5"/>
      <c r="B15" s="39" t="s">
        <v>9</v>
      </c>
      <c r="C15" s="40"/>
      <c r="D15" s="44">
        <v>0.05</v>
      </c>
      <c r="E15" s="42">
        <f>D12*D15</f>
        <v>21296001.55</v>
      </c>
      <c r="F15" s="31"/>
      <c r="G15" s="34"/>
      <c r="H15" s="45"/>
      <c r="I15" s="32"/>
      <c r="J15" s="3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6"/>
      <c r="AA15" s="4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ht="18.0" customHeight="1">
      <c r="A16" s="5"/>
      <c r="B16" s="47" t="s">
        <v>10</v>
      </c>
      <c r="C16" s="48"/>
      <c r="D16" s="49"/>
      <c r="E16" s="50">
        <f>SUM(E12:E15)+D12</f>
        <v>574992041.9</v>
      </c>
      <c r="F16" s="31"/>
      <c r="G16" s="51"/>
      <c r="H16" s="45"/>
      <c r="I16" s="32"/>
      <c r="J16" s="3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2" t="str">
        <f>+D16</f>
        <v/>
      </c>
      <c r="AA16" s="53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ht="17.25" customHeight="1">
      <c r="A17" s="5"/>
      <c r="B17" s="39" t="s">
        <v>11</v>
      </c>
      <c r="C17" s="40"/>
      <c r="D17" s="54">
        <v>0.19</v>
      </c>
      <c r="E17" s="55">
        <f>E15*D17</f>
        <v>4046240.295</v>
      </c>
      <c r="F17" s="56"/>
      <c r="G17" s="34"/>
      <c r="H17" s="5"/>
      <c r="I17" s="5"/>
      <c r="J17" s="5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ht="15.75" customHeight="1">
      <c r="A18" s="56"/>
      <c r="B18" s="58" t="s">
        <v>12</v>
      </c>
      <c r="C18" s="59"/>
      <c r="D18" s="60"/>
      <c r="E18" s="61">
        <f>E16+E17</f>
        <v>579038282.1</v>
      </c>
      <c r="F18" s="31"/>
      <c r="G18" s="51"/>
      <c r="H18" s="31"/>
      <c r="I18" s="31"/>
      <c r="J18" s="62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ht="18.75" customHeight="1">
      <c r="A19" s="56"/>
      <c r="B19" s="63"/>
      <c r="C19" s="64"/>
      <c r="D19" s="65"/>
      <c r="E19" s="65"/>
      <c r="F19" s="31"/>
      <c r="G19" s="34"/>
      <c r="H19" s="31"/>
      <c r="I19" s="31"/>
      <c r="J19" s="62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ht="10.5" customHeight="1">
      <c r="A20" s="56"/>
      <c r="B20" s="63"/>
      <c r="C20" s="64"/>
      <c r="D20" s="65"/>
      <c r="E20" s="65"/>
      <c r="F20" s="66"/>
      <c r="G20" s="66"/>
      <c r="H20" s="66"/>
      <c r="I20" s="66"/>
      <c r="J20" s="67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ht="12.75" customHeight="1">
      <c r="A21" s="68"/>
      <c r="B21" s="69" t="s">
        <v>13</v>
      </c>
      <c r="C21" s="70"/>
      <c r="D21" s="70"/>
      <c r="E21" s="70"/>
      <c r="F21" s="70"/>
      <c r="G21" s="70"/>
      <c r="H21" s="70"/>
      <c r="I21" s="70"/>
      <c r="J21" s="71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</row>
    <row r="22" ht="24.75" customHeight="1">
      <c r="A22" s="68"/>
      <c r="B22" s="72" t="s">
        <v>14</v>
      </c>
      <c r="C22" s="73" t="s">
        <v>15</v>
      </c>
      <c r="D22" s="73" t="s">
        <v>16</v>
      </c>
      <c r="E22" s="74" t="s">
        <v>17</v>
      </c>
      <c r="F22" s="28"/>
      <c r="G22" s="75" t="s">
        <v>18</v>
      </c>
      <c r="H22" s="75" t="s">
        <v>19</v>
      </c>
      <c r="I22" s="75" t="s">
        <v>20</v>
      </c>
      <c r="J22" s="76" t="s">
        <v>21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ht="10.5" customHeight="1">
      <c r="A23" s="68"/>
      <c r="B23" s="77" t="s">
        <v>22</v>
      </c>
      <c r="C23" s="78"/>
      <c r="D23" s="78"/>
      <c r="E23" s="79" t="s">
        <v>23</v>
      </c>
      <c r="F23" s="28"/>
      <c r="G23" s="80" t="s">
        <v>24</v>
      </c>
      <c r="H23" s="80" t="s">
        <v>25</v>
      </c>
      <c r="I23" s="80" t="s">
        <v>26</v>
      </c>
      <c r="J23" s="81" t="s">
        <v>27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ht="10.5" customHeight="1">
      <c r="A24" s="68"/>
      <c r="B24" s="27" t="s">
        <v>28</v>
      </c>
      <c r="C24" s="70"/>
      <c r="D24" s="70"/>
      <c r="E24" s="70"/>
      <c r="F24" s="70"/>
      <c r="G24" s="70"/>
      <c r="H24" s="70"/>
      <c r="I24" s="70"/>
      <c r="J24" s="71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</row>
    <row r="25" ht="10.5" customHeight="1">
      <c r="A25" s="5"/>
      <c r="B25" s="82">
        <v>1.0</v>
      </c>
      <c r="C25" s="83" t="s">
        <v>29</v>
      </c>
      <c r="D25" s="84">
        <v>13.0</v>
      </c>
      <c r="E25" s="85">
        <v>1.0</v>
      </c>
      <c r="F25" s="28"/>
      <c r="G25" s="86">
        <v>4000000.0</v>
      </c>
      <c r="H25" s="87">
        <v>1.4</v>
      </c>
      <c r="I25" s="88">
        <f>D10</f>
        <v>6</v>
      </c>
      <c r="J25" s="89">
        <f t="shared" ref="J25:J27" si="1">+I25*H25*G25*E25</f>
        <v>33600000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ht="10.5" customHeight="1">
      <c r="A26" s="5"/>
      <c r="B26" s="82">
        <v>1.0</v>
      </c>
      <c r="C26" s="90" t="s">
        <v>30</v>
      </c>
      <c r="D26" s="84">
        <v>10.0</v>
      </c>
      <c r="E26" s="85">
        <v>1.0</v>
      </c>
      <c r="F26" s="28"/>
      <c r="G26" s="86">
        <v>2940000.0</v>
      </c>
      <c r="H26" s="87">
        <v>1.4</v>
      </c>
      <c r="I26" s="88">
        <f>D10</f>
        <v>6</v>
      </c>
      <c r="J26" s="89">
        <f t="shared" si="1"/>
        <v>24696000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ht="10.5" customHeight="1">
      <c r="A27" s="5"/>
      <c r="B27" s="82">
        <v>1.0</v>
      </c>
      <c r="C27" s="83" t="s">
        <v>31</v>
      </c>
      <c r="D27" s="84">
        <v>9.0</v>
      </c>
      <c r="E27" s="91">
        <v>0.4</v>
      </c>
      <c r="F27" s="28"/>
      <c r="G27" s="86">
        <v>2720000.0</v>
      </c>
      <c r="H27" s="92">
        <v>1.4</v>
      </c>
      <c r="I27" s="88">
        <f>D10</f>
        <v>6</v>
      </c>
      <c r="J27" s="89">
        <f t="shared" si="1"/>
        <v>9139200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ht="10.5" customHeight="1">
      <c r="A28" s="5"/>
      <c r="B28" s="82"/>
      <c r="C28" s="83"/>
      <c r="D28" s="84"/>
      <c r="E28" s="85"/>
      <c r="F28" s="28"/>
      <c r="G28" s="86"/>
      <c r="H28" s="87"/>
      <c r="I28" s="88"/>
      <c r="J28" s="8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ht="10.5" customHeight="1">
      <c r="A29" s="5"/>
      <c r="B29" s="82"/>
      <c r="C29" s="90"/>
      <c r="D29" s="84"/>
      <c r="E29" s="85"/>
      <c r="F29" s="28"/>
      <c r="G29" s="86"/>
      <c r="H29" s="87"/>
      <c r="I29" s="88"/>
      <c r="J29" s="8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ht="10.5" customHeight="1">
      <c r="A30" s="68"/>
      <c r="B30" s="27" t="s">
        <v>32</v>
      </c>
      <c r="C30" s="70"/>
      <c r="D30" s="70"/>
      <c r="E30" s="70"/>
      <c r="F30" s="70"/>
      <c r="G30" s="70"/>
      <c r="H30" s="70"/>
      <c r="I30" s="70"/>
      <c r="J30" s="71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</row>
    <row r="31" ht="10.5" customHeight="1">
      <c r="A31" s="5"/>
      <c r="B31" s="93"/>
      <c r="C31" s="94"/>
      <c r="D31" s="95"/>
      <c r="E31" s="96"/>
      <c r="F31" s="96"/>
      <c r="G31" s="97"/>
      <c r="H31" s="98"/>
      <c r="I31" s="99"/>
      <c r="J31" s="100"/>
      <c r="K31" s="5"/>
      <c r="L31" s="5"/>
      <c r="M31" s="5"/>
      <c r="N31" s="10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ht="10.5" customHeight="1">
      <c r="A32" s="5"/>
      <c r="B32" s="93"/>
      <c r="C32" s="94"/>
      <c r="D32" s="95"/>
      <c r="E32" s="96"/>
      <c r="F32" s="96"/>
      <c r="G32" s="97"/>
      <c r="H32" s="98"/>
      <c r="I32" s="99"/>
      <c r="J32" s="10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ht="10.5" customHeight="1">
      <c r="A33" s="5"/>
      <c r="B33" s="82">
        <v>1.0</v>
      </c>
      <c r="C33" s="102" t="s">
        <v>33</v>
      </c>
      <c r="D33" s="84">
        <v>7.0</v>
      </c>
      <c r="E33" s="85">
        <v>0.8</v>
      </c>
      <c r="F33" s="28"/>
      <c r="G33" s="86">
        <v>2330000.0</v>
      </c>
      <c r="H33" s="87">
        <v>1.48</v>
      </c>
      <c r="I33" s="88">
        <f>D10</f>
        <v>6</v>
      </c>
      <c r="J33" s="89">
        <f>+I33*H33*G33*E33</f>
        <v>16552320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ht="10.5" customHeight="1">
      <c r="A34" s="68"/>
      <c r="B34" s="27" t="s">
        <v>34</v>
      </c>
      <c r="C34" s="70"/>
      <c r="D34" s="70"/>
      <c r="E34" s="70"/>
      <c r="F34" s="70"/>
      <c r="G34" s="70"/>
      <c r="H34" s="70"/>
      <c r="I34" s="70"/>
      <c r="J34" s="71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ht="10.5" customHeight="1">
      <c r="A35" s="5"/>
      <c r="B35" s="82">
        <v>1.0</v>
      </c>
      <c r="C35" s="83" t="s">
        <v>35</v>
      </c>
      <c r="D35" s="84">
        <v>2.0</v>
      </c>
      <c r="E35" s="91">
        <v>0.2</v>
      </c>
      <c r="F35" s="28"/>
      <c r="G35" s="86">
        <v>1550000.0</v>
      </c>
      <c r="H35" s="87">
        <v>1.48</v>
      </c>
      <c r="I35" s="88">
        <f>D10</f>
        <v>6</v>
      </c>
      <c r="J35" s="89">
        <f>+I35*H35*G35*E35</f>
        <v>2752800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ht="10.5" customHeight="1">
      <c r="A36" s="5"/>
      <c r="B36" s="82">
        <v>1.0</v>
      </c>
      <c r="C36" s="83"/>
      <c r="D36" s="84"/>
      <c r="E36" s="85"/>
      <c r="F36" s="28"/>
      <c r="G36" s="86"/>
      <c r="H36" s="87"/>
      <c r="I36" s="88"/>
      <c r="J36" s="8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ht="10.5" customHeight="1">
      <c r="A37" s="5"/>
      <c r="B37" s="82"/>
      <c r="C37" s="83"/>
      <c r="D37" s="84"/>
      <c r="E37" s="85"/>
      <c r="F37" s="28"/>
      <c r="G37" s="86"/>
      <c r="H37" s="87"/>
      <c r="I37" s="88"/>
      <c r="J37" s="8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ht="10.5" customHeight="1">
      <c r="A38" s="5"/>
      <c r="B38" s="103"/>
      <c r="C38" s="104"/>
      <c r="D38" s="105"/>
      <c r="E38" s="106"/>
      <c r="F38" s="107"/>
      <c r="G38" s="108"/>
      <c r="H38" s="109"/>
      <c r="I38" s="110"/>
      <c r="J38" s="1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ht="33.75" customHeight="1">
      <c r="A39" s="112"/>
      <c r="B39" s="113" t="s">
        <v>36</v>
      </c>
      <c r="C39" s="114"/>
      <c r="D39" s="114"/>
      <c r="E39" s="114"/>
      <c r="F39" s="114"/>
      <c r="G39" s="114"/>
      <c r="H39" s="115"/>
      <c r="I39" s="116"/>
      <c r="J39" s="117">
        <f>+J25+J26+J27+J28+J29+J33+J35+J36+J37</f>
        <v>86740320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</row>
    <row r="40" ht="12.75" customHeight="1">
      <c r="A40" s="5"/>
      <c r="B40" s="118" t="s">
        <v>37</v>
      </c>
      <c r="C40" s="70"/>
      <c r="D40" s="70"/>
      <c r="E40" s="70"/>
      <c r="F40" s="70"/>
      <c r="G40" s="70"/>
      <c r="H40" s="28"/>
      <c r="I40" s="119"/>
      <c r="J40" s="120">
        <f>J39/D12</f>
        <v>0.2036540047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ht="12.75" customHeight="1">
      <c r="A41" s="5"/>
      <c r="B41" s="121"/>
      <c r="C41" s="122"/>
      <c r="D41" s="122"/>
      <c r="E41" s="122"/>
      <c r="F41" s="122"/>
      <c r="G41" s="122"/>
      <c r="H41" s="122"/>
      <c r="I41" s="122"/>
      <c r="J41" s="1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ht="23.25" customHeight="1">
      <c r="A42" s="68"/>
      <c r="B42" s="124" t="s">
        <v>38</v>
      </c>
      <c r="C42" s="70"/>
      <c r="D42" s="70"/>
      <c r="E42" s="70"/>
      <c r="F42" s="70"/>
      <c r="G42" s="70"/>
      <c r="H42" s="70"/>
      <c r="I42" s="70"/>
      <c r="J42" s="71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</row>
    <row r="43" ht="12.75" customHeight="1">
      <c r="A43" s="125"/>
      <c r="B43" s="72" t="s">
        <v>14</v>
      </c>
      <c r="C43" s="126" t="s">
        <v>39</v>
      </c>
      <c r="D43" s="28"/>
      <c r="E43" s="126" t="s">
        <v>40</v>
      </c>
      <c r="F43" s="28"/>
      <c r="G43" s="75" t="s">
        <v>41</v>
      </c>
      <c r="H43" s="75"/>
      <c r="I43" s="75" t="s">
        <v>20</v>
      </c>
      <c r="J43" s="76" t="s">
        <v>42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</row>
    <row r="44" ht="10.5" customHeight="1">
      <c r="A44" s="68"/>
      <c r="B44" s="77" t="s">
        <v>22</v>
      </c>
      <c r="C44" s="127"/>
      <c r="D44" s="127"/>
      <c r="E44" s="79" t="s">
        <v>23</v>
      </c>
      <c r="F44" s="28"/>
      <c r="G44" s="80" t="s">
        <v>24</v>
      </c>
      <c r="H44" s="80"/>
      <c r="I44" s="80" t="s">
        <v>25</v>
      </c>
      <c r="J44" s="81" t="s">
        <v>43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</row>
    <row r="45" ht="10.5" customHeight="1">
      <c r="A45" s="68"/>
      <c r="B45" s="27"/>
      <c r="C45" s="70"/>
      <c r="D45" s="70"/>
      <c r="E45" s="70"/>
      <c r="F45" s="70"/>
      <c r="G45" s="70"/>
      <c r="H45" s="70"/>
      <c r="I45" s="70"/>
      <c r="J45" s="71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ht="11.25" customHeight="1">
      <c r="A46" s="5"/>
      <c r="B46" s="82">
        <v>1.0</v>
      </c>
      <c r="C46" s="128" t="s">
        <v>44</v>
      </c>
      <c r="D46" s="28"/>
      <c r="E46" s="129">
        <v>1.0</v>
      </c>
      <c r="F46" s="28"/>
      <c r="G46" s="130">
        <v>100000.0</v>
      </c>
      <c r="H46" s="131"/>
      <c r="I46" s="88">
        <f>D10</f>
        <v>6</v>
      </c>
      <c r="J46" s="132">
        <f t="shared" ref="J46:J47" si="2">G46*I46</f>
        <v>600000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ht="12.75" customHeight="1">
      <c r="A47" s="5"/>
      <c r="B47" s="133">
        <v>1.0</v>
      </c>
      <c r="C47" s="134" t="s">
        <v>45</v>
      </c>
      <c r="D47" s="135"/>
      <c r="E47" s="136">
        <v>1.0</v>
      </c>
      <c r="F47" s="135"/>
      <c r="G47" s="137">
        <v>100000.0</v>
      </c>
      <c r="H47" s="138"/>
      <c r="I47" s="139">
        <f>D10</f>
        <v>6</v>
      </c>
      <c r="J47" s="132">
        <f t="shared" si="2"/>
        <v>600000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ht="10.5" customHeight="1">
      <c r="A48" s="5"/>
      <c r="B48" s="121"/>
      <c r="C48" s="122"/>
      <c r="D48" s="122"/>
      <c r="E48" s="122"/>
      <c r="F48" s="122"/>
      <c r="G48" s="122"/>
      <c r="H48" s="122"/>
      <c r="I48" s="122"/>
      <c r="J48" s="1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ht="21.75" customHeight="1">
      <c r="A49" s="5"/>
      <c r="B49" s="140" t="s">
        <v>46</v>
      </c>
      <c r="C49" s="70"/>
      <c r="D49" s="70"/>
      <c r="E49" s="70"/>
      <c r="F49" s="70"/>
      <c r="G49" s="70"/>
      <c r="H49" s="28"/>
      <c r="I49" s="141"/>
      <c r="J49" s="142">
        <f>SUM(J46:J47)</f>
        <v>1200000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ht="18.0" customHeight="1">
      <c r="A50" s="5"/>
      <c r="B50" s="118" t="s">
        <v>47</v>
      </c>
      <c r="C50" s="70"/>
      <c r="D50" s="70"/>
      <c r="E50" s="70"/>
      <c r="F50" s="70"/>
      <c r="G50" s="70"/>
      <c r="H50" s="28"/>
      <c r="I50" s="119"/>
      <c r="J50" s="120">
        <f>J49/D12</f>
        <v>0.002817430298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ht="10.5" customHeight="1">
      <c r="A51" s="5"/>
      <c r="B51" s="143"/>
      <c r="C51" s="144"/>
      <c r="D51" s="144"/>
      <c r="E51" s="144"/>
      <c r="F51" s="144"/>
      <c r="G51" s="144"/>
      <c r="H51" s="144"/>
      <c r="I51" s="144"/>
      <c r="J51" s="14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ht="25.5" customHeight="1">
      <c r="A52" s="5"/>
      <c r="B52" s="146" t="s">
        <v>48</v>
      </c>
      <c r="C52" s="147"/>
      <c r="D52" s="147"/>
      <c r="E52" s="147"/>
      <c r="F52" s="147"/>
      <c r="G52" s="147"/>
      <c r="H52" s="147"/>
      <c r="I52" s="147"/>
      <c r="J52" s="14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ht="10.5" customHeight="1">
      <c r="A53" s="31"/>
      <c r="B53" s="149" t="s">
        <v>49</v>
      </c>
      <c r="C53" s="70"/>
      <c r="D53" s="70"/>
      <c r="E53" s="70"/>
      <c r="F53" s="70"/>
      <c r="G53" s="70"/>
      <c r="H53" s="70"/>
      <c r="I53" s="70"/>
      <c r="J53" s="7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ht="10.5" customHeight="1">
      <c r="A54" s="31"/>
      <c r="B54" s="150" t="s">
        <v>50</v>
      </c>
      <c r="C54" s="151"/>
      <c r="D54" s="152"/>
      <c r="E54" s="153"/>
      <c r="F54" s="151"/>
      <c r="G54" s="154"/>
      <c r="H54" s="155" t="s">
        <v>51</v>
      </c>
      <c r="I54" s="155"/>
      <c r="J54" s="156" t="s">
        <v>42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ht="10.5" customHeight="1">
      <c r="A55" s="5"/>
      <c r="B55" s="157" t="s">
        <v>52</v>
      </c>
      <c r="C55" s="70"/>
      <c r="D55" s="158"/>
      <c r="E55" s="159"/>
      <c r="F55" s="70"/>
      <c r="G55" s="160"/>
      <c r="H55" s="161" t="s">
        <v>53</v>
      </c>
      <c r="I55" s="162"/>
      <c r="J55" s="163">
        <f>E16*11.04/1000</f>
        <v>6347912.142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ht="10.5" customHeight="1">
      <c r="A56" s="5"/>
      <c r="B56" s="157" t="s">
        <v>54</v>
      </c>
      <c r="C56" s="70"/>
      <c r="D56" s="158"/>
      <c r="E56" s="159"/>
      <c r="F56" s="70"/>
      <c r="G56" s="160"/>
      <c r="H56" s="162">
        <v>0.02</v>
      </c>
      <c r="I56" s="162"/>
      <c r="J56" s="163">
        <f>E16*0.02</f>
        <v>11499840.84</v>
      </c>
      <c r="K56" s="164"/>
      <c r="L56" s="164"/>
      <c r="M56" s="16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ht="10.5" customHeight="1">
      <c r="A57" s="5"/>
      <c r="B57" s="157" t="s">
        <v>55</v>
      </c>
      <c r="C57" s="70"/>
      <c r="D57" s="166"/>
      <c r="E57" s="159"/>
      <c r="F57" s="70"/>
      <c r="G57" s="160"/>
      <c r="H57" s="162">
        <v>0.15</v>
      </c>
      <c r="I57" s="162"/>
      <c r="J57" s="163">
        <f>E17*0.15</f>
        <v>606936.0442</v>
      </c>
      <c r="K57" s="164"/>
      <c r="L57" s="164"/>
      <c r="M57" s="16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ht="17.25" customHeight="1">
      <c r="A58" s="5"/>
      <c r="B58" s="167" t="s">
        <v>56</v>
      </c>
      <c r="C58" s="168"/>
      <c r="D58" s="168"/>
      <c r="E58" s="168"/>
      <c r="F58" s="168"/>
      <c r="G58" s="168"/>
      <c r="H58" s="135"/>
      <c r="I58" s="169"/>
      <c r="J58" s="170">
        <f>SUM(J55:J57)</f>
        <v>18454689.02</v>
      </c>
      <c r="K58" s="164"/>
      <c r="L58" s="164"/>
      <c r="M58" s="16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ht="10.5" customHeight="1">
      <c r="A59" s="5"/>
      <c r="B59" s="171"/>
      <c r="C59" s="172"/>
      <c r="D59" s="172"/>
      <c r="E59" s="172"/>
      <c r="F59" s="172"/>
      <c r="G59" s="172"/>
      <c r="H59" s="172"/>
      <c r="I59" s="172"/>
      <c r="J59" s="173"/>
      <c r="K59" s="164"/>
      <c r="L59" s="164"/>
      <c r="M59" s="1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ht="22.5" customHeight="1">
      <c r="A60" s="5"/>
      <c r="B60" s="174" t="s">
        <v>57</v>
      </c>
      <c r="C60" s="147"/>
      <c r="D60" s="147"/>
      <c r="E60" s="147"/>
      <c r="F60" s="147"/>
      <c r="G60" s="147"/>
      <c r="H60" s="147"/>
      <c r="I60" s="147"/>
      <c r="J60" s="14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ht="12.75" customHeight="1">
      <c r="A61" s="56"/>
      <c r="B61" s="175" t="s">
        <v>50</v>
      </c>
      <c r="C61" s="28"/>
      <c r="D61" s="176" t="s">
        <v>58</v>
      </c>
      <c r="E61" s="126" t="s">
        <v>59</v>
      </c>
      <c r="F61" s="28"/>
      <c r="G61" s="176" t="s">
        <v>60</v>
      </c>
      <c r="H61" s="176" t="s">
        <v>61</v>
      </c>
      <c r="I61" s="75" t="s">
        <v>62</v>
      </c>
      <c r="J61" s="177" t="s">
        <v>42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</row>
    <row r="62" ht="10.5" customHeight="1">
      <c r="A62" s="5"/>
      <c r="B62" s="178" t="s">
        <v>63</v>
      </c>
      <c r="C62" s="179" t="s">
        <v>64</v>
      </c>
      <c r="D62" s="180">
        <f>E18</f>
        <v>579038282.1</v>
      </c>
      <c r="E62" s="129">
        <v>0.3</v>
      </c>
      <c r="F62" s="28"/>
      <c r="G62" s="181">
        <f t="shared" ref="G62:G66" si="3">D62*E62</f>
        <v>173711484.6</v>
      </c>
      <c r="H62" s="162">
        <v>0.002</v>
      </c>
      <c r="I62" s="182">
        <v>12.0</v>
      </c>
      <c r="J62" s="183">
        <f t="shared" ref="J62:J65" si="4">(G62*H62)*14</f>
        <v>4863921.57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ht="10.5" customHeight="1">
      <c r="A63" s="5"/>
      <c r="B63" s="184"/>
      <c r="C63" s="179" t="s">
        <v>65</v>
      </c>
      <c r="D63" s="180">
        <f>E18</f>
        <v>579038282.1</v>
      </c>
      <c r="E63" s="129">
        <v>0.1</v>
      </c>
      <c r="F63" s="28"/>
      <c r="G63" s="181">
        <f t="shared" si="3"/>
        <v>57903828.21</v>
      </c>
      <c r="H63" s="162">
        <v>0.002</v>
      </c>
      <c r="I63" s="185">
        <v>42.0</v>
      </c>
      <c r="J63" s="183">
        <f t="shared" si="4"/>
        <v>1621307.19</v>
      </c>
      <c r="K63" s="18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ht="12.75" customHeight="1">
      <c r="A64" s="5"/>
      <c r="B64" s="184"/>
      <c r="C64" s="179" t="s">
        <v>66</v>
      </c>
      <c r="D64" s="180">
        <f>E18</f>
        <v>579038282.1</v>
      </c>
      <c r="E64" s="187">
        <v>0.3</v>
      </c>
      <c r="F64" s="28"/>
      <c r="G64" s="181">
        <f t="shared" si="3"/>
        <v>173711484.6</v>
      </c>
      <c r="H64" s="162">
        <v>0.002</v>
      </c>
      <c r="I64" s="182">
        <v>12.0</v>
      </c>
      <c r="J64" s="183">
        <f t="shared" si="4"/>
        <v>4863921.57</v>
      </c>
      <c r="K64" s="18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ht="12.75" customHeight="1">
      <c r="A65" s="5"/>
      <c r="B65" s="188"/>
      <c r="C65" s="189" t="s">
        <v>67</v>
      </c>
      <c r="D65" s="180">
        <f>E18*10%</f>
        <v>57903828.21</v>
      </c>
      <c r="E65" s="129">
        <v>1.0</v>
      </c>
      <c r="F65" s="28"/>
      <c r="G65" s="181">
        <f t="shared" si="3"/>
        <v>57903828.21</v>
      </c>
      <c r="H65" s="162">
        <v>0.002</v>
      </c>
      <c r="I65" s="182">
        <v>8.0</v>
      </c>
      <c r="J65" s="183">
        <f t="shared" si="4"/>
        <v>1621307.19</v>
      </c>
      <c r="K65" s="19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ht="48.75" customHeight="1">
      <c r="A66" s="5"/>
      <c r="B66" s="191" t="s">
        <v>68</v>
      </c>
      <c r="C66" s="192" t="s">
        <v>69</v>
      </c>
      <c r="D66" s="193">
        <f>E18</f>
        <v>579038282.1</v>
      </c>
      <c r="E66" s="194">
        <v>0.41</v>
      </c>
      <c r="F66" s="135"/>
      <c r="G66" s="195">
        <f t="shared" si="3"/>
        <v>237405695.7</v>
      </c>
      <c r="H66" s="196">
        <v>0.002</v>
      </c>
      <c r="I66" s="197">
        <v>6.0</v>
      </c>
      <c r="J66" s="198">
        <f>G66*H66*I66</f>
        <v>2848868.348</v>
      </c>
      <c r="K66" s="19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ht="11.25" customHeight="1">
      <c r="A67" s="5"/>
      <c r="B67" s="199"/>
      <c r="J67" s="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ht="17.25" customHeight="1">
      <c r="A68" s="112"/>
      <c r="B68" s="200" t="s">
        <v>70</v>
      </c>
      <c r="C68" s="114"/>
      <c r="D68" s="114"/>
      <c r="E68" s="114"/>
      <c r="F68" s="114"/>
      <c r="G68" s="114"/>
      <c r="H68" s="115"/>
      <c r="I68" s="201"/>
      <c r="J68" s="202">
        <f>SUM(J62:J66)</f>
        <v>15819325.87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</row>
    <row r="69" ht="10.5" customHeight="1">
      <c r="A69" s="5"/>
      <c r="B69" s="203"/>
      <c r="J69" s="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ht="24.75" customHeight="1">
      <c r="A70" s="112"/>
      <c r="B70" s="204" t="s">
        <v>71</v>
      </c>
      <c r="C70" s="114"/>
      <c r="D70" s="114"/>
      <c r="E70" s="114"/>
      <c r="F70" s="114"/>
      <c r="G70" s="114"/>
      <c r="H70" s="115"/>
      <c r="I70" s="205"/>
      <c r="J70" s="206">
        <f>J58+J68</f>
        <v>34274014.89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</row>
    <row r="71" ht="18.0" customHeight="1">
      <c r="A71" s="5"/>
      <c r="B71" s="118" t="s">
        <v>72</v>
      </c>
      <c r="C71" s="70"/>
      <c r="D71" s="70"/>
      <c r="E71" s="70"/>
      <c r="F71" s="70"/>
      <c r="G71" s="70"/>
      <c r="H71" s="28"/>
      <c r="I71" s="207"/>
      <c r="J71" s="120">
        <f>J70/D12</f>
        <v>0.08047054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ht="23.25" customHeight="1">
      <c r="A72" s="5"/>
      <c r="B72" s="203"/>
      <c r="C72" s="208"/>
      <c r="D72" s="208"/>
      <c r="E72" s="208"/>
      <c r="F72" s="208"/>
      <c r="G72" s="208"/>
      <c r="H72" s="208"/>
      <c r="I72" s="208"/>
      <c r="J72" s="20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ht="24.0" customHeight="1">
      <c r="A73" s="5"/>
      <c r="B73" s="204" t="s">
        <v>73</v>
      </c>
      <c r="C73" s="114"/>
      <c r="D73" s="114"/>
      <c r="E73" s="114"/>
      <c r="F73" s="114"/>
      <c r="G73" s="114"/>
      <c r="H73" s="115"/>
      <c r="I73" s="210"/>
      <c r="J73" s="211">
        <f>J40+J50+J71</f>
        <v>0.286941975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ht="21.75" customHeight="1">
      <c r="A74" s="56"/>
      <c r="B74" s="212" t="s">
        <v>74</v>
      </c>
      <c r="C74" s="213"/>
      <c r="D74" s="213"/>
      <c r="E74" s="213"/>
      <c r="F74" s="213"/>
      <c r="G74" s="213"/>
      <c r="H74" s="214"/>
      <c r="I74" s="215"/>
      <c r="J74" s="216">
        <v>0.01</v>
      </c>
      <c r="K74" s="217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</row>
    <row r="75" ht="24.75" customHeight="1">
      <c r="A75" s="56"/>
      <c r="B75" s="218" t="s">
        <v>75</v>
      </c>
      <c r="C75" s="168"/>
      <c r="D75" s="168"/>
      <c r="E75" s="168"/>
      <c r="F75" s="168"/>
      <c r="G75" s="168"/>
      <c r="H75" s="135"/>
      <c r="I75" s="219"/>
      <c r="J75" s="220">
        <v>0.05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</row>
    <row r="76" ht="10.5" customHeight="1">
      <c r="A76" s="5"/>
      <c r="B76" s="203"/>
      <c r="J76" s="7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ht="25.5" customHeight="1">
      <c r="A77" s="5"/>
      <c r="B77" s="204" t="s">
        <v>76</v>
      </c>
      <c r="C77" s="114"/>
      <c r="D77" s="114"/>
      <c r="E77" s="114"/>
      <c r="F77" s="114"/>
      <c r="G77" s="114"/>
      <c r="H77" s="115"/>
      <c r="I77" s="210"/>
      <c r="J77" s="221">
        <f>SUM(J73:J75)</f>
        <v>0.346941975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ht="12.75" customHeight="1">
      <c r="A80" s="1"/>
      <c r="B80" s="222"/>
      <c r="C80" s="223" t="s">
        <v>77</v>
      </c>
      <c r="D80" s="223" t="s">
        <v>78</v>
      </c>
      <c r="E80" s="223" t="s">
        <v>79</v>
      </c>
      <c r="F80" s="224" t="s">
        <v>80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ht="12.75" customHeight="1">
      <c r="A81" s="1"/>
      <c r="B81" s="225" t="s">
        <v>81</v>
      </c>
      <c r="C81" s="226" t="s">
        <v>82</v>
      </c>
      <c r="D81" s="227"/>
      <c r="E81" s="228" t="s">
        <v>83</v>
      </c>
      <c r="F81" s="229" t="s">
        <v>84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ht="12.75" customHeight="1">
      <c r="A82" s="1"/>
      <c r="B82" s="230"/>
      <c r="D82" s="227"/>
      <c r="E82" s="227"/>
      <c r="F82" s="227"/>
      <c r="G82" s="1"/>
      <c r="H82" s="231"/>
      <c r="I82" s="231"/>
      <c r="J82" s="23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ht="12.75" customHeight="1">
      <c r="A83" s="1"/>
      <c r="B83" s="230"/>
      <c r="D83" s="227"/>
      <c r="E83" s="227"/>
      <c r="F83" s="2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ht="12.75" customHeight="1">
      <c r="A84" s="1"/>
      <c r="B84" s="78"/>
      <c r="C84" s="122"/>
      <c r="D84" s="232"/>
      <c r="E84" s="232"/>
      <c r="F84" s="2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ht="12.75" customHeight="1">
      <c r="A85" s="1"/>
      <c r="B85" s="233" t="s">
        <v>15</v>
      </c>
      <c r="C85" s="234" t="s">
        <v>85</v>
      </c>
      <c r="D85" s="232"/>
      <c r="E85" s="235" t="s">
        <v>85</v>
      </c>
      <c r="F85" s="236" t="s">
        <v>86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23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79">
    <mergeCell ref="E54:F54"/>
    <mergeCell ref="E55:F55"/>
    <mergeCell ref="B49:H49"/>
    <mergeCell ref="B50:H50"/>
    <mergeCell ref="B51:J51"/>
    <mergeCell ref="B52:J52"/>
    <mergeCell ref="B53:J53"/>
    <mergeCell ref="B54:C54"/>
    <mergeCell ref="B55:C55"/>
    <mergeCell ref="E62:F62"/>
    <mergeCell ref="E63:F63"/>
    <mergeCell ref="B56:C56"/>
    <mergeCell ref="E56:F56"/>
    <mergeCell ref="B57:C57"/>
    <mergeCell ref="E57:F57"/>
    <mergeCell ref="B58:H58"/>
    <mergeCell ref="B60:J60"/>
    <mergeCell ref="E61:F61"/>
    <mergeCell ref="B61:C61"/>
    <mergeCell ref="B62:B65"/>
    <mergeCell ref="E64:F64"/>
    <mergeCell ref="E65:F65"/>
    <mergeCell ref="E66:F66"/>
    <mergeCell ref="B67:J67"/>
    <mergeCell ref="B68:H68"/>
    <mergeCell ref="B69:J69"/>
    <mergeCell ref="B70:H70"/>
    <mergeCell ref="B71:H71"/>
    <mergeCell ref="B73:H73"/>
    <mergeCell ref="B74:H74"/>
    <mergeCell ref="B75:H75"/>
    <mergeCell ref="B76:J76"/>
    <mergeCell ref="B2:J2"/>
    <mergeCell ref="B3:J3"/>
    <mergeCell ref="D4:E4"/>
    <mergeCell ref="G4:J4"/>
    <mergeCell ref="B5:C5"/>
    <mergeCell ref="D5:E5"/>
    <mergeCell ref="B6:J8"/>
    <mergeCell ref="B10:C10"/>
    <mergeCell ref="B12:C12"/>
    <mergeCell ref="D12:E12"/>
    <mergeCell ref="B21:J21"/>
    <mergeCell ref="C22:C23"/>
    <mergeCell ref="D22:D23"/>
    <mergeCell ref="E22:F22"/>
    <mergeCell ref="E29:F29"/>
    <mergeCell ref="E33:F33"/>
    <mergeCell ref="E35:F35"/>
    <mergeCell ref="E36:F36"/>
    <mergeCell ref="E37:F37"/>
    <mergeCell ref="E38:F38"/>
    <mergeCell ref="E23:F23"/>
    <mergeCell ref="B24:J24"/>
    <mergeCell ref="E25:F25"/>
    <mergeCell ref="E26:F26"/>
    <mergeCell ref="E27:F27"/>
    <mergeCell ref="E28:F28"/>
    <mergeCell ref="B30:J30"/>
    <mergeCell ref="B34:J34"/>
    <mergeCell ref="B39:H39"/>
    <mergeCell ref="B40:H40"/>
    <mergeCell ref="B41:J41"/>
    <mergeCell ref="B42:J42"/>
    <mergeCell ref="C43:D43"/>
    <mergeCell ref="E43:F43"/>
    <mergeCell ref="E44:F44"/>
    <mergeCell ref="B45:J45"/>
    <mergeCell ref="C46:D46"/>
    <mergeCell ref="E46:F46"/>
    <mergeCell ref="C47:D47"/>
    <mergeCell ref="E47:F47"/>
    <mergeCell ref="B48:J48"/>
    <mergeCell ref="B77:H77"/>
    <mergeCell ref="B81:B84"/>
    <mergeCell ref="C81:D84"/>
    <mergeCell ref="E81:E84"/>
    <mergeCell ref="F81:F84"/>
    <mergeCell ref="C85:D85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2022-02-28T22:31:59Z</dcterms:created>
  <dc:creator>Durley Milena Quintero Quintero</dc:creator>
</cp:coreProperties>
</file>