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quinteroq\Documents\Durley\"/>
    </mc:Choice>
  </mc:AlternateContent>
  <xr:revisionPtr revIDLastSave="0" documentId="13_ncr:1_{3F7F2EC1-ECB5-467C-BE10-48D7735C3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IU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rdx5AzA72nm9kbduoRIMPU69Q29y5NmXeMzxEoYK9Mg="/>
    </ext>
  </extLst>
</workbook>
</file>

<file path=xl/calcChain.xml><?xml version="1.0" encoding="utf-8"?>
<calcChain xmlns="http://schemas.openxmlformats.org/spreadsheetml/2006/main">
  <c r="L59" i="1" l="1"/>
  <c r="D58" i="1"/>
  <c r="J50" i="1" l="1"/>
  <c r="J48" i="1"/>
  <c r="G58" i="1"/>
  <c r="J58" i="1" s="1"/>
  <c r="I59" i="1"/>
  <c r="J49" i="1"/>
  <c r="D59" i="1"/>
  <c r="G59" i="1" s="1"/>
  <c r="D57" i="1"/>
  <c r="G57" i="1" s="1"/>
  <c r="J57" i="1" s="1"/>
  <c r="D56" i="1"/>
  <c r="G56" i="1" s="1"/>
  <c r="J56" i="1" s="1"/>
  <c r="D55" i="1"/>
  <c r="G55" i="1" s="1"/>
  <c r="J55" i="1" s="1"/>
  <c r="I40" i="1"/>
  <c r="J40" i="1" s="1"/>
  <c r="I39" i="1"/>
  <c r="J39" i="1" s="1"/>
  <c r="I29" i="1"/>
  <c r="J29" i="1" s="1"/>
  <c r="I28" i="1"/>
  <c r="J28" i="1" s="1"/>
  <c r="I26" i="1"/>
  <c r="J26" i="1" s="1"/>
  <c r="I22" i="1"/>
  <c r="J22" i="1" s="1"/>
  <c r="I21" i="1"/>
  <c r="J21" i="1" s="1"/>
  <c r="I20" i="1"/>
  <c r="J20" i="1" s="1"/>
  <c r="Z13" i="1"/>
  <c r="J42" i="1" l="1"/>
  <c r="J43" i="1" s="1"/>
  <c r="J59" i="1"/>
  <c r="J61" i="1" s="1"/>
  <c r="J51" i="1"/>
  <c r="J32" i="1"/>
  <c r="J33" i="1" s="1"/>
  <c r="J63" i="1" l="1"/>
  <c r="J64" i="1" l="1"/>
  <c r="J66" i="1" s="1"/>
  <c r="J70" i="1" s="1"/>
  <c r="D12" i="1" s="1"/>
</calcChain>
</file>

<file path=xl/sharedStrings.xml><?xml version="1.0" encoding="utf-8"?>
<sst xmlns="http://schemas.openxmlformats.org/spreadsheetml/2006/main" count="87" uniqueCount="77">
  <si>
    <t xml:space="preserve"> ANALISIS DE AIU</t>
  </si>
  <si>
    <t>CONVOCATORIA SIMPLIFICADA - XXX - 2023</t>
  </si>
  <si>
    <t>OBJETO DEL CONTRATO</t>
  </si>
  <si>
    <t>COSTO DIRECTO ESTIMADO DE OBRA (CD)</t>
  </si>
  <si>
    <t>TERMINO ESTIMADO DE EJECUCIÓN DEL CONTRATO</t>
  </si>
  <si>
    <t>MESES</t>
  </si>
  <si>
    <t>AIU</t>
  </si>
  <si>
    <t>VALOR TOTAL DEL CONTRATO</t>
  </si>
  <si>
    <t>A. ADMINISTRACIÓN</t>
  </si>
  <si>
    <t>1. COSTOS MENSUALES DE PERSONAL</t>
  </si>
  <si>
    <t>CANTIDAD</t>
  </si>
  <si>
    <t>CARGO</t>
  </si>
  <si>
    <t>CATEGORÍA</t>
  </si>
  <si>
    <t>DEDICACIÓN
MES</t>
  </si>
  <si>
    <t>TOPE SALARIO</t>
  </si>
  <si>
    <t>FACTOR PRESTACIONAL</t>
  </si>
  <si>
    <t>PLAZO DE EJECUCION</t>
  </si>
  <si>
    <t>SALARIO + PRESTACIONES</t>
  </si>
  <si>
    <t>A</t>
  </si>
  <si>
    <t>B</t>
  </si>
  <si>
    <t>C</t>
  </si>
  <si>
    <t>D</t>
  </si>
  <si>
    <t>E</t>
  </si>
  <si>
    <t>F = A * B * C * D * E</t>
  </si>
  <si>
    <t>1.1 PERSONAL PROFESIONAL (Ingenieros y Otros)</t>
  </si>
  <si>
    <t>Residente de obra</t>
  </si>
  <si>
    <t>Profesional SST (Seguridad y Salud en el Trabajo)</t>
  </si>
  <si>
    <t>Gestor  social</t>
  </si>
  <si>
    <t>1.2 PERSONAL TECNICO</t>
  </si>
  <si>
    <t>Inspector de Obra</t>
  </si>
  <si>
    <t>1.2 PERSONAL ADMINISTRATIVO</t>
  </si>
  <si>
    <t>Auxiliar Administrativo</t>
  </si>
  <si>
    <t>Contador</t>
  </si>
  <si>
    <t>(1) SUBTOTAL COSTOS MENSUALES DE PERSONAL</t>
  </si>
  <si>
    <t>(1) SUBTOTAL COSTOS MENSUALES DE PERSONAL EN % DELCOSTO DIRECTO</t>
  </si>
  <si>
    <t>2. GASTOS OPERACIONALES MENSUALES</t>
  </si>
  <si>
    <t>DESCRIPCION</t>
  </si>
  <si>
    <t>DEDICACIÓN</t>
  </si>
  <si>
    <t>TARIFA O COSTO</t>
  </si>
  <si>
    <t>VALOR ($)</t>
  </si>
  <si>
    <t xml:space="preserve">E = A * B * C * D </t>
  </si>
  <si>
    <t>GASTOS OFICINA (PAPELERIA, FOTOCOPIAS Y OTROS)</t>
  </si>
  <si>
    <t>INTERNET Y TELEFONO</t>
  </si>
  <si>
    <t>(2)  SUBTOTAL GASTOS OPERACIONALES</t>
  </si>
  <si>
    <t>(2) SUBTOTAL GASTOS OPERACIONALES EN % DELCOSTO DIRECTO</t>
  </si>
  <si>
    <t>3. IMPUESTOS Y GARANTÍAS</t>
  </si>
  <si>
    <t>3.1 IMPUESTOS</t>
  </si>
  <si>
    <t>DESCRIPCIÓN</t>
  </si>
  <si>
    <t>IMPUESTO</t>
  </si>
  <si>
    <t>ICA</t>
  </si>
  <si>
    <t>RETEFUENTE</t>
  </si>
  <si>
    <t>SUBTOTAL IMPUESTOS</t>
  </si>
  <si>
    <t>3.2 GARANTIAS</t>
  </si>
  <si>
    <t>VR. BASE</t>
  </si>
  <si>
    <t>% ASEGURADO</t>
  </si>
  <si>
    <t>VR. ASEGURADO</t>
  </si>
  <si>
    <t>TASA ASEGURADORA</t>
  </si>
  <si>
    <t>VIGENCIA AMPARO (MESES)</t>
  </si>
  <si>
    <t>GARANTIA UNICA</t>
  </si>
  <si>
    <t>CUMPLIMIENTO</t>
  </si>
  <si>
    <t>RESPONSABILIDAD CIVIL EXTRACONTRACTUAL</t>
  </si>
  <si>
    <t>PREDIOS, LABORES Y OPERACIONES - VIGENCIA</t>
  </si>
  <si>
    <t>SUBTOTAL GARANTÍAS</t>
  </si>
  <si>
    <t>(3) TOTAL IMPUESTOS Y GARANTÍAS</t>
  </si>
  <si>
    <t>(3) TOTAL IMPUESTOS Y GARANTÍAS EN % DEL COSTO DIRECTO</t>
  </si>
  <si>
    <t>A. ADMINISTRACIÓN (1 + 2 + 3)</t>
  </si>
  <si>
    <t xml:space="preserve">I. IMPREVISTOS </t>
  </si>
  <si>
    <t>U. UTILIDAD</t>
  </si>
  <si>
    <t>A.I.U. (ADMINISTRACIÓN, IMPREVISTOS Y UTILIDAD)</t>
  </si>
  <si>
    <t>BUEN MANEJO DEL ANTICIPO</t>
  </si>
  <si>
    <t>ESTABILIDAD Y CALIDAD DE LA OBRA</t>
  </si>
  <si>
    <t>PAGO DE SALARIOS, PRESTACIONES SOCIALES E INDEMNIZACIONES LABORALES</t>
  </si>
  <si>
    <t>RETEIVA</t>
  </si>
  <si>
    <t>I</t>
  </si>
  <si>
    <t>U</t>
  </si>
  <si>
    <t>IVA/UTILIDAD</t>
  </si>
  <si>
    <t>“REALIZAR EL MANTENIMIENTO E IMPERMEABILIZACION DE CUBIERTA CON MANTO IMPERMEABILIZANTE DE  LAS TORRES, DEL PROYECTO ARBOLEDA SANTA TERESITA SECTOR II, EN LA CIUDAD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</si>
</sst>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"/>
    <numFmt numFmtId="165" formatCode="_(&quot;$&quot;\ * #,##0.00_);_(&quot;$&quot;\ * \(#,##0.00\);_(&quot;$&quot;\ * &quot;-&quot;??_);_(@_)"/>
    <numFmt numFmtId="166" formatCode="[$$-240A]#,##0.00;[Red]\([$$-240A]#,##0.00\)"/>
    <numFmt numFmtId="167" formatCode="#,##0.0"/>
    <numFmt numFmtId="168" formatCode="_(&quot;$&quot;\ * #,##0_);_(&quot;$&quot;\ * \(#,##0\);_(&quot;$&quot;\ * &quot;-&quot;_);_(@_)"/>
    <numFmt numFmtId="169" formatCode="_-&quot;$&quot;\ * #,##0.0_-;\-&quot;$&quot;\ * #,##0.0_-;_-&quot;$&quot;\ * &quot;-&quot;?_-;_-@"/>
    <numFmt numFmtId="170" formatCode="0.0"/>
    <numFmt numFmtId="171" formatCode="#,##0.00;[Red]#,##0.00"/>
    <numFmt numFmtId="172" formatCode="[$$-240A]\ #,##0.00;[Red][$$-240A]\ #,##0.00"/>
  </numFmts>
  <fonts count="16">
    <font>
      <sz val="10"/>
      <color rgb="FF000000"/>
      <name val="Arial"/>
      <scheme val="minor"/>
    </font>
    <font>
      <sz val="10"/>
      <color rgb="FF000000"/>
      <name val="Arial Narrow"/>
    </font>
    <font>
      <sz val="10"/>
      <color theme="1"/>
      <name val="Arial Narrow"/>
    </font>
    <font>
      <b/>
      <sz val="14"/>
      <color theme="1"/>
      <name val="Arial Narrow"/>
    </font>
    <font>
      <sz val="10"/>
      <name val="Arial"/>
    </font>
    <font>
      <b/>
      <sz val="12"/>
      <color rgb="FF000000"/>
      <name val="Arial Narrow"/>
    </font>
    <font>
      <b/>
      <sz val="10"/>
      <color theme="1"/>
      <name val="Arial Narrow"/>
    </font>
    <font>
      <b/>
      <sz val="12"/>
      <color theme="1"/>
      <name val="Arial Narrow"/>
    </font>
    <font>
      <b/>
      <sz val="12"/>
      <color rgb="FF000000"/>
      <name val="&quot;Arial Narrow&quot;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Arial"/>
      <family val="2"/>
      <scheme val="minor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2" fillId="0" borderId="12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37" fontId="6" fillId="0" borderId="6" xfId="0" applyNumberFormat="1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right" vertical="center" wrapText="1"/>
    </xf>
    <xf numFmtId="171" fontId="2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165" fontId="6" fillId="0" borderId="0" xfId="0" applyNumberFormat="1" applyFont="1" applyAlignment="1">
      <alignment vertical="center"/>
    </xf>
    <xf numFmtId="0" fontId="6" fillId="3" borderId="23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168" fontId="2" fillId="0" borderId="30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 wrapText="1"/>
    </xf>
    <xf numFmtId="167" fontId="2" fillId="0" borderId="30" xfId="0" applyNumberFormat="1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169" fontId="2" fillId="0" borderId="35" xfId="0" applyNumberFormat="1" applyFont="1" applyBorder="1" applyAlignment="1">
      <alignment vertical="center"/>
    </xf>
    <xf numFmtId="0" fontId="8" fillId="3" borderId="37" xfId="0" applyFont="1" applyFill="1" applyBorder="1" applyAlignment="1">
      <alignment horizontal="right"/>
    </xf>
    <xf numFmtId="37" fontId="6" fillId="6" borderId="30" xfId="0" applyNumberFormat="1" applyFont="1" applyFill="1" applyBorder="1" applyAlignment="1">
      <alignment horizontal="left" vertical="center"/>
    </xf>
    <xf numFmtId="166" fontId="7" fillId="6" borderId="35" xfId="0" applyNumberFormat="1" applyFont="1" applyFill="1" applyBorder="1" applyAlignment="1">
      <alignment vertical="center"/>
    </xf>
    <xf numFmtId="10" fontId="8" fillId="3" borderId="38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right" vertical="center"/>
    </xf>
    <xf numFmtId="0" fontId="2" fillId="5" borderId="3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37" fontId="7" fillId="3" borderId="30" xfId="0" applyNumberFormat="1" applyFont="1" applyFill="1" applyBorder="1" applyAlignment="1">
      <alignment horizontal="right" vertical="center"/>
    </xf>
    <xf numFmtId="166" fontId="2" fillId="0" borderId="35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66" fontId="7" fillId="3" borderId="35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166" fontId="2" fillId="0" borderId="19" xfId="0" applyNumberFormat="1" applyFont="1" applyBorder="1" applyAlignment="1">
      <alignment horizontal="right" vertical="center" wrapText="1"/>
    </xf>
    <xf numFmtId="0" fontId="11" fillId="0" borderId="30" xfId="0" applyFont="1" applyBorder="1"/>
    <xf numFmtId="166" fontId="2" fillId="7" borderId="6" xfId="0" applyNumberFormat="1" applyFont="1" applyFill="1" applyBorder="1" applyAlignment="1">
      <alignment horizontal="right" vertical="center" wrapText="1"/>
    </xf>
    <xf numFmtId="10" fontId="2" fillId="7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4" xfId="0" applyFont="1" applyBorder="1" applyAlignment="1">
      <alignment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171" fontId="2" fillId="7" borderId="8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65" fontId="2" fillId="0" borderId="29" xfId="0" applyNumberFormat="1" applyFont="1" applyBorder="1" applyAlignment="1">
      <alignment vertical="center"/>
    </xf>
    <xf numFmtId="37" fontId="6" fillId="0" borderId="26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 vertical="center"/>
    </xf>
    <xf numFmtId="37" fontId="6" fillId="0" borderId="27" xfId="0" applyNumberFormat="1" applyFont="1" applyBorder="1" applyAlignment="1">
      <alignment vertical="center"/>
    </xf>
    <xf numFmtId="0" fontId="6" fillId="3" borderId="43" xfId="0" applyFont="1" applyFill="1" applyBorder="1" applyAlignment="1">
      <alignment horizontal="center" vertical="center"/>
    </xf>
    <xf numFmtId="172" fontId="2" fillId="0" borderId="35" xfId="0" applyNumberFormat="1" applyFont="1" applyBorder="1" applyAlignment="1">
      <alignment vertical="center"/>
    </xf>
    <xf numFmtId="0" fontId="11" fillId="0" borderId="0" xfId="0" applyFont="1"/>
    <xf numFmtId="172" fontId="2" fillId="0" borderId="48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right" vertical="center" wrapText="1"/>
    </xf>
    <xf numFmtId="166" fontId="7" fillId="0" borderId="29" xfId="0" applyNumberFormat="1" applyFont="1" applyBorder="1" applyAlignment="1">
      <alignment vertical="center"/>
    </xf>
    <xf numFmtId="166" fontId="7" fillId="3" borderId="58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left"/>
    </xf>
    <xf numFmtId="10" fontId="8" fillId="3" borderId="27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0" fontId="3" fillId="3" borderId="58" xfId="0" applyNumberFormat="1" applyFont="1" applyFill="1" applyBorder="1" applyAlignment="1">
      <alignment horizontal="right" vertical="center"/>
    </xf>
    <xf numFmtId="10" fontId="3" fillId="3" borderId="59" xfId="0" applyNumberFormat="1" applyFont="1" applyFill="1" applyBorder="1" applyAlignment="1">
      <alignment vertical="center"/>
    </xf>
    <xf numFmtId="10" fontId="3" fillId="3" borderId="60" xfId="0" applyNumberFormat="1" applyFont="1" applyFill="1" applyBorder="1" applyAlignment="1">
      <alignment vertical="center"/>
    </xf>
    <xf numFmtId="0" fontId="6" fillId="3" borderId="63" xfId="0" applyFont="1" applyFill="1" applyBorder="1" applyAlignment="1">
      <alignment horizontal="left" vertical="center"/>
    </xf>
    <xf numFmtId="10" fontId="3" fillId="3" borderId="64" xfId="0" applyNumberFormat="1" applyFont="1" applyFill="1" applyBorder="1" applyAlignment="1">
      <alignment vertical="center"/>
    </xf>
    <xf numFmtId="0" fontId="2" fillId="7" borderId="18" xfId="0" applyFont="1" applyFill="1" applyBorder="1" applyAlignment="1">
      <alignment vertical="center" wrapText="1"/>
    </xf>
    <xf numFmtId="166" fontId="2" fillId="7" borderId="30" xfId="0" applyNumberFormat="1" applyFont="1" applyFill="1" applyBorder="1" applyAlignment="1">
      <alignment horizontal="right" vertical="center"/>
    </xf>
    <xf numFmtId="165" fontId="2" fillId="7" borderId="29" xfId="0" applyNumberFormat="1" applyFont="1" applyFill="1" applyBorder="1" applyAlignment="1">
      <alignment vertical="center"/>
    </xf>
    <xf numFmtId="165" fontId="12" fillId="0" borderId="29" xfId="0" applyNumberFormat="1" applyFont="1" applyBorder="1" applyAlignment="1">
      <alignment vertical="center"/>
    </xf>
    <xf numFmtId="44" fontId="14" fillId="0" borderId="0" xfId="0" applyNumberFormat="1" applyFont="1" applyAlignment="1">
      <alignment vertical="center" wrapText="1"/>
    </xf>
    <xf numFmtId="6" fontId="15" fillId="0" borderId="65" xfId="0" applyNumberFormat="1" applyFont="1" applyBorder="1" applyAlignment="1">
      <alignment horizontal="center" wrapText="1"/>
    </xf>
    <xf numFmtId="6" fontId="15" fillId="0" borderId="66" xfId="0" applyNumberFormat="1" applyFont="1" applyBorder="1" applyAlignment="1">
      <alignment horizontal="center" wrapText="1"/>
    </xf>
    <xf numFmtId="165" fontId="14" fillId="0" borderId="0" xfId="0" applyNumberFormat="1" applyFont="1" applyAlignment="1">
      <alignment vertical="center" wrapText="1"/>
    </xf>
    <xf numFmtId="6" fontId="15" fillId="0" borderId="67" xfId="0" applyNumberFormat="1" applyFont="1" applyBorder="1" applyAlignment="1">
      <alignment horizontal="center" wrapText="1"/>
    </xf>
    <xf numFmtId="0" fontId="6" fillId="3" borderId="26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2" fillId="3" borderId="18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4" fillId="7" borderId="18" xfId="0" applyFont="1" applyFill="1" applyBorder="1"/>
    <xf numFmtId="0" fontId="2" fillId="0" borderId="18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4" fillId="0" borderId="19" xfId="0" applyFont="1" applyBorder="1"/>
    <xf numFmtId="0" fontId="6" fillId="0" borderId="54" xfId="0" applyFont="1" applyBorder="1" applyAlignment="1">
      <alignment horizontal="center" vertical="center" wrapText="1"/>
    </xf>
    <xf numFmtId="0" fontId="4" fillId="0" borderId="44" xfId="0" applyFont="1" applyBorder="1"/>
    <xf numFmtId="0" fontId="4" fillId="0" borderId="55" xfId="0" applyFont="1" applyBorder="1"/>
    <xf numFmtId="0" fontId="4" fillId="0" borderId="56" xfId="0" applyFont="1" applyBorder="1"/>
    <xf numFmtId="0" fontId="6" fillId="3" borderId="8" xfId="0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9" fontId="2" fillId="7" borderId="8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/>
    <xf numFmtId="0" fontId="9" fillId="7" borderId="26" xfId="0" applyFont="1" applyFill="1" applyBorder="1" applyAlignment="1">
      <alignment vertical="center"/>
    </xf>
    <xf numFmtId="37" fontId="6" fillId="0" borderId="26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4" fillId="0" borderId="27" xfId="0" applyFont="1" applyBorder="1"/>
    <xf numFmtId="0" fontId="7" fillId="3" borderId="52" xfId="0" applyFont="1" applyFill="1" applyBorder="1" applyAlignment="1">
      <alignment horizontal="left" vertical="center"/>
    </xf>
    <xf numFmtId="0" fontId="4" fillId="0" borderId="22" xfId="0" applyFont="1" applyBorder="1"/>
    <xf numFmtId="0" fontId="4" fillId="0" borderId="23" xfId="0" applyFont="1" applyBorder="1"/>
    <xf numFmtId="0" fontId="2" fillId="0" borderId="44" xfId="0" applyFont="1" applyBorder="1" applyAlignment="1">
      <alignment horizontal="center" vertical="center"/>
    </xf>
    <xf numFmtId="0" fontId="0" fillId="0" borderId="0" xfId="0"/>
    <xf numFmtId="0" fontId="4" fillId="0" borderId="48" xfId="0" applyFont="1" applyBorder="1"/>
    <xf numFmtId="0" fontId="7" fillId="3" borderId="61" xfId="0" applyFont="1" applyFill="1" applyBorder="1" applyAlignment="1">
      <alignment horizontal="left" vertical="center"/>
    </xf>
    <xf numFmtId="0" fontId="4" fillId="0" borderId="62" xfId="0" applyFont="1" applyBorder="1"/>
    <xf numFmtId="0" fontId="4" fillId="0" borderId="63" xfId="0" applyFont="1" applyBorder="1"/>
    <xf numFmtId="0" fontId="2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4" fillId="0" borderId="15" xfId="0" applyFont="1" applyBorder="1"/>
    <xf numFmtId="0" fontId="4" fillId="0" borderId="53" xfId="0" applyFont="1" applyBorder="1"/>
    <xf numFmtId="0" fontId="7" fillId="3" borderId="57" xfId="0" applyFont="1" applyFill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7" fillId="3" borderId="24" xfId="0" applyFont="1" applyFill="1" applyBorder="1" applyAlignment="1">
      <alignment horizontal="left" vertical="center"/>
    </xf>
    <xf numFmtId="0" fontId="4" fillId="0" borderId="20" xfId="0" applyFont="1" applyBorder="1"/>
    <xf numFmtId="0" fontId="4" fillId="0" borderId="21" xfId="0" applyFont="1" applyBorder="1"/>
    <xf numFmtId="0" fontId="8" fillId="3" borderId="26" xfId="0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50" xfId="0" applyFont="1" applyBorder="1"/>
    <xf numFmtId="0" fontId="6" fillId="0" borderId="49" xfId="0" applyFont="1" applyBorder="1" applyAlignment="1">
      <alignment horizontal="left" vertical="center" wrapText="1"/>
    </xf>
    <xf numFmtId="2" fontId="10" fillId="0" borderId="68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69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13" fillId="0" borderId="2" xfId="0" applyFont="1" applyBorder="1"/>
    <xf numFmtId="0" fontId="13" fillId="0" borderId="73" xfId="0" applyFont="1" applyBorder="1"/>
    <xf numFmtId="0" fontId="6" fillId="0" borderId="51" xfId="0" applyFont="1" applyBorder="1" applyAlignment="1">
      <alignment horizontal="left" vertical="center"/>
    </xf>
    <xf numFmtId="0" fontId="4" fillId="0" borderId="3" xfId="0" applyFont="1" applyBorder="1"/>
    <xf numFmtId="164" fontId="2" fillId="2" borderId="4" xfId="0" applyNumberFormat="1" applyFont="1" applyFill="1" applyBorder="1" applyAlignment="1">
      <alignment horizontal="center" vertical="top" wrapText="1"/>
    </xf>
    <xf numFmtId="0" fontId="4" fillId="0" borderId="5" xfId="0" applyFont="1" applyBorder="1"/>
    <xf numFmtId="0" fontId="6" fillId="0" borderId="26" xfId="0" applyFont="1" applyBorder="1" applyAlignment="1">
      <alignment horizontal="left" vertical="center"/>
    </xf>
    <xf numFmtId="10" fontId="2" fillId="2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Border="1"/>
    <xf numFmtId="0" fontId="6" fillId="0" borderId="52" xfId="0" applyFont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/>
    <xf numFmtId="0" fontId="6" fillId="0" borderId="42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6" fillId="3" borderId="30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4" fillId="0" borderId="35" xfId="0" applyFont="1" applyBorder="1"/>
    <xf numFmtId="9" fontId="6" fillId="0" borderId="30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37" fontId="7" fillId="3" borderId="34" xfId="0" applyNumberFormat="1" applyFont="1" applyFill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40" xfId="0" applyFont="1" applyBorder="1"/>
    <xf numFmtId="0" fontId="4" fillId="0" borderId="41" xfId="0" applyFont="1" applyBorder="1"/>
    <xf numFmtId="0" fontId="8" fillId="3" borderId="36" xfId="0" applyFont="1" applyFill="1" applyBorder="1" applyAlignment="1">
      <alignment horizontal="left"/>
    </xf>
    <xf numFmtId="0" fontId="4" fillId="0" borderId="37" xfId="0" applyFont="1" applyBorder="1"/>
    <xf numFmtId="0" fontId="7" fillId="3" borderId="3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37" fontId="7" fillId="6" borderId="34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25" xfId="0" applyFont="1" applyBorder="1"/>
    <xf numFmtId="0" fontId="7" fillId="0" borderId="26" xfId="0" applyFont="1" applyBorder="1" applyAlignment="1">
      <alignment horizontal="left" vertical="center"/>
    </xf>
    <xf numFmtId="170" fontId="6" fillId="0" borderId="26" xfId="0" applyNumberFormat="1" applyFont="1" applyBorder="1" applyAlignment="1">
      <alignment vertical="center"/>
    </xf>
    <xf numFmtId="44" fontId="6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00"/>
  <sheetViews>
    <sheetView tabSelected="1" topLeftCell="A35" workbookViewId="0">
      <selection activeCell="I12" sqref="I12:I13"/>
    </sheetView>
  </sheetViews>
  <sheetFormatPr baseColWidth="10" defaultColWidth="12.5703125" defaultRowHeight="15" customHeight="1"/>
  <cols>
    <col min="1" max="1" width="8.28515625" customWidth="1"/>
    <col min="2" max="2" width="19.140625" customWidth="1"/>
    <col min="3" max="3" width="60.140625" customWidth="1"/>
    <col min="4" max="4" width="16" customWidth="1"/>
    <col min="5" max="5" width="9.28515625" customWidth="1"/>
    <col min="6" max="6" width="3.28515625" customWidth="1"/>
    <col min="7" max="7" width="20.85546875" customWidth="1"/>
    <col min="8" max="9" width="18.140625" customWidth="1"/>
    <col min="10" max="10" width="22.140625" customWidth="1"/>
    <col min="11" max="11" width="14.140625" customWidth="1"/>
    <col min="12" max="46" width="11.42578125" customWidth="1"/>
  </cols>
  <sheetData>
    <row r="1" spans="1:46" ht="7.5" customHeight="1">
      <c r="A1" s="1"/>
      <c r="B1" s="74"/>
      <c r="C1" s="75"/>
      <c r="D1" s="75"/>
      <c r="E1" s="75"/>
      <c r="F1" s="75"/>
      <c r="G1" s="75"/>
      <c r="H1" s="75"/>
      <c r="I1" s="75"/>
      <c r="J1" s="7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6" ht="12.75" customHeight="1">
      <c r="A2" s="2"/>
      <c r="B2" s="163" t="s">
        <v>0</v>
      </c>
      <c r="C2" s="146"/>
      <c r="D2" s="146"/>
      <c r="E2" s="146"/>
      <c r="F2" s="146"/>
      <c r="G2" s="146"/>
      <c r="H2" s="146"/>
      <c r="I2" s="146"/>
      <c r="J2" s="14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46" ht="12.75" customHeight="1">
      <c r="A3" s="2"/>
      <c r="B3" s="164" t="s">
        <v>1</v>
      </c>
      <c r="C3" s="146"/>
      <c r="D3" s="146"/>
      <c r="E3" s="146"/>
      <c r="F3" s="146"/>
      <c r="G3" s="146"/>
      <c r="H3" s="146"/>
      <c r="I3" s="146"/>
      <c r="J3" s="1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46" ht="9" customHeight="1">
      <c r="A4" s="2"/>
      <c r="B4" s="77"/>
      <c r="C4" s="3"/>
      <c r="D4" s="165"/>
      <c r="E4" s="166"/>
      <c r="F4" s="4"/>
      <c r="G4" s="165"/>
      <c r="H4" s="166"/>
      <c r="I4" s="166"/>
      <c r="J4" s="16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6" ht="15" customHeight="1" thickBot="1">
      <c r="A5" s="2"/>
      <c r="B5" s="168" t="s">
        <v>2</v>
      </c>
      <c r="C5" s="166"/>
      <c r="D5" s="165"/>
      <c r="E5" s="166"/>
      <c r="F5" s="5"/>
      <c r="G5" s="6"/>
      <c r="H5" s="7"/>
      <c r="I5" s="7"/>
      <c r="J5" s="7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6" ht="15" customHeight="1">
      <c r="A6" s="2"/>
      <c r="B6" s="169" t="s">
        <v>76</v>
      </c>
      <c r="C6" s="170"/>
      <c r="D6" s="170"/>
      <c r="E6" s="170"/>
      <c r="F6" s="170"/>
      <c r="G6" s="170"/>
      <c r="H6" s="170"/>
      <c r="I6" s="170"/>
      <c r="J6" s="17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>
      <c r="A7" s="2"/>
      <c r="B7" s="172"/>
      <c r="C7" s="146"/>
      <c r="D7" s="146"/>
      <c r="E7" s="146"/>
      <c r="F7" s="146"/>
      <c r="G7" s="146"/>
      <c r="H7" s="146"/>
      <c r="I7" s="146"/>
      <c r="J7" s="17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0.5" customHeight="1" thickBot="1">
      <c r="A8" s="2"/>
      <c r="B8" s="174"/>
      <c r="C8" s="175"/>
      <c r="D8" s="175"/>
      <c r="E8" s="175"/>
      <c r="F8" s="175"/>
      <c r="G8" s="175"/>
      <c r="H8" s="175"/>
      <c r="I8" s="175"/>
      <c r="J8" s="17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0.5" customHeight="1" thickBot="1">
      <c r="A9" s="2"/>
      <c r="B9" s="79"/>
      <c r="C9" s="80"/>
      <c r="D9" s="80"/>
      <c r="E9" s="80"/>
      <c r="F9" s="80"/>
      <c r="G9" s="80"/>
      <c r="H9" s="80"/>
      <c r="I9" s="80"/>
      <c r="J9" s="8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 customHeight="1" thickTop="1" thickBot="1">
      <c r="A10" s="2"/>
      <c r="B10" s="177" t="s">
        <v>3</v>
      </c>
      <c r="C10" s="178"/>
      <c r="D10" s="179">
        <v>272595184</v>
      </c>
      <c r="E10" s="180"/>
      <c r="F10" s="82"/>
      <c r="G10" s="117" t="s">
        <v>18</v>
      </c>
      <c r="H10" s="118">
        <v>51793085</v>
      </c>
      <c r="I10" s="83"/>
      <c r="J10" s="8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7.25" customHeight="1" thickBot="1">
      <c r="A11" s="2"/>
      <c r="B11" s="181" t="s">
        <v>4</v>
      </c>
      <c r="C11" s="129"/>
      <c r="D11" s="8">
        <v>3</v>
      </c>
      <c r="E11" s="9" t="s">
        <v>5</v>
      </c>
      <c r="F11" s="10"/>
      <c r="G11" s="117" t="s">
        <v>73</v>
      </c>
      <c r="H11" s="119">
        <v>2725952</v>
      </c>
      <c r="I11" s="83"/>
      <c r="J11" s="8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6.5" customHeight="1" thickBot="1">
      <c r="A12" s="2"/>
      <c r="B12" s="181" t="s">
        <v>6</v>
      </c>
      <c r="C12" s="129"/>
      <c r="D12" s="182">
        <f>J70</f>
        <v>0.25</v>
      </c>
      <c r="E12" s="183"/>
      <c r="F12" s="10"/>
      <c r="G12" s="117" t="s">
        <v>74</v>
      </c>
      <c r="H12" s="119">
        <v>13629759</v>
      </c>
      <c r="I12" s="83"/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customHeight="1" thickBot="1">
      <c r="A13" s="2"/>
      <c r="B13" s="184" t="s">
        <v>7</v>
      </c>
      <c r="C13" s="144"/>
      <c r="D13" s="185">
        <v>343333634</v>
      </c>
      <c r="E13" s="186"/>
      <c r="F13" s="10"/>
      <c r="G13" s="120" t="s">
        <v>75</v>
      </c>
      <c r="H13" s="121">
        <v>2589654</v>
      </c>
      <c r="I13" s="213"/>
      <c r="J13" s="8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1">
        <f>+D13</f>
        <v>343333634</v>
      </c>
      <c r="AA13" s="1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0.5" customHeight="1">
      <c r="A14" s="2"/>
      <c r="B14" s="85"/>
      <c r="C14" s="13"/>
      <c r="D14" s="86"/>
      <c r="E14" s="13"/>
      <c r="F14" s="13"/>
      <c r="G14" s="2"/>
      <c r="H14" s="2"/>
      <c r="I14" s="2"/>
      <c r="J14" s="8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0.5" customHeight="1" thickBot="1">
      <c r="A15" s="13"/>
      <c r="B15" s="187" t="s">
        <v>8</v>
      </c>
      <c r="C15" s="154"/>
      <c r="D15" s="154"/>
      <c r="E15" s="154"/>
      <c r="F15" s="154"/>
      <c r="G15" s="154"/>
      <c r="H15" s="154"/>
      <c r="I15" s="154"/>
      <c r="J15" s="15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2.75" customHeight="1">
      <c r="A16" s="14"/>
      <c r="B16" s="188" t="s">
        <v>9</v>
      </c>
      <c r="C16" s="189"/>
      <c r="D16" s="189"/>
      <c r="E16" s="189"/>
      <c r="F16" s="189"/>
      <c r="G16" s="189"/>
      <c r="H16" s="189"/>
      <c r="I16" s="189"/>
      <c r="J16" s="19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ht="24.75" customHeight="1">
      <c r="A17" s="14"/>
      <c r="B17" s="44" t="s">
        <v>10</v>
      </c>
      <c r="C17" s="191" t="s">
        <v>11</v>
      </c>
      <c r="D17" s="191" t="s">
        <v>12</v>
      </c>
      <c r="E17" s="191" t="s">
        <v>13</v>
      </c>
      <c r="F17" s="192"/>
      <c r="G17" s="37" t="s">
        <v>14</v>
      </c>
      <c r="H17" s="37" t="s">
        <v>15</v>
      </c>
      <c r="I17" s="37" t="s">
        <v>16</v>
      </c>
      <c r="J17" s="45" t="s">
        <v>17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ht="10.5" customHeight="1">
      <c r="A18" s="14"/>
      <c r="B18" s="46" t="s">
        <v>18</v>
      </c>
      <c r="C18" s="192"/>
      <c r="D18" s="192"/>
      <c r="E18" s="193" t="s">
        <v>19</v>
      </c>
      <c r="F18" s="192"/>
      <c r="G18" s="39" t="s">
        <v>20</v>
      </c>
      <c r="H18" s="39" t="s">
        <v>21</v>
      </c>
      <c r="I18" s="39" t="s">
        <v>22</v>
      </c>
      <c r="J18" s="47" t="s">
        <v>23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ht="10.5" customHeight="1">
      <c r="A19" s="14"/>
      <c r="B19" s="194" t="s">
        <v>24</v>
      </c>
      <c r="C19" s="192"/>
      <c r="D19" s="192"/>
      <c r="E19" s="192"/>
      <c r="F19" s="192"/>
      <c r="G19" s="192"/>
      <c r="H19" s="192"/>
      <c r="I19" s="192"/>
      <c r="J19" s="19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ht="10.5" customHeight="1">
      <c r="A20" s="2"/>
      <c r="B20" s="48">
        <v>1</v>
      </c>
      <c r="C20" s="54" t="s">
        <v>25</v>
      </c>
      <c r="D20" s="55">
        <v>11</v>
      </c>
      <c r="E20" s="196">
        <v>1</v>
      </c>
      <c r="F20" s="192"/>
      <c r="G20" s="114">
        <v>3170000</v>
      </c>
      <c r="H20" s="56">
        <v>1.4</v>
      </c>
      <c r="I20" s="43">
        <f>D11</f>
        <v>3</v>
      </c>
      <c r="J20" s="62">
        <f>+B20*I20*H20*G20*E20</f>
        <v>13313999.999999998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0.5" customHeight="1">
      <c r="A21" s="2"/>
      <c r="B21" s="48">
        <v>1</v>
      </c>
      <c r="C21" s="40" t="s">
        <v>26</v>
      </c>
      <c r="D21" s="55">
        <v>5</v>
      </c>
      <c r="E21" s="196">
        <v>0.5</v>
      </c>
      <c r="F21" s="192"/>
      <c r="G21" s="114">
        <v>2110000</v>
      </c>
      <c r="H21" s="56">
        <v>1.4</v>
      </c>
      <c r="I21" s="43">
        <f>D11</f>
        <v>3</v>
      </c>
      <c r="J21" s="62">
        <f t="shared" ref="J21:J22" si="0">+B21*I21*H21*G21*E21</f>
        <v>4430999.9999999991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0.5" customHeight="1">
      <c r="A22" s="2"/>
      <c r="B22" s="48">
        <v>1</v>
      </c>
      <c r="C22" s="54" t="s">
        <v>27</v>
      </c>
      <c r="D22" s="55">
        <v>5</v>
      </c>
      <c r="E22" s="196">
        <v>0.3</v>
      </c>
      <c r="F22" s="192"/>
      <c r="G22" s="114">
        <v>2110000</v>
      </c>
      <c r="H22" s="57">
        <v>1.4</v>
      </c>
      <c r="I22" s="43">
        <f>D11</f>
        <v>3</v>
      </c>
      <c r="J22" s="62">
        <f t="shared" si="0"/>
        <v>2658599.9999999995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0.5" customHeight="1">
      <c r="A23" s="2"/>
      <c r="B23" s="48"/>
      <c r="C23" s="54"/>
      <c r="D23" s="55"/>
      <c r="E23" s="196"/>
      <c r="F23" s="192"/>
      <c r="G23" s="58"/>
      <c r="H23" s="56"/>
      <c r="I23" s="43"/>
      <c r="J23" s="6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0.5" customHeight="1">
      <c r="A24" s="2"/>
      <c r="B24" s="48"/>
      <c r="C24" s="40"/>
      <c r="D24" s="55"/>
      <c r="E24" s="196"/>
      <c r="F24" s="192"/>
      <c r="G24" s="58"/>
      <c r="H24" s="56"/>
      <c r="I24" s="43"/>
      <c r="J24" s="6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0.5" customHeight="1">
      <c r="A25" s="14"/>
      <c r="B25" s="194" t="s">
        <v>28</v>
      </c>
      <c r="C25" s="192"/>
      <c r="D25" s="192"/>
      <c r="E25" s="192"/>
      <c r="F25" s="192"/>
      <c r="G25" s="192"/>
      <c r="H25" s="192"/>
      <c r="I25" s="192"/>
      <c r="J25" s="19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ht="10.5" customHeight="1">
      <c r="A26" s="2"/>
      <c r="B26" s="48">
        <v>1</v>
      </c>
      <c r="C26" s="59" t="s">
        <v>29</v>
      </c>
      <c r="D26" s="55">
        <v>5</v>
      </c>
      <c r="E26" s="196">
        <v>0.6</v>
      </c>
      <c r="F26" s="192"/>
      <c r="G26" s="114">
        <v>2110000</v>
      </c>
      <c r="H26" s="56">
        <v>1.48</v>
      </c>
      <c r="I26" s="43">
        <f>D11</f>
        <v>3</v>
      </c>
      <c r="J26" s="62">
        <f>+B26*I26*H26*G26*E26</f>
        <v>5621039.9999999991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0.5" customHeight="1">
      <c r="A27" s="14"/>
      <c r="B27" s="194" t="s">
        <v>30</v>
      </c>
      <c r="C27" s="192"/>
      <c r="D27" s="192"/>
      <c r="E27" s="192"/>
      <c r="F27" s="192"/>
      <c r="G27" s="192"/>
      <c r="H27" s="192"/>
      <c r="I27" s="192"/>
      <c r="J27" s="19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ht="10.5" customHeight="1">
      <c r="A28" s="2"/>
      <c r="B28" s="48">
        <v>1</v>
      </c>
      <c r="C28" s="54" t="s">
        <v>31</v>
      </c>
      <c r="D28" s="55">
        <v>2</v>
      </c>
      <c r="E28" s="196">
        <v>0.06</v>
      </c>
      <c r="F28" s="192"/>
      <c r="G28" s="114">
        <v>1550000</v>
      </c>
      <c r="H28" s="56">
        <v>1.48</v>
      </c>
      <c r="I28" s="43">
        <f>D11</f>
        <v>3</v>
      </c>
      <c r="J28" s="62">
        <f>+B28*I28*H28*G28*E28</f>
        <v>412919.99999999994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0.5" customHeight="1">
      <c r="A29" s="2"/>
      <c r="B29" s="48">
        <v>1</v>
      </c>
      <c r="C29" s="54" t="s">
        <v>32</v>
      </c>
      <c r="D29" s="55">
        <v>13</v>
      </c>
      <c r="E29" s="196">
        <v>0.05</v>
      </c>
      <c r="F29" s="192"/>
      <c r="G29" s="114">
        <v>4000000</v>
      </c>
      <c r="H29" s="56">
        <v>1.48</v>
      </c>
      <c r="I29" s="43">
        <f>D11</f>
        <v>3</v>
      </c>
      <c r="J29" s="62">
        <f>+B29*I29*H29*G29*E29</f>
        <v>887999.99999999988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0.5" customHeight="1">
      <c r="A30" s="2"/>
      <c r="B30" s="48"/>
      <c r="C30" s="54"/>
      <c r="D30" s="55"/>
      <c r="E30" s="196"/>
      <c r="F30" s="192"/>
      <c r="G30" s="58"/>
      <c r="H30" s="56"/>
      <c r="I30" s="43"/>
      <c r="J30" s="6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0.5" customHeight="1">
      <c r="A31" s="2"/>
      <c r="B31" s="63"/>
      <c r="C31" s="60"/>
      <c r="D31" s="55"/>
      <c r="E31" s="197"/>
      <c r="F31" s="192"/>
      <c r="G31" s="58"/>
      <c r="H31" s="56"/>
      <c r="I31" s="43"/>
      <c r="J31" s="6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>
      <c r="A32" s="16"/>
      <c r="B32" s="198" t="s">
        <v>33</v>
      </c>
      <c r="C32" s="192"/>
      <c r="D32" s="192"/>
      <c r="E32" s="192"/>
      <c r="F32" s="192"/>
      <c r="G32" s="192"/>
      <c r="H32" s="192"/>
      <c r="I32" s="61"/>
      <c r="J32" s="64">
        <f>+J20+J21+J22+J23+J24+J26+J28+J29+J30</f>
        <v>27325559.999999996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ht="16.5" thickBot="1">
      <c r="A33" s="2"/>
      <c r="B33" s="202" t="s">
        <v>34</v>
      </c>
      <c r="C33" s="203"/>
      <c r="D33" s="203"/>
      <c r="E33" s="203"/>
      <c r="F33" s="203"/>
      <c r="G33" s="203"/>
      <c r="H33" s="203"/>
      <c r="I33" s="50"/>
      <c r="J33" s="53">
        <f>ROUND(J32/D10,3)</f>
        <v>0.1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 customHeight="1">
      <c r="A34" s="2"/>
      <c r="B34" s="199"/>
      <c r="C34" s="200"/>
      <c r="D34" s="200"/>
      <c r="E34" s="200"/>
      <c r="F34" s="200"/>
      <c r="G34" s="200"/>
      <c r="H34" s="200"/>
      <c r="I34" s="200"/>
      <c r="J34" s="20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23.25" customHeight="1">
      <c r="A35" s="14"/>
      <c r="B35" s="204" t="s">
        <v>35</v>
      </c>
      <c r="C35" s="192"/>
      <c r="D35" s="192"/>
      <c r="E35" s="192"/>
      <c r="F35" s="192"/>
      <c r="G35" s="192"/>
      <c r="H35" s="192"/>
      <c r="I35" s="192"/>
      <c r="J35" s="19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ht="12.75" customHeight="1">
      <c r="A36" s="17"/>
      <c r="B36" s="44" t="s">
        <v>10</v>
      </c>
      <c r="C36" s="205" t="s">
        <v>36</v>
      </c>
      <c r="D36" s="192"/>
      <c r="E36" s="205" t="s">
        <v>37</v>
      </c>
      <c r="F36" s="192"/>
      <c r="G36" s="37" t="s">
        <v>38</v>
      </c>
      <c r="H36" s="37"/>
      <c r="I36" s="37" t="s">
        <v>16</v>
      </c>
      <c r="J36" s="45" t="s">
        <v>39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0.5" customHeight="1">
      <c r="A37" s="14"/>
      <c r="B37" s="46" t="s">
        <v>18</v>
      </c>
      <c r="C37" s="38"/>
      <c r="D37" s="38"/>
      <c r="E37" s="193" t="s">
        <v>19</v>
      </c>
      <c r="F37" s="192"/>
      <c r="G37" s="39" t="s">
        <v>20</v>
      </c>
      <c r="H37" s="39"/>
      <c r="I37" s="39" t="s">
        <v>21</v>
      </c>
      <c r="J37" s="47" t="s">
        <v>40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ht="10.5" customHeight="1">
      <c r="A38" s="14"/>
      <c r="B38" s="194"/>
      <c r="C38" s="192"/>
      <c r="D38" s="192"/>
      <c r="E38" s="192"/>
      <c r="F38" s="192"/>
      <c r="G38" s="192"/>
      <c r="H38" s="192"/>
      <c r="I38" s="192"/>
      <c r="J38" s="19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ht="11.25" customHeight="1">
      <c r="A39" s="2"/>
      <c r="B39" s="48">
        <v>1</v>
      </c>
      <c r="C39" s="206" t="s">
        <v>41</v>
      </c>
      <c r="D39" s="192"/>
      <c r="E39" s="207">
        <v>1</v>
      </c>
      <c r="F39" s="192"/>
      <c r="G39" s="41">
        <v>1200000</v>
      </c>
      <c r="H39" s="42"/>
      <c r="I39" s="43">
        <f>D11</f>
        <v>3</v>
      </c>
      <c r="J39" s="49">
        <f>B39*E39*G39*I39</f>
        <v>3600000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 customHeight="1">
      <c r="A40" s="2"/>
      <c r="B40" s="48">
        <v>1</v>
      </c>
      <c r="C40" s="206" t="s">
        <v>42</v>
      </c>
      <c r="D40" s="192"/>
      <c r="E40" s="207">
        <v>1</v>
      </c>
      <c r="F40" s="192"/>
      <c r="G40" s="41">
        <v>900000</v>
      </c>
      <c r="H40" s="42"/>
      <c r="I40" s="43">
        <f>D11</f>
        <v>3</v>
      </c>
      <c r="J40" s="49">
        <f>B40*E40*G40*I40</f>
        <v>2700000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0.5" customHeight="1">
      <c r="A41" s="2"/>
      <c r="B41" s="194"/>
      <c r="C41" s="192"/>
      <c r="D41" s="192"/>
      <c r="E41" s="192"/>
      <c r="F41" s="192"/>
      <c r="G41" s="192"/>
      <c r="H41" s="192"/>
      <c r="I41" s="192"/>
      <c r="J41" s="19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21.75" customHeight="1">
      <c r="A42" s="2"/>
      <c r="B42" s="208" t="s">
        <v>43</v>
      </c>
      <c r="C42" s="192"/>
      <c r="D42" s="192"/>
      <c r="E42" s="192"/>
      <c r="F42" s="192"/>
      <c r="G42" s="192"/>
      <c r="H42" s="192"/>
      <c r="I42" s="51"/>
      <c r="J42" s="52">
        <f>SUM(J39:J40)</f>
        <v>6300000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8" customHeight="1" thickBot="1">
      <c r="A43" s="2"/>
      <c r="B43" s="202" t="s">
        <v>44</v>
      </c>
      <c r="C43" s="203"/>
      <c r="D43" s="203"/>
      <c r="E43" s="203"/>
      <c r="F43" s="203"/>
      <c r="G43" s="203"/>
      <c r="H43" s="203"/>
      <c r="I43" s="50"/>
      <c r="J43" s="53">
        <f>ROUND(J42/D10,3)</f>
        <v>2.3E-2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0.5" customHeight="1">
      <c r="A44" s="2"/>
      <c r="B44" s="209"/>
      <c r="C44" s="160"/>
      <c r="D44" s="160"/>
      <c r="E44" s="160"/>
      <c r="F44" s="160"/>
      <c r="G44" s="160"/>
      <c r="H44" s="160"/>
      <c r="I44" s="160"/>
      <c r="J44" s="21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25.5" customHeight="1">
      <c r="A45" s="2"/>
      <c r="B45" s="211" t="s">
        <v>45</v>
      </c>
      <c r="C45" s="123"/>
      <c r="D45" s="123"/>
      <c r="E45" s="123"/>
      <c r="F45" s="123"/>
      <c r="G45" s="123"/>
      <c r="H45" s="123"/>
      <c r="I45" s="123"/>
      <c r="J45" s="14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0.5" customHeight="1">
      <c r="A46" s="10"/>
      <c r="B46" s="212" t="s">
        <v>46</v>
      </c>
      <c r="C46" s="123"/>
      <c r="D46" s="123"/>
      <c r="E46" s="123"/>
      <c r="F46" s="123"/>
      <c r="G46" s="123"/>
      <c r="H46" s="123"/>
      <c r="I46" s="123"/>
      <c r="J46" s="14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0.5" customHeight="1">
      <c r="A47" s="10"/>
      <c r="B47" s="122" t="s">
        <v>47</v>
      </c>
      <c r="C47" s="123"/>
      <c r="D47" s="88"/>
      <c r="E47" s="124"/>
      <c r="F47" s="123"/>
      <c r="G47" s="18"/>
      <c r="H47" s="19" t="s">
        <v>48</v>
      </c>
      <c r="I47" s="19"/>
      <c r="J47" s="89" t="s">
        <v>39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0.5" customHeight="1">
      <c r="A48" s="2"/>
      <c r="B48" s="125" t="s">
        <v>49</v>
      </c>
      <c r="C48" s="126"/>
      <c r="D48" s="113"/>
      <c r="E48" s="127"/>
      <c r="F48" s="123"/>
      <c r="G48" s="90"/>
      <c r="H48" s="20">
        <v>7.3600000000000002E-3</v>
      </c>
      <c r="I48" s="20"/>
      <c r="J48" s="91">
        <f>ROUND(D13*H48,0)</f>
        <v>2526936</v>
      </c>
      <c r="K48" s="7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0.5" customHeight="1">
      <c r="A49" s="2"/>
      <c r="B49" s="125" t="s">
        <v>50</v>
      </c>
      <c r="C49" s="126"/>
      <c r="D49" s="113"/>
      <c r="E49" s="127"/>
      <c r="F49" s="123"/>
      <c r="G49" s="90"/>
      <c r="H49" s="20">
        <v>2E-3</v>
      </c>
      <c r="I49" s="20"/>
      <c r="J49" s="115">
        <f>ROUND(D13*H49,0)</f>
        <v>686667</v>
      </c>
      <c r="K49" s="21"/>
      <c r="L49" s="21"/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0.5" customHeight="1">
      <c r="A50" s="2"/>
      <c r="B50" s="138" t="s">
        <v>72</v>
      </c>
      <c r="C50" s="126"/>
      <c r="D50" s="126"/>
      <c r="E50" s="127"/>
      <c r="F50" s="123"/>
      <c r="G50" s="90"/>
      <c r="H50" s="20">
        <v>0.15</v>
      </c>
      <c r="I50" s="20"/>
      <c r="J50" s="91">
        <f>ROUND(H13*H50,0)</f>
        <v>388448</v>
      </c>
      <c r="K50" s="21"/>
      <c r="L50" s="21"/>
      <c r="M50" s="2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7.25" customHeight="1">
      <c r="A51" s="2"/>
      <c r="B51" s="139" t="s">
        <v>51</v>
      </c>
      <c r="C51" s="123"/>
      <c r="D51" s="123"/>
      <c r="E51" s="123"/>
      <c r="F51" s="123"/>
      <c r="G51" s="123"/>
      <c r="H51" s="129"/>
      <c r="I51" s="23"/>
      <c r="J51" s="116">
        <f>SUM(J48:J50)</f>
        <v>3602051</v>
      </c>
      <c r="K51" s="21"/>
      <c r="L51" s="21"/>
      <c r="M51" s="2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0.5" customHeight="1">
      <c r="A52" s="2"/>
      <c r="B52" s="92"/>
      <c r="C52" s="93"/>
      <c r="D52" s="93"/>
      <c r="E52" s="93"/>
      <c r="F52" s="93"/>
      <c r="G52" s="93"/>
      <c r="H52" s="93"/>
      <c r="I52" s="93"/>
      <c r="J52" s="94"/>
      <c r="K52" s="21"/>
      <c r="L52" s="21"/>
      <c r="M52" s="2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2.5" customHeight="1">
      <c r="A53" s="2"/>
      <c r="B53" s="140" t="s">
        <v>52</v>
      </c>
      <c r="C53" s="123"/>
      <c r="D53" s="123"/>
      <c r="E53" s="123"/>
      <c r="F53" s="123"/>
      <c r="G53" s="123"/>
      <c r="H53" s="123"/>
      <c r="I53" s="123"/>
      <c r="J53" s="14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 customHeight="1">
      <c r="A54" s="13"/>
      <c r="B54" s="128" t="s">
        <v>47</v>
      </c>
      <c r="C54" s="129"/>
      <c r="D54" s="24" t="s">
        <v>53</v>
      </c>
      <c r="E54" s="134" t="s">
        <v>54</v>
      </c>
      <c r="F54" s="129"/>
      <c r="G54" s="24" t="s">
        <v>55</v>
      </c>
      <c r="H54" s="24" t="s">
        <v>56</v>
      </c>
      <c r="I54" s="15" t="s">
        <v>57</v>
      </c>
      <c r="J54" s="95" t="s">
        <v>39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10.5" customHeight="1">
      <c r="A55" s="2"/>
      <c r="B55" s="130" t="s">
        <v>58</v>
      </c>
      <c r="C55" s="71" t="s">
        <v>59</v>
      </c>
      <c r="D55" s="25">
        <f>D13</f>
        <v>343333634</v>
      </c>
      <c r="E55" s="135">
        <v>0.3</v>
      </c>
      <c r="F55" s="129"/>
      <c r="G55" s="25">
        <f>D55*E55</f>
        <v>103000090.2</v>
      </c>
      <c r="H55" s="20">
        <v>2E-3</v>
      </c>
      <c r="I55" s="72">
        <v>7</v>
      </c>
      <c r="J55" s="96">
        <f>ROUND(((G55*H55)*I55),0)</f>
        <v>1442001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0.5" customHeight="1">
      <c r="A56" s="2"/>
      <c r="B56" s="131"/>
      <c r="C56" s="67" t="s">
        <v>71</v>
      </c>
      <c r="D56" s="66">
        <f>D13</f>
        <v>343333634</v>
      </c>
      <c r="E56" s="135">
        <v>0.1</v>
      </c>
      <c r="F56" s="129"/>
      <c r="G56" s="25">
        <f t="shared" ref="G56" si="1">D56*E56</f>
        <v>34333363.399999999</v>
      </c>
      <c r="H56" s="20">
        <v>2E-3</v>
      </c>
      <c r="I56" s="72">
        <v>42</v>
      </c>
      <c r="J56" s="96">
        <f t="shared" ref="J56:J58" si="2">ROUND(((G56*H56)*I56),0)</f>
        <v>2884003</v>
      </c>
      <c r="K56" s="2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 customHeight="1">
      <c r="A57" s="2"/>
      <c r="B57" s="132"/>
      <c r="C57" s="97" t="s">
        <v>70</v>
      </c>
      <c r="D57" s="68">
        <f>D13</f>
        <v>343333634</v>
      </c>
      <c r="E57" s="136">
        <v>0.3</v>
      </c>
      <c r="F57" s="137"/>
      <c r="G57" s="68">
        <f>D57*E57</f>
        <v>103000090.2</v>
      </c>
      <c r="H57" s="69">
        <v>2E-3</v>
      </c>
      <c r="I57" s="73">
        <v>42</v>
      </c>
      <c r="J57" s="96">
        <f t="shared" si="2"/>
        <v>8652008</v>
      </c>
      <c r="K57" s="2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 customHeight="1">
      <c r="A58" s="2"/>
      <c r="B58" s="133"/>
      <c r="C58" s="65" t="s">
        <v>69</v>
      </c>
      <c r="D58" s="25">
        <f>D13*20%</f>
        <v>68666726.799999997</v>
      </c>
      <c r="E58" s="135">
        <v>1</v>
      </c>
      <c r="F58" s="129"/>
      <c r="G58" s="25">
        <f>D58*E58</f>
        <v>68666726.799999997</v>
      </c>
      <c r="H58" s="20">
        <v>2E-3</v>
      </c>
      <c r="I58" s="26">
        <v>5</v>
      </c>
      <c r="J58" s="98">
        <f t="shared" si="2"/>
        <v>686667</v>
      </c>
      <c r="K58" s="2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48.75" customHeight="1">
      <c r="A59" s="2"/>
      <c r="B59" s="99" t="s">
        <v>60</v>
      </c>
      <c r="C59" s="65" t="s">
        <v>61</v>
      </c>
      <c r="D59" s="25">
        <f>D13</f>
        <v>343333634</v>
      </c>
      <c r="E59" s="135">
        <v>0.5</v>
      </c>
      <c r="F59" s="129"/>
      <c r="G59" s="25">
        <f>D59*E59</f>
        <v>171666817</v>
      </c>
      <c r="H59" s="20">
        <v>2E-3</v>
      </c>
      <c r="I59" s="26">
        <f>D11</f>
        <v>3</v>
      </c>
      <c r="J59" s="100">
        <f>ROUND(G59*H59*I59,0)</f>
        <v>1030001</v>
      </c>
      <c r="K59" s="28"/>
      <c r="L59" s="214">
        <f>G59/1160000</f>
        <v>147.9886353448276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1.25" customHeight="1">
      <c r="A60" s="2"/>
      <c r="B60" s="151"/>
      <c r="C60" s="123"/>
      <c r="D60" s="123"/>
      <c r="E60" s="123"/>
      <c r="F60" s="123"/>
      <c r="G60" s="123"/>
      <c r="H60" s="123"/>
      <c r="I60" s="123"/>
      <c r="J60" s="14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 customHeight="1">
      <c r="A61" s="16"/>
      <c r="B61" s="152" t="s">
        <v>62</v>
      </c>
      <c r="C61" s="123"/>
      <c r="D61" s="123"/>
      <c r="E61" s="123"/>
      <c r="F61" s="123"/>
      <c r="G61" s="123"/>
      <c r="H61" s="129"/>
      <c r="I61" s="29"/>
      <c r="J61" s="101">
        <f>SUM(J55:J59)</f>
        <v>14694680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ht="10.5" customHeight="1">
      <c r="A62" s="2"/>
      <c r="B62" s="153"/>
      <c r="C62" s="154"/>
      <c r="D62" s="154"/>
      <c r="E62" s="154"/>
      <c r="F62" s="154"/>
      <c r="G62" s="154"/>
      <c r="H62" s="154"/>
      <c r="I62" s="154"/>
      <c r="J62" s="15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24.75" customHeight="1">
      <c r="A63" s="16"/>
      <c r="B63" s="156" t="s">
        <v>63</v>
      </c>
      <c r="C63" s="157"/>
      <c r="D63" s="157"/>
      <c r="E63" s="157"/>
      <c r="F63" s="157"/>
      <c r="G63" s="157"/>
      <c r="H63" s="158"/>
      <c r="I63" s="30"/>
      <c r="J63" s="102">
        <f>J51+J61</f>
        <v>18296731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ht="18" customHeight="1">
      <c r="A64" s="2"/>
      <c r="B64" s="162" t="s">
        <v>64</v>
      </c>
      <c r="C64" s="123"/>
      <c r="D64" s="123"/>
      <c r="E64" s="123"/>
      <c r="F64" s="123"/>
      <c r="G64" s="123"/>
      <c r="H64" s="129"/>
      <c r="I64" s="103"/>
      <c r="J64" s="104">
        <f>ROUND(J63/D10,3)</f>
        <v>6.7000000000000004E-2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23.25" customHeight="1">
      <c r="A65" s="2"/>
      <c r="B65" s="105"/>
      <c r="C65" s="106"/>
      <c r="D65" s="106"/>
      <c r="E65" s="106"/>
      <c r="F65" s="106"/>
      <c r="G65" s="106"/>
      <c r="H65" s="106"/>
      <c r="I65" s="106"/>
      <c r="J65" s="10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24" customHeight="1">
      <c r="A66" s="2"/>
      <c r="B66" s="156" t="s">
        <v>65</v>
      </c>
      <c r="C66" s="157"/>
      <c r="D66" s="157"/>
      <c r="E66" s="157"/>
      <c r="F66" s="157"/>
      <c r="G66" s="157"/>
      <c r="H66" s="158"/>
      <c r="I66" s="31"/>
      <c r="J66" s="108">
        <f>J33+J43+J64</f>
        <v>0.19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21.75" customHeight="1">
      <c r="A67" s="13"/>
      <c r="B67" s="159" t="s">
        <v>66</v>
      </c>
      <c r="C67" s="160"/>
      <c r="D67" s="160"/>
      <c r="E67" s="160"/>
      <c r="F67" s="160"/>
      <c r="G67" s="160"/>
      <c r="H67" s="161"/>
      <c r="I67" s="32"/>
      <c r="J67" s="109">
        <v>0.01</v>
      </c>
      <c r="K67" s="3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ht="24.75" customHeight="1">
      <c r="A68" s="13"/>
      <c r="B68" s="142" t="s">
        <v>67</v>
      </c>
      <c r="C68" s="143"/>
      <c r="D68" s="143"/>
      <c r="E68" s="143"/>
      <c r="F68" s="143"/>
      <c r="G68" s="143"/>
      <c r="H68" s="144"/>
      <c r="I68" s="34"/>
      <c r="J68" s="110">
        <v>0.05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0.5" customHeight="1">
      <c r="A69" s="2"/>
      <c r="B69" s="145"/>
      <c r="C69" s="146"/>
      <c r="D69" s="146"/>
      <c r="E69" s="146"/>
      <c r="F69" s="146"/>
      <c r="G69" s="146"/>
      <c r="H69" s="146"/>
      <c r="I69" s="146"/>
      <c r="J69" s="14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25.5" customHeight="1">
      <c r="A70" s="2"/>
      <c r="B70" s="148" t="s">
        <v>68</v>
      </c>
      <c r="C70" s="149"/>
      <c r="D70" s="149"/>
      <c r="E70" s="149"/>
      <c r="F70" s="149"/>
      <c r="G70" s="149"/>
      <c r="H70" s="150"/>
      <c r="I70" s="111"/>
      <c r="J70" s="112">
        <f>SUM(J66:J68)</f>
        <v>0.25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35"/>
      <c r="I75" s="35"/>
      <c r="J75" s="3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1"/>
      <c r="I80" s="1"/>
      <c r="J80" s="3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5.75" customHeight="1"/>
    <row r="272" spans="1:4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B42:H42"/>
    <mergeCell ref="B44:J44"/>
    <mergeCell ref="B45:J45"/>
    <mergeCell ref="B46:J46"/>
    <mergeCell ref="B43:H43"/>
    <mergeCell ref="C39:D39"/>
    <mergeCell ref="E39:F39"/>
    <mergeCell ref="C40:D40"/>
    <mergeCell ref="E40:F40"/>
    <mergeCell ref="B41:J41"/>
    <mergeCell ref="B35:J35"/>
    <mergeCell ref="C36:D36"/>
    <mergeCell ref="E36:F36"/>
    <mergeCell ref="E37:F37"/>
    <mergeCell ref="B38:J38"/>
    <mergeCell ref="E29:F29"/>
    <mergeCell ref="E30:F30"/>
    <mergeCell ref="E31:F31"/>
    <mergeCell ref="B32:H32"/>
    <mergeCell ref="B34:J34"/>
    <mergeCell ref="B33:H33"/>
    <mergeCell ref="E24:F24"/>
    <mergeCell ref="B25:J25"/>
    <mergeCell ref="B27:J27"/>
    <mergeCell ref="E26:F26"/>
    <mergeCell ref="E28:F28"/>
    <mergeCell ref="B19:J19"/>
    <mergeCell ref="E20:F20"/>
    <mergeCell ref="E21:F21"/>
    <mergeCell ref="E22:F22"/>
    <mergeCell ref="E23:F23"/>
    <mergeCell ref="B13:C13"/>
    <mergeCell ref="D13:E13"/>
    <mergeCell ref="B15:J15"/>
    <mergeCell ref="B16:J16"/>
    <mergeCell ref="C17:C18"/>
    <mergeCell ref="D17:D18"/>
    <mergeCell ref="E17:F17"/>
    <mergeCell ref="E18:F18"/>
    <mergeCell ref="B6:J8"/>
    <mergeCell ref="B10:C10"/>
    <mergeCell ref="D10:E10"/>
    <mergeCell ref="B11:C11"/>
    <mergeCell ref="B12:C12"/>
    <mergeCell ref="D12:E12"/>
    <mergeCell ref="B2:J2"/>
    <mergeCell ref="B3:J3"/>
    <mergeCell ref="D4:E4"/>
    <mergeCell ref="G4:J4"/>
    <mergeCell ref="B5:C5"/>
    <mergeCell ref="D5:E5"/>
    <mergeCell ref="B68:H68"/>
    <mergeCell ref="B69:J69"/>
    <mergeCell ref="B70:H70"/>
    <mergeCell ref="E58:F58"/>
    <mergeCell ref="B60:J60"/>
    <mergeCell ref="B61:H61"/>
    <mergeCell ref="B62:J62"/>
    <mergeCell ref="B63:H63"/>
    <mergeCell ref="B66:H66"/>
    <mergeCell ref="B67:H67"/>
    <mergeCell ref="B64:H64"/>
    <mergeCell ref="E59:F59"/>
    <mergeCell ref="B55:B58"/>
    <mergeCell ref="E49:F49"/>
    <mergeCell ref="E54:F54"/>
    <mergeCell ref="E55:F55"/>
    <mergeCell ref="E56:F56"/>
    <mergeCell ref="E57:F57"/>
    <mergeCell ref="B49:C49"/>
    <mergeCell ref="B50:D50"/>
    <mergeCell ref="E50:F50"/>
    <mergeCell ref="B51:H51"/>
    <mergeCell ref="B53:J53"/>
    <mergeCell ref="B47:C47"/>
    <mergeCell ref="E47:F47"/>
    <mergeCell ref="B48:C48"/>
    <mergeCell ref="E48:F48"/>
    <mergeCell ref="B54:C54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cvpe4345</cp:lastModifiedBy>
  <dcterms:created xsi:type="dcterms:W3CDTF">2022-02-28T22:31:59Z</dcterms:created>
  <dcterms:modified xsi:type="dcterms:W3CDTF">2023-10-12T16:00:05Z</dcterms:modified>
</cp:coreProperties>
</file>